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comments+xml" PartName="/xl/comments1.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5.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131"/>
  <workbookPr defaultThemeVersion="166925"/>
  <mc:AlternateContent>
    <mc:Choice Requires="x15">
      <x15ac:absPath xmlns:x15ac="http://schemas.microsoft.com/office/spreadsheetml/2010/11/ac" url="D:\Projects\CrestCucumber\src\main\java\com\Utils\"/>
    </mc:Choice>
  </mc:AlternateContent>
  <xr:revisionPtr revIDLastSave="0" documentId="13_ncr:1_{B15EDBEF-2E9F-4284-8ED0-D185C76B84F1}" xr6:coauthVersionLast="47" xr6:coauthVersionMax="47" xr10:uidLastSave="{00000000-0000-0000-0000-000000000000}"/>
  <bookViews>
    <workbookView xWindow="-120" yWindow="-120" windowWidth="20730" windowHeight="11160" firstSheet="26" activeTab="27" xr2:uid="{9B67478A-A6D0-4965-9CC2-529A3FE44123}"/>
  </bookViews>
  <sheets>
    <sheet name="TC01" sheetId="20" r:id="rId1"/>
    <sheet name="TC02" sheetId="45" r:id="rId2"/>
    <sheet name="TC03" sheetId="44" r:id="rId3"/>
    <sheet name="PR01_TC03" sheetId="48" r:id="rId4"/>
    <sheet name="TC04" sheetId="22" r:id="rId5"/>
    <sheet name="TC05" sheetId="54" r:id="rId6"/>
    <sheet name="TC06" sheetId="26" r:id="rId7"/>
    <sheet name="TC07" sheetId="23" r:id="rId8"/>
    <sheet name="TC08" sheetId="24" r:id="rId9"/>
    <sheet name="AC_PO_TC11" sheetId="58" r:id="rId10"/>
    <sheet name="AC_PO_TC12" sheetId="60" r:id="rId11"/>
    <sheet name="AC_SO_TC12" sheetId="59" r:id="rId12"/>
    <sheet name="SO_TC01" sheetId="27" r:id="rId13"/>
    <sheet name="SO_TC02" sheetId="28" r:id="rId14"/>
    <sheet name="SO_TC03" sheetId="49" r:id="rId15"/>
    <sheet name="SO_TC04" sheetId="50" r:id="rId16"/>
    <sheet name="SO_TC05" sheetId="32" r:id="rId17"/>
    <sheet name="SO_TC06" sheetId="33" r:id="rId18"/>
    <sheet name="SO_TC07" sheetId="34" r:id="rId19"/>
    <sheet name="SO_TC08" sheetId="51" r:id="rId20"/>
    <sheet name="SO_TC09" sheetId="55" r:id="rId21"/>
    <sheet name="SO_TC10" sheetId="35" r:id="rId22"/>
    <sheet name="SO_TC11" sheetId="36" r:id="rId23"/>
    <sheet name="Test" sheetId="13" r:id="rId24"/>
    <sheet name="Sales_Valid_data_NegFlow" sheetId="52" r:id="rId25"/>
    <sheet name="Proc_Valid_Data_NegFlow" sheetId="39" r:id="rId26"/>
    <sheet name="TC01_2" sheetId="47" r:id="rId27"/>
    <sheet name="Sales_Val_Msg" sheetId="53" r:id="rId28"/>
    <sheet name="Proc_Val_Msg" sheetId="41" r:id="rId29"/>
    <sheet name="PO_Scenarios" sheetId="29" r:id="rId30"/>
    <sheet name="SO_Scenarios" sheetId="31" r:id="rId31"/>
  </sheets>
  <definedNames>
    <definedName name="_xlnm._FilterDatabase" localSheetId="30" hidden="1">SO_Scenarios!$C$1:$C$45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6" i="32" l="1"/>
  <c r="T20" i="32"/>
  <c r="S20" i="32"/>
  <c r="T18" i="32"/>
  <c r="S18" i="32"/>
  <c r="T17" i="32"/>
  <c r="S17" i="32"/>
  <c r="T16" i="32"/>
  <c r="S16" i="32"/>
  <c r="S17" i="45"/>
  <c r="T17" i="45"/>
  <c r="S18" i="45"/>
  <c r="T18" i="45"/>
  <c r="T16" i="45"/>
  <c r="S16" i="45"/>
  <c r="T20" i="45"/>
  <c r="S20" i="45"/>
  <c r="B48" i="60"/>
  <c r="B49" i="60"/>
  <c r="B50" i="60"/>
  <c r="B51" i="60"/>
  <c r="B47" i="60"/>
  <c r="C48" i="58"/>
  <c r="C49" i="58"/>
  <c r="C50" i="58"/>
  <c r="C51" i="58"/>
  <c r="C47" i="58"/>
  <c r="B51" i="58"/>
  <c r="B50" i="58"/>
  <c r="B49" i="58"/>
  <c r="B48" i="58"/>
  <c r="B47" i="58"/>
  <c r="E47" i="58"/>
  <c r="AJ25" i="58"/>
  <c r="AJ24" i="58"/>
  <c r="AJ23" i="58"/>
  <c r="AJ22" i="58"/>
  <c r="S6" i="58"/>
  <c r="S4" i="58"/>
  <c r="S5" i="58"/>
  <c r="S7" i="58"/>
  <c r="S3" i="58"/>
  <c r="AE6" i="58"/>
  <c r="E51" i="58"/>
  <c r="E50" i="58"/>
  <c r="E49" i="58"/>
  <c r="E48" i="58"/>
  <c r="E51" i="60"/>
  <c r="E50" i="60"/>
  <c r="E49" i="60"/>
  <c r="E48" i="60"/>
  <c r="E47" i="60"/>
  <c r="J43" i="60"/>
  <c r="X26" i="60"/>
  <c r="X25" i="60"/>
  <c r="X24" i="60"/>
  <c r="X23" i="60"/>
  <c r="X22" i="60"/>
  <c r="T13" i="60"/>
  <c r="T10" i="60"/>
  <c r="AD7" i="60"/>
  <c r="AE7" i="60" s="1"/>
  <c r="AF7" i="60" s="1"/>
  <c r="AA7" i="60"/>
  <c r="Z7" i="60"/>
  <c r="S7" i="60"/>
  <c r="T7" i="60" s="1"/>
  <c r="M7" i="60"/>
  <c r="AE6" i="60"/>
  <c r="AF6" i="60" s="1"/>
  <c r="AD6" i="60"/>
  <c r="AA6" i="60"/>
  <c r="Z6" i="60"/>
  <c r="S6" i="60"/>
  <c r="M6" i="60"/>
  <c r="T6" i="60" s="1"/>
  <c r="AD5" i="60"/>
  <c r="AA5" i="60"/>
  <c r="Z5" i="60"/>
  <c r="M5" i="60"/>
  <c r="AD4" i="60"/>
  <c r="AA4" i="60"/>
  <c r="Z4" i="60"/>
  <c r="M4" i="60"/>
  <c r="S4" i="60" s="1"/>
  <c r="T4" i="60" s="1"/>
  <c r="AD3" i="60"/>
  <c r="AD8" i="60" s="1"/>
  <c r="AA3" i="60"/>
  <c r="Z3" i="60"/>
  <c r="S3" i="60"/>
  <c r="T3" i="60" s="1"/>
  <c r="M3" i="60"/>
  <c r="M8" i="60" s="1"/>
  <c r="X26" i="59"/>
  <c r="X25" i="59"/>
  <c r="X24" i="59"/>
  <c r="X23" i="59"/>
  <c r="X22" i="59"/>
  <c r="L19" i="59"/>
  <c r="T13" i="59"/>
  <c r="AI8" i="59"/>
  <c r="AE7" i="59"/>
  <c r="AD7" i="59"/>
  <c r="AF7" i="59" s="1"/>
  <c r="AA7" i="59"/>
  <c r="Z7" i="59"/>
  <c r="S7" i="59"/>
  <c r="M7" i="59"/>
  <c r="T7" i="59" s="1"/>
  <c r="AF6" i="59"/>
  <c r="AE6" i="59"/>
  <c r="AD6" i="59"/>
  <c r="AA6" i="59"/>
  <c r="Z6" i="59"/>
  <c r="S6" i="59"/>
  <c r="T6" i="59" s="1"/>
  <c r="M6" i="59"/>
  <c r="AD5" i="59"/>
  <c r="AA5" i="59"/>
  <c r="Z5" i="59"/>
  <c r="M5" i="59"/>
  <c r="S5" i="59" s="1"/>
  <c r="AD4" i="59"/>
  <c r="AE4" i="59" s="1"/>
  <c r="AF4" i="59" s="1"/>
  <c r="AA4" i="59"/>
  <c r="Z4" i="59"/>
  <c r="S4" i="59"/>
  <c r="T4" i="59" s="1"/>
  <c r="M4" i="59"/>
  <c r="AD3" i="59"/>
  <c r="AA3" i="59"/>
  <c r="Z3" i="59"/>
  <c r="M3" i="59"/>
  <c r="S3" i="59" s="1"/>
  <c r="AD5" i="58"/>
  <c r="AE5" i="58" s="1"/>
  <c r="AF5" i="58" s="1"/>
  <c r="AD6" i="58"/>
  <c r="AD7" i="58"/>
  <c r="AE7" i="58" s="1"/>
  <c r="AA5" i="58"/>
  <c r="AA6" i="58"/>
  <c r="AA7" i="58"/>
  <c r="Z5" i="58"/>
  <c r="Z6" i="58"/>
  <c r="Z7" i="58"/>
  <c r="X25" i="58"/>
  <c r="X24" i="58"/>
  <c r="X23" i="58"/>
  <c r="X22" i="58"/>
  <c r="L19" i="58"/>
  <c r="T13" i="58"/>
  <c r="M7" i="58"/>
  <c r="M6" i="58"/>
  <c r="M5" i="58"/>
  <c r="AD4" i="58"/>
  <c r="AE4" i="58" s="1"/>
  <c r="AA4" i="58"/>
  <c r="Z4" i="58"/>
  <c r="M4" i="58"/>
  <c r="AD3" i="58"/>
  <c r="AA3" i="58"/>
  <c r="Z3" i="58"/>
  <c r="M3" i="58"/>
  <c r="AF6" i="58" l="1"/>
  <c r="T6" i="58"/>
  <c r="AF5" i="60"/>
  <c r="AE5" i="60"/>
  <c r="AE4" i="60"/>
  <c r="AF4" i="60" s="1"/>
  <c r="S5" i="60"/>
  <c r="T5" i="60" s="1"/>
  <c r="AE3" i="60"/>
  <c r="AF3" i="60"/>
  <c r="AF3" i="59"/>
  <c r="AE5" i="59"/>
  <c r="AF5" i="59" s="1"/>
  <c r="T3" i="59"/>
  <c r="T5" i="59"/>
  <c r="M8" i="59"/>
  <c r="AD8" i="59"/>
  <c r="AE3" i="59"/>
  <c r="M8" i="58"/>
  <c r="T4" i="58"/>
  <c r="T7" i="58"/>
  <c r="AE3" i="58"/>
  <c r="AF3" i="58" s="1"/>
  <c r="AF4" i="58"/>
  <c r="AF7" i="58"/>
  <c r="AD8" i="58"/>
  <c r="T3" i="58"/>
  <c r="T5" i="58"/>
  <c r="T8" i="60" l="1"/>
  <c r="AF8" i="60"/>
  <c r="AD10" i="60" s="1"/>
  <c r="AE8" i="60"/>
  <c r="AF8" i="59"/>
  <c r="AD10" i="59" s="1"/>
  <c r="AE8" i="59"/>
  <c r="T8" i="59"/>
  <c r="AE8" i="58"/>
  <c r="AF8" i="58"/>
  <c r="T8" i="58"/>
  <c r="AD10" i="58" l="1"/>
  <c r="H16" i="58" s="1"/>
  <c r="U9" i="60"/>
  <c r="P20" i="60"/>
  <c r="H16" i="60"/>
  <c r="H20" i="60" s="1"/>
  <c r="U9" i="59"/>
  <c r="P20" i="59"/>
  <c r="H16" i="59"/>
  <c r="H20" i="59" s="1"/>
  <c r="U9" i="58"/>
  <c r="P20" i="58"/>
  <c r="BF4" i="26"/>
  <c r="BF5" i="26"/>
  <c r="BF3" i="26"/>
  <c r="AT4" i="26"/>
  <c r="AT3" i="26"/>
  <c r="AH4" i="26"/>
  <c r="AH3" i="26"/>
  <c r="V4" i="26"/>
  <c r="V5" i="26"/>
  <c r="V6" i="26"/>
  <c r="V7" i="26"/>
  <c r="V3" i="26"/>
  <c r="BF3" i="54"/>
  <c r="BF4" i="54"/>
  <c r="BF5" i="54"/>
  <c r="AT3" i="54"/>
  <c r="AT4" i="54"/>
  <c r="T10" i="32"/>
  <c r="T8" i="26"/>
  <c r="T10" i="54"/>
  <c r="T8" i="54"/>
  <c r="X26" i="55"/>
  <c r="X25" i="55"/>
  <c r="X24" i="55"/>
  <c r="X23" i="55"/>
  <c r="X22" i="55"/>
  <c r="O20" i="55"/>
  <c r="N20" i="55"/>
  <c r="J20" i="55"/>
  <c r="I20" i="55"/>
  <c r="H20" i="55"/>
  <c r="L19" i="55"/>
  <c r="L20" i="55" s="1"/>
  <c r="T13" i="55"/>
  <c r="T10" i="55"/>
  <c r="S7" i="55"/>
  <c r="T7" i="55" s="1"/>
  <c r="M7" i="55"/>
  <c r="S6" i="55"/>
  <c r="T6" i="55" s="1"/>
  <c r="M6" i="55"/>
  <c r="S5" i="55"/>
  <c r="T5" i="55" s="1"/>
  <c r="M5" i="55"/>
  <c r="S4" i="55"/>
  <c r="T4" i="55" s="1"/>
  <c r="M4" i="55"/>
  <c r="S3" i="55"/>
  <c r="T3" i="55" s="1"/>
  <c r="M3" i="55"/>
  <c r="M8" i="55" s="1"/>
  <c r="N20" i="24"/>
  <c r="N19" i="24"/>
  <c r="W27" i="54"/>
  <c r="X26" i="54"/>
  <c r="X25" i="54"/>
  <c r="X24" i="54"/>
  <c r="X23" i="54"/>
  <c r="X22" i="54"/>
  <c r="L19" i="54"/>
  <c r="T13" i="54"/>
  <c r="S7" i="54"/>
  <c r="T7" i="54" s="1"/>
  <c r="M7" i="54"/>
  <c r="S6" i="54"/>
  <c r="T6" i="54" s="1"/>
  <c r="M6" i="54"/>
  <c r="BC5" i="54"/>
  <c r="BD5" i="54" s="1"/>
  <c r="BB5" i="54"/>
  <c r="AY5" i="54"/>
  <c r="AX5" i="54"/>
  <c r="M5" i="54"/>
  <c r="BC4" i="54"/>
  <c r="BB4" i="54"/>
  <c r="BD4" i="54" s="1"/>
  <c r="AY4" i="54"/>
  <c r="AX4" i="54"/>
  <c r="AP4" i="54"/>
  <c r="AM4" i="54"/>
  <c r="AL4" i="54"/>
  <c r="AF4" i="54"/>
  <c r="AE4" i="54"/>
  <c r="AD4" i="54"/>
  <c r="AA4" i="54"/>
  <c r="Z4" i="54"/>
  <c r="S4" i="54"/>
  <c r="T4" i="54" s="1"/>
  <c r="M4" i="54"/>
  <c r="BC3" i="54"/>
  <c r="BC8" i="54" s="1"/>
  <c r="BB3" i="54"/>
  <c r="AY3" i="54"/>
  <c r="AX3" i="54"/>
  <c r="AP3" i="54"/>
  <c r="AM3" i="54"/>
  <c r="AL3" i="54"/>
  <c r="AD3" i="54"/>
  <c r="AA3" i="54"/>
  <c r="Z3" i="54"/>
  <c r="T3" i="54"/>
  <c r="S3" i="54"/>
  <c r="M3" i="54"/>
  <c r="M8" i="54" s="1"/>
  <c r="X26" i="52"/>
  <c r="X25" i="52"/>
  <c r="X24" i="52"/>
  <c r="X23" i="52"/>
  <c r="X22" i="52"/>
  <c r="L19" i="52"/>
  <c r="N16" i="52"/>
  <c r="T13" i="52"/>
  <c r="S7" i="52"/>
  <c r="M7" i="52"/>
  <c r="T7" i="52" s="1"/>
  <c r="S6" i="52"/>
  <c r="M6" i="52"/>
  <c r="T6" i="52" s="1"/>
  <c r="BC5" i="52"/>
  <c r="BB5" i="52"/>
  <c r="BD5" i="52" s="1"/>
  <c r="AY5" i="52"/>
  <c r="AX5" i="52"/>
  <c r="M5" i="52"/>
  <c r="BC4" i="52"/>
  <c r="BB4" i="52"/>
  <c r="BD4" i="52" s="1"/>
  <c r="AY4" i="52"/>
  <c r="AX4" i="52"/>
  <c r="AP4" i="52"/>
  <c r="AQ4" i="52" s="1"/>
  <c r="AR4" i="52" s="1"/>
  <c r="AM4" i="52"/>
  <c r="AL4" i="52"/>
  <c r="AE4" i="52"/>
  <c r="AF4" i="52" s="1"/>
  <c r="AD4" i="52"/>
  <c r="AA4" i="52"/>
  <c r="Z4" i="52"/>
  <c r="M4" i="52"/>
  <c r="M8" i="52" s="1"/>
  <c r="BB3" i="52"/>
  <c r="BB8" i="52" s="1"/>
  <c r="AY3" i="52"/>
  <c r="AX3" i="52"/>
  <c r="AP3" i="52"/>
  <c r="AM3" i="52"/>
  <c r="AL3" i="52"/>
  <c r="AD3" i="52"/>
  <c r="AE3" i="52" s="1"/>
  <c r="AA3" i="52"/>
  <c r="Z3" i="52"/>
  <c r="S3" i="52"/>
  <c r="T3" i="52" s="1"/>
  <c r="M3" i="52"/>
  <c r="X26" i="51"/>
  <c r="X25" i="51"/>
  <c r="X24" i="51"/>
  <c r="X23" i="51"/>
  <c r="X22" i="51"/>
  <c r="O20" i="51"/>
  <c r="N20" i="51"/>
  <c r="L20" i="51"/>
  <c r="J20" i="51"/>
  <c r="I20" i="51"/>
  <c r="H20" i="51"/>
  <c r="L19" i="51"/>
  <c r="T13" i="51"/>
  <c r="S7" i="51"/>
  <c r="T7" i="51" s="1"/>
  <c r="M7" i="51"/>
  <c r="S6" i="51"/>
  <c r="T6" i="51" s="1"/>
  <c r="M6" i="51"/>
  <c r="S5" i="51"/>
  <c r="T5" i="51" s="1"/>
  <c r="M5" i="51"/>
  <c r="S4" i="51"/>
  <c r="T4" i="51" s="1"/>
  <c r="M4" i="51"/>
  <c r="S3" i="51"/>
  <c r="T3" i="51" s="1"/>
  <c r="M3" i="51"/>
  <c r="M8" i="51" s="1"/>
  <c r="X26" i="50"/>
  <c r="X25" i="50"/>
  <c r="X24" i="50"/>
  <c r="X23" i="50"/>
  <c r="X22" i="50"/>
  <c r="O20" i="50"/>
  <c r="N20" i="50"/>
  <c r="L20" i="50"/>
  <c r="T13" i="50"/>
  <c r="S7" i="50"/>
  <c r="M7" i="50"/>
  <c r="T7" i="50" s="1"/>
  <c r="S6" i="50"/>
  <c r="M6" i="50"/>
  <c r="T6" i="50" s="1"/>
  <c r="S5" i="50"/>
  <c r="M5" i="50"/>
  <c r="T5" i="50" s="1"/>
  <c r="S4" i="50"/>
  <c r="M4" i="50"/>
  <c r="T4" i="50" s="1"/>
  <c r="AE3" i="50"/>
  <c r="AE8" i="50" s="1"/>
  <c r="AD3" i="50"/>
  <c r="AD8" i="50" s="1"/>
  <c r="AD10" i="50" s="1"/>
  <c r="AA3" i="50"/>
  <c r="Z3" i="50"/>
  <c r="M3" i="50"/>
  <c r="M8" i="50" s="1"/>
  <c r="X26" i="49"/>
  <c r="X25" i="49"/>
  <c r="X24" i="49"/>
  <c r="X23" i="49"/>
  <c r="X22" i="49"/>
  <c r="O20" i="49"/>
  <c r="N20" i="49"/>
  <c r="L20" i="49"/>
  <c r="T13" i="49"/>
  <c r="S7" i="49"/>
  <c r="M7" i="49"/>
  <c r="T7" i="49" s="1"/>
  <c r="S6" i="49"/>
  <c r="M6" i="49"/>
  <c r="T6" i="49" s="1"/>
  <c r="M5" i="49"/>
  <c r="M4" i="49"/>
  <c r="AD3" i="49"/>
  <c r="AD8" i="49" s="1"/>
  <c r="AD10" i="49" s="1"/>
  <c r="AA3" i="49"/>
  <c r="Z3" i="49"/>
  <c r="M3" i="49"/>
  <c r="M8" i="49" s="1"/>
  <c r="U3" i="60" l="1"/>
  <c r="U6" i="60"/>
  <c r="U7" i="60"/>
  <c r="U4" i="60"/>
  <c r="U5" i="60"/>
  <c r="U4" i="59"/>
  <c r="U7" i="59"/>
  <c r="U6" i="59"/>
  <c r="U5" i="59"/>
  <c r="U3" i="59"/>
  <c r="U4" i="58"/>
  <c r="U7" i="58"/>
  <c r="AC7" i="58" s="1"/>
  <c r="U6" i="58"/>
  <c r="AC6" i="58" s="1"/>
  <c r="U5" i="58"/>
  <c r="AC5" i="58" s="1"/>
  <c r="U3" i="58"/>
  <c r="V16" i="58" s="1"/>
  <c r="H20" i="58"/>
  <c r="BF8" i="54"/>
  <c r="I18" i="54" s="1"/>
  <c r="T8" i="55"/>
  <c r="AP8" i="54"/>
  <c r="AQ3" i="54"/>
  <c r="BD3" i="54"/>
  <c r="AF3" i="54"/>
  <c r="AD8" i="54"/>
  <c r="AE3" i="54"/>
  <c r="AE8" i="54" s="1"/>
  <c r="BB8" i="54"/>
  <c r="S5" i="54"/>
  <c r="T5" i="54"/>
  <c r="AQ4" i="54"/>
  <c r="AR4" i="54" s="1"/>
  <c r="AE8" i="52"/>
  <c r="AF3" i="52"/>
  <c r="BC3" i="52"/>
  <c r="BC8" i="52" s="1"/>
  <c r="S4" i="52"/>
  <c r="T4" i="52" s="1"/>
  <c r="AQ3" i="52"/>
  <c r="AQ8" i="52" s="1"/>
  <c r="S5" i="52"/>
  <c r="T5" i="52" s="1"/>
  <c r="AD8" i="52"/>
  <c r="AP8" i="52"/>
  <c r="T8" i="51"/>
  <c r="H16" i="50"/>
  <c r="H20" i="50" s="1"/>
  <c r="S3" i="50"/>
  <c r="T3" i="50" s="1"/>
  <c r="AF3" i="50"/>
  <c r="H16" i="49"/>
  <c r="H20" i="49" s="1"/>
  <c r="AE3" i="49"/>
  <c r="AE8" i="49" s="1"/>
  <c r="S4" i="49"/>
  <c r="T4" i="49" s="1"/>
  <c r="S5" i="49"/>
  <c r="T5" i="49" s="1"/>
  <c r="S3" i="49"/>
  <c r="T3" i="49" s="1"/>
  <c r="W16" i="58" l="1"/>
  <c r="X16" i="58" s="1"/>
  <c r="AC4" i="60"/>
  <c r="W17" i="60"/>
  <c r="V4" i="60"/>
  <c r="X17" i="60" s="1"/>
  <c r="V17" i="60"/>
  <c r="V7" i="60"/>
  <c r="X20" i="60" s="1"/>
  <c r="W20" i="60"/>
  <c r="V20" i="60"/>
  <c r="AC7" i="60"/>
  <c r="V6" i="60"/>
  <c r="X19" i="60" s="1"/>
  <c r="W19" i="60"/>
  <c r="AC6" i="60"/>
  <c r="V19" i="60"/>
  <c r="AC5" i="60"/>
  <c r="W18" i="60"/>
  <c r="V18" i="60"/>
  <c r="V5" i="60"/>
  <c r="X18" i="60" s="1"/>
  <c r="U8" i="60"/>
  <c r="W9" i="60" s="1"/>
  <c r="V3" i="60"/>
  <c r="W16" i="60"/>
  <c r="W26" i="60" s="1"/>
  <c r="V16" i="60"/>
  <c r="V26" i="60" s="1"/>
  <c r="W27" i="60" s="1"/>
  <c r="AC3" i="60"/>
  <c r="AC8" i="60" s="1"/>
  <c r="W16" i="59"/>
  <c r="W3" i="59"/>
  <c r="V3" i="59"/>
  <c r="V16" i="59"/>
  <c r="U8" i="59"/>
  <c r="D28" i="59" s="1"/>
  <c r="T10" i="59" s="1"/>
  <c r="AC3" i="59"/>
  <c r="X3" i="59"/>
  <c r="Y3" i="59" s="1"/>
  <c r="W17" i="59"/>
  <c r="AC4" i="59"/>
  <c r="W4" i="59"/>
  <c r="X4" i="59" s="1"/>
  <c r="Y4" i="59" s="1"/>
  <c r="V17" i="59"/>
  <c r="V4" i="59"/>
  <c r="X17" i="59" s="1"/>
  <c r="W18" i="59"/>
  <c r="W5" i="59"/>
  <c r="V18" i="59"/>
  <c r="AC5" i="59"/>
  <c r="X5" i="59"/>
  <c r="Y5" i="59" s="1"/>
  <c r="V5" i="59"/>
  <c r="X18" i="59" s="1"/>
  <c r="V19" i="59"/>
  <c r="W6" i="59"/>
  <c r="X6" i="59" s="1"/>
  <c r="Y6" i="59" s="1"/>
  <c r="W19" i="59"/>
  <c r="V6" i="59"/>
  <c r="X19" i="59" s="1"/>
  <c r="AC6" i="59"/>
  <c r="V20" i="59"/>
  <c r="W7" i="59"/>
  <c r="V7" i="59"/>
  <c r="X20" i="59" s="1"/>
  <c r="W20" i="59"/>
  <c r="AC7" i="59"/>
  <c r="X7" i="59"/>
  <c r="Y7" i="59" s="1"/>
  <c r="V18" i="58"/>
  <c r="W18" i="58" s="1"/>
  <c r="X19" i="58"/>
  <c r="V6" i="58" s="1"/>
  <c r="V19" i="58"/>
  <c r="W19" i="58" s="1"/>
  <c r="V20" i="58"/>
  <c r="W20" i="58" s="1"/>
  <c r="U8" i="58"/>
  <c r="AC3" i="58"/>
  <c r="AC4" i="58"/>
  <c r="V17" i="58"/>
  <c r="W17" i="58" s="1"/>
  <c r="P20" i="55"/>
  <c r="U9" i="55"/>
  <c r="P20" i="54"/>
  <c r="U9" i="54"/>
  <c r="AF8" i="54"/>
  <c r="AD10" i="54" s="1"/>
  <c r="BD8" i="54"/>
  <c r="BB10" i="54" s="1"/>
  <c r="AQ8" i="54"/>
  <c r="AR3" i="54"/>
  <c r="T8" i="52"/>
  <c r="AR3" i="52"/>
  <c r="AF8" i="52"/>
  <c r="AD10" i="52" s="1"/>
  <c r="BD3" i="52"/>
  <c r="P20" i="51"/>
  <c r="U9" i="51"/>
  <c r="T8" i="50"/>
  <c r="AF8" i="50"/>
  <c r="AF3" i="49"/>
  <c r="T8" i="49"/>
  <c r="V3" i="58" l="1"/>
  <c r="X20" i="58"/>
  <c r="V7" i="58" s="1"/>
  <c r="X18" i="58"/>
  <c r="V5" i="58" s="1"/>
  <c r="V8" i="58" s="1"/>
  <c r="H42" i="58"/>
  <c r="J42" i="58" s="1"/>
  <c r="J43" i="58" s="1"/>
  <c r="W26" i="58"/>
  <c r="W27" i="58" s="1"/>
  <c r="V26" i="58"/>
  <c r="V27" i="58" s="1"/>
  <c r="X17" i="58"/>
  <c r="V4" i="58" s="1"/>
  <c r="X16" i="60"/>
  <c r="X27" i="60" s="1"/>
  <c r="V8" i="60"/>
  <c r="AD18" i="60"/>
  <c r="AD12" i="60"/>
  <c r="AD13" i="60"/>
  <c r="AD11" i="60"/>
  <c r="AG9" i="60" s="1"/>
  <c r="W7" i="60"/>
  <c r="X7" i="60" s="1"/>
  <c r="Y7" i="60" s="1"/>
  <c r="W3" i="60"/>
  <c r="W4" i="60"/>
  <c r="X4" i="60" s="1"/>
  <c r="Y4" i="60" s="1"/>
  <c r="W5" i="60"/>
  <c r="X5" i="60" s="1"/>
  <c r="Y5" i="60" s="1"/>
  <c r="W6" i="60"/>
  <c r="X6" i="60" s="1"/>
  <c r="Y6" i="60" s="1"/>
  <c r="V26" i="59"/>
  <c r="V8" i="59"/>
  <c r="X16" i="59"/>
  <c r="X27" i="59" s="1"/>
  <c r="AC8" i="59"/>
  <c r="W8" i="59"/>
  <c r="W26" i="59"/>
  <c r="AC8" i="58"/>
  <c r="U4" i="55"/>
  <c r="U5" i="55"/>
  <c r="U6" i="55"/>
  <c r="U7" i="55"/>
  <c r="U3" i="55"/>
  <c r="U3" i="54"/>
  <c r="U4" i="54"/>
  <c r="U6" i="54"/>
  <c r="U7" i="54"/>
  <c r="AR8" i="54"/>
  <c r="AP10" i="54" s="1"/>
  <c r="H18" i="54"/>
  <c r="U5" i="54"/>
  <c r="H16" i="54"/>
  <c r="AR8" i="52"/>
  <c r="AP10" i="52" s="1"/>
  <c r="U9" i="52"/>
  <c r="P20" i="52"/>
  <c r="BD8" i="52"/>
  <c r="BB10" i="52" s="1"/>
  <c r="H16" i="52"/>
  <c r="U4" i="51"/>
  <c r="U7" i="51"/>
  <c r="U3" i="51"/>
  <c r="U6" i="51"/>
  <c r="U5" i="51"/>
  <c r="U9" i="50"/>
  <c r="P20" i="50"/>
  <c r="AF8" i="49"/>
  <c r="P20" i="49"/>
  <c r="U9" i="49"/>
  <c r="X26" i="58" l="1"/>
  <c r="X27" i="58" s="1"/>
  <c r="W8" i="60"/>
  <c r="X3" i="60"/>
  <c r="Y3" i="60" s="1"/>
  <c r="AI6" i="60"/>
  <c r="AI7" i="60"/>
  <c r="AI3" i="60"/>
  <c r="AD14" i="60"/>
  <c r="AI4" i="60"/>
  <c r="AI5" i="60"/>
  <c r="AG6" i="60"/>
  <c r="AG7" i="60"/>
  <c r="AG4" i="60"/>
  <c r="AG3" i="60"/>
  <c r="AG5" i="60"/>
  <c r="T11" i="60"/>
  <c r="T12" i="60" s="1"/>
  <c r="R20" i="60" s="1"/>
  <c r="Q20" i="60"/>
  <c r="AD18" i="59"/>
  <c r="AD13" i="59"/>
  <c r="AD11" i="59"/>
  <c r="AG9" i="59" s="1"/>
  <c r="AD12" i="59"/>
  <c r="AD14" i="59" s="1"/>
  <c r="Q20" i="59"/>
  <c r="T11" i="59"/>
  <c r="T12" i="59" s="1"/>
  <c r="R20" i="59" s="1"/>
  <c r="W27" i="59"/>
  <c r="T11" i="58"/>
  <c r="Q20" i="58"/>
  <c r="T10" i="58"/>
  <c r="T12" i="58" s="1"/>
  <c r="R20" i="58" s="1"/>
  <c r="W9" i="58"/>
  <c r="AD18" i="58"/>
  <c r="AD13" i="58"/>
  <c r="AD12" i="58"/>
  <c r="AD11" i="58"/>
  <c r="AG9" i="58" s="1"/>
  <c r="V7" i="55"/>
  <c r="X20" i="55" s="1"/>
  <c r="V20" i="55"/>
  <c r="W20" i="55"/>
  <c r="V6" i="55"/>
  <c r="X19" i="55" s="1"/>
  <c r="W19" i="55"/>
  <c r="V19" i="55"/>
  <c r="V5" i="55"/>
  <c r="X18" i="55" s="1"/>
  <c r="V18" i="55"/>
  <c r="W18" i="55"/>
  <c r="W16" i="55"/>
  <c r="V3" i="55"/>
  <c r="V16" i="55"/>
  <c r="U8" i="55"/>
  <c r="W9" i="55" s="1"/>
  <c r="V4" i="55"/>
  <c r="X17" i="55" s="1"/>
  <c r="V17" i="55"/>
  <c r="W17" i="55"/>
  <c r="V7" i="54"/>
  <c r="X20" i="54" s="1"/>
  <c r="W20" i="54"/>
  <c r="BA5" i="54"/>
  <c r="V20" i="54"/>
  <c r="V6" i="54"/>
  <c r="X19" i="54" s="1"/>
  <c r="BA4" i="54"/>
  <c r="W19" i="54"/>
  <c r="V19" i="54"/>
  <c r="V4" i="54"/>
  <c r="X17" i="54" s="1"/>
  <c r="W17" i="54"/>
  <c r="V17" i="54"/>
  <c r="AC4" i="54"/>
  <c r="AO4" i="54"/>
  <c r="W18" i="54"/>
  <c r="BA3" i="54"/>
  <c r="BA8" i="54" s="1"/>
  <c r="V5" i="54"/>
  <c r="X18" i="54" s="1"/>
  <c r="V18" i="54"/>
  <c r="H17" i="54"/>
  <c r="H20" i="54" s="1"/>
  <c r="AO3" i="54"/>
  <c r="W16" i="54"/>
  <c r="U8" i="54"/>
  <c r="V3" i="54"/>
  <c r="V16" i="54"/>
  <c r="AC3" i="54"/>
  <c r="H18" i="52"/>
  <c r="U7" i="52"/>
  <c r="U3" i="52"/>
  <c r="U6" i="52"/>
  <c r="U4" i="52"/>
  <c r="U5" i="52"/>
  <c r="H20" i="52"/>
  <c r="H17" i="52"/>
  <c r="V3" i="51"/>
  <c r="V16" i="51"/>
  <c r="U8" i="51"/>
  <c r="W16" i="51"/>
  <c r="V19" i="51"/>
  <c r="V6" i="51"/>
  <c r="X19" i="51" s="1"/>
  <c r="W19" i="51"/>
  <c r="V20" i="51"/>
  <c r="V7" i="51"/>
  <c r="X20" i="51" s="1"/>
  <c r="W20" i="51"/>
  <c r="V18" i="51"/>
  <c r="V5" i="51"/>
  <c r="X18" i="51" s="1"/>
  <c r="W18" i="51"/>
  <c r="V4" i="51"/>
  <c r="X17" i="51" s="1"/>
  <c r="V17" i="51"/>
  <c r="W17" i="51"/>
  <c r="U4" i="50"/>
  <c r="U6" i="50"/>
  <c r="U7" i="50"/>
  <c r="U5" i="50"/>
  <c r="U3" i="50"/>
  <c r="U7" i="49"/>
  <c r="U6" i="49"/>
  <c r="U5" i="49"/>
  <c r="U4" i="49"/>
  <c r="U3" i="49"/>
  <c r="AJ3" i="60" l="1"/>
  <c r="AG8" i="60"/>
  <c r="AH3" i="60"/>
  <c r="AJ4" i="60"/>
  <c r="AH4" i="60"/>
  <c r="AJ7" i="60"/>
  <c r="AH7" i="60"/>
  <c r="AH5" i="60"/>
  <c r="AJ5" i="60"/>
  <c r="AH6" i="60"/>
  <c r="AJ6" i="60"/>
  <c r="AI8" i="60"/>
  <c r="AG6" i="59"/>
  <c r="AG4" i="59"/>
  <c r="AG7" i="59"/>
  <c r="AG5" i="59"/>
  <c r="AG3" i="59"/>
  <c r="AG5" i="58"/>
  <c r="AH18" i="58" s="1"/>
  <c r="AG6" i="58"/>
  <c r="AH19" i="58" s="1"/>
  <c r="AG7" i="58"/>
  <c r="AH20" i="58" s="1"/>
  <c r="AI7" i="58"/>
  <c r="AI5" i="58"/>
  <c r="AI6" i="58"/>
  <c r="AG3" i="58"/>
  <c r="AH16" i="58" s="1"/>
  <c r="AG4" i="58"/>
  <c r="AH17" i="58" s="1"/>
  <c r="AD14" i="58"/>
  <c r="AD17" i="58" s="1"/>
  <c r="J16" i="58" s="1"/>
  <c r="AI4" i="58"/>
  <c r="AI3" i="58"/>
  <c r="W5" i="58"/>
  <c r="X5" i="58" s="1"/>
  <c r="Y5" i="58" s="1"/>
  <c r="W7" i="58"/>
  <c r="X7" i="58" s="1"/>
  <c r="Y7" i="58" s="1"/>
  <c r="W6" i="58"/>
  <c r="X6" i="58" s="1"/>
  <c r="Y6" i="58" s="1"/>
  <c r="W4" i="58"/>
  <c r="X4" i="58" s="1"/>
  <c r="Y4" i="58" s="1"/>
  <c r="W3" i="58"/>
  <c r="W5" i="55"/>
  <c r="X5" i="55" s="1"/>
  <c r="Y5" i="55" s="1"/>
  <c r="W4" i="55"/>
  <c r="X4" i="55" s="1"/>
  <c r="Y4" i="55" s="1"/>
  <c r="W3" i="55"/>
  <c r="W7" i="55"/>
  <c r="X7" i="55" s="1"/>
  <c r="Y7" i="55" s="1"/>
  <c r="W6" i="55"/>
  <c r="X6" i="55" s="1"/>
  <c r="Y6" i="55" s="1"/>
  <c r="V26" i="55"/>
  <c r="W27" i="55" s="1"/>
  <c r="X16" i="55"/>
  <c r="X27" i="55" s="1"/>
  <c r="V8" i="55"/>
  <c r="W26" i="55"/>
  <c r="X16" i="54"/>
  <c r="X27" i="54" s="1"/>
  <c r="V8" i="54"/>
  <c r="BB18" i="54"/>
  <c r="BB11" i="54"/>
  <c r="BE9" i="54" s="1"/>
  <c r="D28" i="54"/>
  <c r="BB13" i="54" s="1"/>
  <c r="D27" i="54"/>
  <c r="AC8" i="54"/>
  <c r="AO8" i="54"/>
  <c r="V3" i="52"/>
  <c r="V16" i="52"/>
  <c r="U8" i="52"/>
  <c r="AO3" i="52"/>
  <c r="AO8" i="52" s="1"/>
  <c r="W16" i="52"/>
  <c r="AC3" i="52"/>
  <c r="BA3" i="52"/>
  <c r="V18" i="52"/>
  <c r="W18" i="52"/>
  <c r="V5" i="52"/>
  <c r="X18" i="52" s="1"/>
  <c r="V20" i="52"/>
  <c r="BA5" i="52"/>
  <c r="W20" i="52"/>
  <c r="V7" i="52"/>
  <c r="X20" i="52" s="1"/>
  <c r="V17" i="52"/>
  <c r="AC4" i="52"/>
  <c r="W17" i="52"/>
  <c r="AO4" i="52"/>
  <c r="V4" i="52"/>
  <c r="X17" i="52" s="1"/>
  <c r="V19" i="52"/>
  <c r="W19" i="52"/>
  <c r="BA4" i="52"/>
  <c r="V6" i="52"/>
  <c r="X19" i="52" s="1"/>
  <c r="V26" i="51"/>
  <c r="D28" i="51"/>
  <c r="W9" i="51"/>
  <c r="W26" i="51"/>
  <c r="X16" i="51"/>
  <c r="X27" i="51" s="1"/>
  <c r="V8" i="51"/>
  <c r="V18" i="50"/>
  <c r="V5" i="50"/>
  <c r="X18" i="50" s="1"/>
  <c r="W18" i="50"/>
  <c r="V19" i="50"/>
  <c r="V6" i="50"/>
  <c r="X19" i="50" s="1"/>
  <c r="W19" i="50"/>
  <c r="V20" i="50"/>
  <c r="V7" i="50"/>
  <c r="X20" i="50" s="1"/>
  <c r="W20" i="50"/>
  <c r="V16" i="50"/>
  <c r="AC3" i="50"/>
  <c r="AC8" i="50" s="1"/>
  <c r="W16" i="50"/>
  <c r="W26" i="50" s="1"/>
  <c r="U8" i="50"/>
  <c r="V3" i="50"/>
  <c r="V17" i="50"/>
  <c r="V4" i="50"/>
  <c r="X17" i="50" s="1"/>
  <c r="W17" i="50"/>
  <c r="V18" i="49"/>
  <c r="V5" i="49"/>
  <c r="X18" i="49" s="1"/>
  <c r="W18" i="49"/>
  <c r="V19" i="49"/>
  <c r="V6" i="49"/>
  <c r="X19" i="49" s="1"/>
  <c r="W19" i="49"/>
  <c r="V17" i="49"/>
  <c r="V4" i="49"/>
  <c r="X17" i="49" s="1"/>
  <c r="W17" i="49"/>
  <c r="V16" i="49"/>
  <c r="U8" i="49"/>
  <c r="W16" i="49"/>
  <c r="V3" i="49"/>
  <c r="AC3" i="49"/>
  <c r="AC8" i="49" s="1"/>
  <c r="V20" i="49"/>
  <c r="V7" i="49"/>
  <c r="X20" i="49" s="1"/>
  <c r="W20" i="49"/>
  <c r="AI16" i="58" l="1"/>
  <c r="AJ16" i="58"/>
  <c r="AH26" i="58"/>
  <c r="AH27" i="58" s="1"/>
  <c r="AJ20" i="58"/>
  <c r="AH7" i="58" s="1"/>
  <c r="AI20" i="58"/>
  <c r="AI19" i="58"/>
  <c r="AJ19" i="58" s="1"/>
  <c r="AH6" i="58" s="1"/>
  <c r="AI18" i="58"/>
  <c r="AJ18" i="58" s="1"/>
  <c r="AH5" i="58" s="1"/>
  <c r="AI17" i="58"/>
  <c r="AJ17" i="58"/>
  <c r="AH4" i="58" s="1"/>
  <c r="AH8" i="60"/>
  <c r="F50" i="60"/>
  <c r="AK6" i="60"/>
  <c r="F49" i="60"/>
  <c r="AK5" i="60"/>
  <c r="F51" i="60"/>
  <c r="AK7" i="60"/>
  <c r="AK4" i="60"/>
  <c r="F48" i="60"/>
  <c r="F47" i="60"/>
  <c r="AK3" i="60"/>
  <c r="AH7" i="59"/>
  <c r="AJ7" i="59"/>
  <c r="AK7" i="59" s="1"/>
  <c r="AH4" i="59"/>
  <c r="AJ4" i="59"/>
  <c r="AK4" i="59" s="1"/>
  <c r="AH3" i="59"/>
  <c r="AJ3" i="59"/>
  <c r="AK3" i="59" s="1"/>
  <c r="AG8" i="59"/>
  <c r="AH6" i="59"/>
  <c r="AJ6" i="59"/>
  <c r="AK6" i="59" s="1"/>
  <c r="AJ5" i="59"/>
  <c r="AK5" i="59" s="1"/>
  <c r="AH5" i="59"/>
  <c r="AJ7" i="58"/>
  <c r="F51" i="58" s="1"/>
  <c r="G51" i="58" s="1"/>
  <c r="AJ6" i="58"/>
  <c r="F50" i="58" s="1"/>
  <c r="G50" i="58" s="1"/>
  <c r="AJ5" i="58"/>
  <c r="F49" i="58" s="1"/>
  <c r="G49" i="58" s="1"/>
  <c r="AI8" i="58"/>
  <c r="W8" i="58"/>
  <c r="X3" i="58"/>
  <c r="Y3" i="58" s="1"/>
  <c r="AJ4" i="58"/>
  <c r="J20" i="58"/>
  <c r="L16" i="58"/>
  <c r="O16" i="58" s="1"/>
  <c r="AG8" i="58"/>
  <c r="AJ3" i="58"/>
  <c r="T11" i="55"/>
  <c r="T12" i="55" s="1"/>
  <c r="R20" i="55" s="1"/>
  <c r="Q20" i="55"/>
  <c r="W8" i="55"/>
  <c r="X3" i="55"/>
  <c r="Y3" i="55" s="1"/>
  <c r="T12" i="54"/>
  <c r="R20" i="54" s="1"/>
  <c r="W9" i="54"/>
  <c r="AP13" i="54"/>
  <c r="AP12" i="54"/>
  <c r="AP11" i="54"/>
  <c r="AS9" i="54" s="1"/>
  <c r="AP18" i="54"/>
  <c r="BE4" i="54"/>
  <c r="BE5" i="54"/>
  <c r="BE3" i="54"/>
  <c r="T11" i="54"/>
  <c r="Q20" i="54"/>
  <c r="AD18" i="54"/>
  <c r="AD12" i="54"/>
  <c r="AD11" i="54"/>
  <c r="AG9" i="54" s="1"/>
  <c r="AD13" i="54"/>
  <c r="BB12" i="54"/>
  <c r="AP18" i="52"/>
  <c r="AP12" i="52"/>
  <c r="AP11" i="52"/>
  <c r="AS9" i="52" s="1"/>
  <c r="D28" i="52"/>
  <c r="T10" i="52" s="1"/>
  <c r="W9" i="52"/>
  <c r="AC8" i="52"/>
  <c r="V26" i="52"/>
  <c r="W27" i="52" s="1"/>
  <c r="BA8" i="52"/>
  <c r="W26" i="52"/>
  <c r="V8" i="52"/>
  <c r="X16" i="52"/>
  <c r="X27" i="52" s="1"/>
  <c r="W5" i="51"/>
  <c r="X5" i="51" s="1"/>
  <c r="Y5" i="51" s="1"/>
  <c r="W3" i="51"/>
  <c r="W7" i="51"/>
  <c r="X7" i="51" s="1"/>
  <c r="Y7" i="51" s="1"/>
  <c r="W6" i="51"/>
  <c r="X6" i="51" s="1"/>
  <c r="Y6" i="51" s="1"/>
  <c r="W4" i="51"/>
  <c r="X4" i="51" s="1"/>
  <c r="Y4" i="51" s="1"/>
  <c r="T11" i="51"/>
  <c r="T12" i="51" s="1"/>
  <c r="R20" i="51" s="1"/>
  <c r="Q20" i="51"/>
  <c r="W27" i="51"/>
  <c r="V8" i="50"/>
  <c r="X16" i="50"/>
  <c r="X27" i="50" s="1"/>
  <c r="AD18" i="50"/>
  <c r="AD13" i="50"/>
  <c r="AD11" i="50"/>
  <c r="AG9" i="50" s="1"/>
  <c r="AG3" i="50" s="1"/>
  <c r="AD12" i="50"/>
  <c r="D28" i="50"/>
  <c r="T10" i="50" s="1"/>
  <c r="W9" i="50"/>
  <c r="V26" i="50"/>
  <c r="W27" i="50" s="1"/>
  <c r="W26" i="49"/>
  <c r="AD18" i="49"/>
  <c r="AD13" i="49"/>
  <c r="AD11" i="49"/>
  <c r="AG9" i="49" s="1"/>
  <c r="AG3" i="49" s="1"/>
  <c r="AD12" i="49"/>
  <c r="D28" i="49"/>
  <c r="T10" i="49" s="1"/>
  <c r="W9" i="49"/>
  <c r="X16" i="49"/>
  <c r="X27" i="49" s="1"/>
  <c r="V8" i="49"/>
  <c r="V26" i="49"/>
  <c r="W27" i="49" s="1"/>
  <c r="AK5" i="58" l="1"/>
  <c r="AH3" i="58"/>
  <c r="AJ26" i="58"/>
  <c r="AJ27" i="58" s="1"/>
  <c r="AI26" i="58"/>
  <c r="AI27" i="58" s="1"/>
  <c r="AK7" i="58"/>
  <c r="AK4" i="58"/>
  <c r="F48" i="58"/>
  <c r="G48" i="58" s="1"/>
  <c r="AK6" i="58"/>
  <c r="AK3" i="58"/>
  <c r="F47" i="58"/>
  <c r="G47" i="58" s="1"/>
  <c r="AK8" i="60"/>
  <c r="G47" i="60"/>
  <c r="G51" i="60"/>
  <c r="G50" i="60"/>
  <c r="G49" i="60"/>
  <c r="G48" i="60"/>
  <c r="AD16" i="60"/>
  <c r="AD17" i="60" s="1"/>
  <c r="J16" i="60" s="1"/>
  <c r="I16" i="60"/>
  <c r="I20" i="60" s="1"/>
  <c r="AK8" i="59"/>
  <c r="AH8" i="59"/>
  <c r="AH8" i="58"/>
  <c r="AD16" i="58" s="1"/>
  <c r="O20" i="58"/>
  <c r="L20" i="58"/>
  <c r="N16" i="58"/>
  <c r="AG4" i="54"/>
  <c r="AS4" i="54"/>
  <c r="AG3" i="54"/>
  <c r="AS3" i="54"/>
  <c r="W3" i="54"/>
  <c r="W5" i="54"/>
  <c r="X5" i="54" s="1"/>
  <c r="Y5" i="54" s="1"/>
  <c r="W7" i="54"/>
  <c r="X7" i="54" s="1"/>
  <c r="Y7" i="54" s="1"/>
  <c r="W4" i="54"/>
  <c r="X4" i="54" s="1"/>
  <c r="Y4" i="54" s="1"/>
  <c r="W6" i="54"/>
  <c r="X6" i="54" s="1"/>
  <c r="Y6" i="54" s="1"/>
  <c r="BB14" i="54"/>
  <c r="BB17" i="54" s="1"/>
  <c r="J18" i="54" s="1"/>
  <c r="BG4" i="54"/>
  <c r="BH4" i="54" s="1"/>
  <c r="BI4" i="54" s="1"/>
  <c r="BG3" i="54"/>
  <c r="BG8" i="54" s="1"/>
  <c r="BG5" i="54"/>
  <c r="BH5" i="54" s="1"/>
  <c r="BI5" i="54" s="1"/>
  <c r="AU4" i="54"/>
  <c r="AP14" i="54"/>
  <c r="AP17" i="54" s="1"/>
  <c r="J17" i="54" s="1"/>
  <c r="AU3" i="54"/>
  <c r="AD14" i="54"/>
  <c r="AD17" i="54" s="1"/>
  <c r="J16" i="54" s="1"/>
  <c r="AI4" i="54"/>
  <c r="AI3" i="54"/>
  <c r="BE8" i="54"/>
  <c r="AU4" i="52"/>
  <c r="AU3" i="52"/>
  <c r="AU8" i="52" s="1"/>
  <c r="T11" i="52"/>
  <c r="Q20" i="52"/>
  <c r="W5" i="52"/>
  <c r="X5" i="52" s="1"/>
  <c r="Y5" i="52" s="1"/>
  <c r="W7" i="52"/>
  <c r="X7" i="52" s="1"/>
  <c r="Y7" i="52" s="1"/>
  <c r="W6" i="52"/>
  <c r="X6" i="52" s="1"/>
  <c r="Y6" i="52" s="1"/>
  <c r="W4" i="52"/>
  <c r="X4" i="52" s="1"/>
  <c r="Y4" i="52" s="1"/>
  <c r="W3" i="52"/>
  <c r="AP13" i="52"/>
  <c r="AP14" i="52" s="1"/>
  <c r="AD18" i="52"/>
  <c r="AD13" i="52"/>
  <c r="AD12" i="52"/>
  <c r="AD11" i="52"/>
  <c r="AG9" i="52" s="1"/>
  <c r="BB13" i="52"/>
  <c r="BB12" i="52"/>
  <c r="BB11" i="52"/>
  <c r="BE9" i="52" s="1"/>
  <c r="BB18" i="52"/>
  <c r="T12" i="52"/>
  <c r="R20" i="52" s="1"/>
  <c r="W8" i="51"/>
  <c r="X3" i="51"/>
  <c r="Y3" i="51" s="1"/>
  <c r="AD14" i="50"/>
  <c r="AI3" i="50"/>
  <c r="AI8" i="50" s="1"/>
  <c r="W4" i="50"/>
  <c r="X4" i="50" s="1"/>
  <c r="Y4" i="50" s="1"/>
  <c r="W3" i="50"/>
  <c r="W7" i="50"/>
  <c r="X7" i="50" s="1"/>
  <c r="Y7" i="50" s="1"/>
  <c r="W6" i="50"/>
  <c r="X6" i="50" s="1"/>
  <c r="Y6" i="50" s="1"/>
  <c r="W5" i="50"/>
  <c r="X5" i="50" s="1"/>
  <c r="Y5" i="50" s="1"/>
  <c r="AH3" i="50"/>
  <c r="AH8" i="50" s="1"/>
  <c r="AG8" i="50"/>
  <c r="AJ3" i="50"/>
  <c r="AK3" i="50" s="1"/>
  <c r="AK8" i="50" s="1"/>
  <c r="Q20" i="50"/>
  <c r="T11" i="50"/>
  <c r="T12" i="50" s="1"/>
  <c r="R20" i="50" s="1"/>
  <c r="AH3" i="49"/>
  <c r="AH8" i="49" s="1"/>
  <c r="AG8" i="49"/>
  <c r="W3" i="49"/>
  <c r="W7" i="49"/>
  <c r="X7" i="49" s="1"/>
  <c r="Y7" i="49" s="1"/>
  <c r="W6" i="49"/>
  <c r="X6" i="49" s="1"/>
  <c r="Y6" i="49" s="1"/>
  <c r="W5" i="49"/>
  <c r="X5" i="49" s="1"/>
  <c r="Y5" i="49" s="1"/>
  <c r="W4" i="49"/>
  <c r="X4" i="49" s="1"/>
  <c r="Y4" i="49" s="1"/>
  <c r="Q20" i="49"/>
  <c r="T11" i="49"/>
  <c r="T12" i="49" s="1"/>
  <c r="R20" i="49" s="1"/>
  <c r="AD14" i="49"/>
  <c r="AI3" i="49"/>
  <c r="AI8" i="49" s="1"/>
  <c r="AK8" i="58" l="1"/>
  <c r="G52" i="58"/>
  <c r="P48" i="58" s="1"/>
  <c r="J47" i="58" s="1"/>
  <c r="H47" i="58" s="1"/>
  <c r="G52" i="60"/>
  <c r="O16" i="60"/>
  <c r="O20" i="60" s="1"/>
  <c r="J20" i="60"/>
  <c r="L16" i="60"/>
  <c r="AD16" i="59"/>
  <c r="AD17" i="59" s="1"/>
  <c r="J16" i="59" s="1"/>
  <c r="I16" i="59"/>
  <c r="I20" i="59" s="1"/>
  <c r="N20" i="58"/>
  <c r="I16" i="58"/>
  <c r="AU8" i="54"/>
  <c r="AI8" i="54"/>
  <c r="L17" i="54"/>
  <c r="N17" i="54" s="1"/>
  <c r="AJ3" i="54"/>
  <c r="AK3" i="54" s="1"/>
  <c r="AH3" i="54"/>
  <c r="AG8" i="54"/>
  <c r="BH3" i="54"/>
  <c r="L18" i="54"/>
  <c r="N18" i="54" s="1"/>
  <c r="N19" i="54" s="1"/>
  <c r="AV4" i="54"/>
  <c r="AW4" i="54" s="1"/>
  <c r="BB16" i="54"/>
  <c r="AV3" i="54"/>
  <c r="AT8" i="54"/>
  <c r="AS8" i="54"/>
  <c r="J20" i="54"/>
  <c r="L16" i="54"/>
  <c r="O16" i="54" s="1"/>
  <c r="W8" i="54"/>
  <c r="X3" i="54"/>
  <c r="Y3" i="54" s="1"/>
  <c r="AH4" i="54"/>
  <c r="AJ4" i="54"/>
  <c r="AK4" i="54" s="1"/>
  <c r="AS4" i="52"/>
  <c r="AG4" i="52"/>
  <c r="AG3" i="52"/>
  <c r="AS3" i="52"/>
  <c r="BE4" i="52"/>
  <c r="BE5" i="52"/>
  <c r="BE3" i="52"/>
  <c r="W8" i="52"/>
  <c r="X3" i="52"/>
  <c r="Y3" i="52" s="1"/>
  <c r="AI3" i="52"/>
  <c r="AI8" i="52" s="1"/>
  <c r="AD14" i="52"/>
  <c r="AI4" i="52"/>
  <c r="BB14" i="52"/>
  <c r="BG4" i="52"/>
  <c r="BG5" i="52"/>
  <c r="BG3" i="52"/>
  <c r="AD16" i="50"/>
  <c r="AD17" i="50" s="1"/>
  <c r="J16" i="50" s="1"/>
  <c r="J20" i="50" s="1"/>
  <c r="I16" i="50"/>
  <c r="I20" i="50" s="1"/>
  <c r="W8" i="50"/>
  <c r="X3" i="50"/>
  <c r="Y3" i="50" s="1"/>
  <c r="I16" i="49"/>
  <c r="I20" i="49" s="1"/>
  <c r="AD16" i="49"/>
  <c r="AD17" i="49" s="1"/>
  <c r="J16" i="49" s="1"/>
  <c r="J20" i="49" s="1"/>
  <c r="W8" i="49"/>
  <c r="X3" i="49"/>
  <c r="Y3" i="49" s="1"/>
  <c r="AJ3" i="49"/>
  <c r="AK3" i="49" s="1"/>
  <c r="AK8" i="49" s="1"/>
  <c r="I47" i="58" l="1"/>
  <c r="J50" i="58"/>
  <c r="H50" i="58" s="1"/>
  <c r="I50" i="58" s="1"/>
  <c r="J49" i="58"/>
  <c r="H49" i="58" s="1"/>
  <c r="I49" i="58" s="1"/>
  <c r="J51" i="58"/>
  <c r="H51" i="58" s="1"/>
  <c r="I51" i="58" s="1"/>
  <c r="J48" i="58"/>
  <c r="H48" i="58" s="1"/>
  <c r="I48" i="58" s="1"/>
  <c r="L20" i="60"/>
  <c r="N16" i="60"/>
  <c r="N20" i="60" s="1"/>
  <c r="P48" i="60"/>
  <c r="L16" i="59"/>
  <c r="O16" i="59" s="1"/>
  <c r="O20" i="59" s="1"/>
  <c r="J20" i="59"/>
  <c r="I20" i="58"/>
  <c r="AH8" i="54"/>
  <c r="AD16" i="54"/>
  <c r="I16" i="54"/>
  <c r="O18" i="54"/>
  <c r="AK8" i="54"/>
  <c r="L20" i="54"/>
  <c r="N16" i="54"/>
  <c r="N20" i="54" s="1"/>
  <c r="I17" i="54"/>
  <c r="AP16" i="54"/>
  <c r="BI3" i="54"/>
  <c r="BI8" i="54" s="1"/>
  <c r="BH8" i="54"/>
  <c r="AV8" i="54"/>
  <c r="AW3" i="54"/>
  <c r="AW8" i="54" s="1"/>
  <c r="O17" i="54"/>
  <c r="AH3" i="52"/>
  <c r="AG8" i="52"/>
  <c r="AJ3" i="52"/>
  <c r="AK3" i="52" s="1"/>
  <c r="BH5" i="52"/>
  <c r="BI5" i="52" s="1"/>
  <c r="BF5" i="52"/>
  <c r="AH4" i="52"/>
  <c r="AJ4" i="52"/>
  <c r="AK4" i="52" s="1"/>
  <c r="BE8" i="52"/>
  <c r="BH3" i="52"/>
  <c r="BF3" i="52"/>
  <c r="BH4" i="52"/>
  <c r="BI4" i="52" s="1"/>
  <c r="BF4" i="52"/>
  <c r="AT4" i="52"/>
  <c r="AV4" i="52"/>
  <c r="AW4" i="52" s="1"/>
  <c r="BG8" i="52"/>
  <c r="AV3" i="52"/>
  <c r="AS8" i="52"/>
  <c r="AT3" i="52"/>
  <c r="AT8" i="52" s="1"/>
  <c r="J52" i="58" l="1"/>
  <c r="J53" i="58" s="1"/>
  <c r="J48" i="60"/>
  <c r="H48" i="60" s="1"/>
  <c r="I48" i="60" s="1"/>
  <c r="J50" i="60"/>
  <c r="H50" i="60" s="1"/>
  <c r="I50" i="60" s="1"/>
  <c r="J49" i="60"/>
  <c r="H49" i="60" s="1"/>
  <c r="I49" i="60" s="1"/>
  <c r="J51" i="60"/>
  <c r="H51" i="60" s="1"/>
  <c r="I51" i="60" s="1"/>
  <c r="J47" i="60"/>
  <c r="L20" i="59"/>
  <c r="N16" i="59"/>
  <c r="N20" i="59" s="1"/>
  <c r="O20" i="54"/>
  <c r="I20" i="54"/>
  <c r="AK8" i="52"/>
  <c r="I17" i="52"/>
  <c r="AP16" i="52"/>
  <c r="AP17" i="52" s="1"/>
  <c r="J17" i="52" s="1"/>
  <c r="AW3" i="52"/>
  <c r="AW8" i="52" s="1"/>
  <c r="AV8" i="52"/>
  <c r="BF8" i="52"/>
  <c r="BI3" i="52"/>
  <c r="BI8" i="52" s="1"/>
  <c r="BH8" i="52"/>
  <c r="AH8" i="52"/>
  <c r="J52" i="60" l="1"/>
  <c r="J53" i="60" s="1"/>
  <c r="H47" i="60"/>
  <c r="I47" i="60" s="1"/>
  <c r="I18" i="52"/>
  <c r="BB16" i="52"/>
  <c r="BB17" i="52" s="1"/>
  <c r="J18" i="52" s="1"/>
  <c r="L17" i="52"/>
  <c r="O17" i="52" s="1"/>
  <c r="AD16" i="52"/>
  <c r="AD17" i="52" s="1"/>
  <c r="J16" i="52" s="1"/>
  <c r="I16" i="52"/>
  <c r="I20" i="52" s="1"/>
  <c r="L18" i="52" l="1"/>
  <c r="N18" i="52" s="1"/>
  <c r="N17" i="52"/>
  <c r="N20" i="52" s="1"/>
  <c r="L20" i="52"/>
  <c r="O16" i="52"/>
  <c r="J20" i="52"/>
  <c r="O18" i="52" l="1"/>
  <c r="O20" i="52" s="1"/>
  <c r="AH4" i="27" l="1"/>
  <c r="AH5" i="27"/>
  <c r="AH6" i="27"/>
  <c r="AH7" i="27"/>
  <c r="AH3" i="27"/>
  <c r="AH4" i="20"/>
  <c r="AH5" i="20"/>
  <c r="AH6" i="20"/>
  <c r="AH7" i="20"/>
  <c r="AH3" i="20"/>
  <c r="AD17" i="48"/>
  <c r="AD10" i="48"/>
  <c r="W27" i="48"/>
  <c r="X26" i="48"/>
  <c r="X25" i="48"/>
  <c r="X24" i="48"/>
  <c r="X23" i="48"/>
  <c r="X22" i="48"/>
  <c r="L19" i="48"/>
  <c r="T13" i="48"/>
  <c r="T10" i="48"/>
  <c r="M7" i="48"/>
  <c r="S6" i="48"/>
  <c r="M6" i="48"/>
  <c r="M5" i="48"/>
  <c r="M4" i="48"/>
  <c r="AD3" i="48"/>
  <c r="AE3" i="48" s="1"/>
  <c r="AA3" i="48"/>
  <c r="Z3" i="48"/>
  <c r="M3" i="48"/>
  <c r="BB17" i="45"/>
  <c r="AK4" i="20"/>
  <c r="AK5" i="20"/>
  <c r="AK6" i="20"/>
  <c r="AK7" i="20"/>
  <c r="BF4" i="36"/>
  <c r="BF5" i="36"/>
  <c r="BF3" i="36"/>
  <c r="AT4" i="36"/>
  <c r="AT3" i="36"/>
  <c r="AH4" i="36"/>
  <c r="AH3" i="36"/>
  <c r="V4" i="36"/>
  <c r="V5" i="36"/>
  <c r="V6" i="36"/>
  <c r="V7" i="36"/>
  <c r="V3" i="36"/>
  <c r="BF4" i="35"/>
  <c r="BF5" i="35"/>
  <c r="BF3" i="35"/>
  <c r="AT4" i="35"/>
  <c r="AT3" i="35"/>
  <c r="AH4" i="35"/>
  <c r="AH3" i="35"/>
  <c r="V4" i="35"/>
  <c r="V5" i="35"/>
  <c r="V6" i="35"/>
  <c r="V7" i="35"/>
  <c r="V3" i="35"/>
  <c r="BF4" i="34"/>
  <c r="BF5" i="34"/>
  <c r="BF3" i="34"/>
  <c r="AT4" i="34"/>
  <c r="AT3" i="34"/>
  <c r="AH4" i="34"/>
  <c r="AH3" i="34"/>
  <c r="V4" i="34"/>
  <c r="V5" i="34"/>
  <c r="V6" i="34"/>
  <c r="V7" i="34"/>
  <c r="V3" i="34"/>
  <c r="BF4" i="33"/>
  <c r="BF5" i="33"/>
  <c r="BF3" i="33"/>
  <c r="AT4" i="33"/>
  <c r="AT3" i="33"/>
  <c r="AH4" i="33"/>
  <c r="AH3" i="33"/>
  <c r="V4" i="33"/>
  <c r="V5" i="33"/>
  <c r="V6" i="33"/>
  <c r="V7" i="33"/>
  <c r="V3" i="33"/>
  <c r="BF4" i="32"/>
  <c r="BF5" i="32"/>
  <c r="BF3" i="32"/>
  <c r="AT4" i="32"/>
  <c r="AT3" i="32"/>
  <c r="V4" i="32"/>
  <c r="V5" i="32"/>
  <c r="V6" i="32"/>
  <c r="V7" i="32"/>
  <c r="V3" i="32"/>
  <c r="AH4" i="32"/>
  <c r="AH3" i="32"/>
  <c r="BF5" i="28"/>
  <c r="BF4" i="28"/>
  <c r="BF3" i="28"/>
  <c r="AT4" i="28"/>
  <c r="AT3" i="28"/>
  <c r="AH4" i="28"/>
  <c r="AH3" i="28"/>
  <c r="V4" i="28"/>
  <c r="V5" i="28"/>
  <c r="V6" i="28"/>
  <c r="V7" i="28"/>
  <c r="V3" i="28"/>
  <c r="V4" i="27"/>
  <c r="V5" i="27"/>
  <c r="V6" i="27"/>
  <c r="V7" i="27"/>
  <c r="V3" i="27"/>
  <c r="X26" i="47"/>
  <c r="X25" i="47"/>
  <c r="X24" i="47"/>
  <c r="X23" i="47"/>
  <c r="X22" i="47"/>
  <c r="T13" i="47"/>
  <c r="T10" i="47"/>
  <c r="AD7" i="47"/>
  <c r="AA7" i="47"/>
  <c r="Z7" i="47"/>
  <c r="M7" i="47"/>
  <c r="S7" i="47" s="1"/>
  <c r="T7" i="47" s="1"/>
  <c r="AD6" i="47"/>
  <c r="AE6" i="47" s="1"/>
  <c r="AF6" i="47" s="1"/>
  <c r="AA6" i="47"/>
  <c r="Z6" i="47"/>
  <c r="S6" i="47"/>
  <c r="T6" i="47" s="1"/>
  <c r="M6" i="47"/>
  <c r="AE5" i="47"/>
  <c r="AF5" i="47" s="1"/>
  <c r="AD5" i="47"/>
  <c r="AA5" i="47"/>
  <c r="Z5" i="47"/>
  <c r="M5" i="47"/>
  <c r="AD4" i="47"/>
  <c r="AA4" i="47"/>
  <c r="Z4" i="47"/>
  <c r="M4" i="47"/>
  <c r="AD3" i="47"/>
  <c r="AD8" i="47" s="1"/>
  <c r="AA3" i="47"/>
  <c r="Z3" i="47"/>
  <c r="M3" i="47"/>
  <c r="S3" i="47" s="1"/>
  <c r="T3" i="47" s="1"/>
  <c r="X26" i="39"/>
  <c r="X25" i="39"/>
  <c r="X24" i="39"/>
  <c r="X23" i="39"/>
  <c r="X22" i="39"/>
  <c r="T13" i="39"/>
  <c r="T10" i="39"/>
  <c r="AE7" i="39"/>
  <c r="AF7" i="39" s="1"/>
  <c r="AD7" i="39"/>
  <c r="AA7" i="39"/>
  <c r="Z7" i="39"/>
  <c r="AD6" i="39"/>
  <c r="AA6" i="39"/>
  <c r="Z6" i="39"/>
  <c r="S6" i="39"/>
  <c r="M6" i="39"/>
  <c r="T6" i="39" s="1"/>
  <c r="AD5" i="39"/>
  <c r="AA5" i="39"/>
  <c r="Z5" i="39"/>
  <c r="M5" i="39"/>
  <c r="S5" i="39" s="1"/>
  <c r="AD4" i="39"/>
  <c r="AE4" i="39" s="1"/>
  <c r="AF4" i="39" s="1"/>
  <c r="AA4" i="39"/>
  <c r="Z4" i="39"/>
  <c r="M4" i="39"/>
  <c r="S4" i="39" s="1"/>
  <c r="T4" i="39" s="1"/>
  <c r="AE3" i="39"/>
  <c r="AF3" i="39" s="1"/>
  <c r="AD3" i="39"/>
  <c r="AA3" i="39"/>
  <c r="Z3" i="39"/>
  <c r="M3" i="39"/>
  <c r="I20" i="44"/>
  <c r="I18" i="44"/>
  <c r="I17" i="44"/>
  <c r="I16" i="44"/>
  <c r="W17" i="22"/>
  <c r="W18" i="22"/>
  <c r="W19" i="22"/>
  <c r="W20" i="22"/>
  <c r="W16" i="22"/>
  <c r="V17" i="22"/>
  <c r="V18" i="22"/>
  <c r="V19" i="22"/>
  <c r="V20" i="22"/>
  <c r="V16" i="22"/>
  <c r="W17" i="20"/>
  <c r="W18" i="20"/>
  <c r="W19" i="20"/>
  <c r="W20" i="20"/>
  <c r="W16" i="20"/>
  <c r="V17" i="20"/>
  <c r="V18" i="20"/>
  <c r="V19" i="20"/>
  <c r="V20" i="20"/>
  <c r="V16" i="20"/>
  <c r="BF4" i="24"/>
  <c r="BF5" i="24"/>
  <c r="BF6" i="24"/>
  <c r="BF7" i="24"/>
  <c r="BF3" i="24"/>
  <c r="BE4" i="24"/>
  <c r="BE5" i="24"/>
  <c r="BE6" i="24"/>
  <c r="BE7" i="24"/>
  <c r="BD4" i="24"/>
  <c r="BD5" i="24"/>
  <c r="BD6" i="24"/>
  <c r="BD7" i="24"/>
  <c r="BC4" i="24"/>
  <c r="BC5" i="24"/>
  <c r="BC6" i="24"/>
  <c r="BC7" i="24"/>
  <c r="BC3" i="24"/>
  <c r="BB4" i="24"/>
  <c r="BB5" i="24"/>
  <c r="BB6" i="24"/>
  <c r="BB7" i="24"/>
  <c r="BB3" i="24"/>
  <c r="BA4" i="24"/>
  <c r="BA5" i="24"/>
  <c r="BA6" i="24"/>
  <c r="BA7" i="24"/>
  <c r="BA3" i="24"/>
  <c r="AT5" i="24"/>
  <c r="AT6" i="24"/>
  <c r="AT7" i="24"/>
  <c r="AT4" i="24"/>
  <c r="AT3" i="24"/>
  <c r="AH5" i="24"/>
  <c r="AH6" i="24"/>
  <c r="AH7" i="24"/>
  <c r="AH4" i="24"/>
  <c r="AH3" i="24"/>
  <c r="V7" i="24"/>
  <c r="V6" i="24"/>
  <c r="V5" i="24"/>
  <c r="V4" i="24"/>
  <c r="V3" i="24"/>
  <c r="BF5" i="23"/>
  <c r="BF4" i="23"/>
  <c r="BF3" i="23"/>
  <c r="AT4" i="23"/>
  <c r="AT3" i="23"/>
  <c r="AH4" i="23"/>
  <c r="AH3" i="23"/>
  <c r="V7" i="23"/>
  <c r="V6" i="23"/>
  <c r="V5" i="23"/>
  <c r="V4" i="23"/>
  <c r="V3" i="23"/>
  <c r="AH7" i="22"/>
  <c r="AH6" i="22"/>
  <c r="AH5" i="22"/>
  <c r="AH4" i="22"/>
  <c r="AH3" i="22"/>
  <c r="V7" i="22"/>
  <c r="V6" i="22"/>
  <c r="V5" i="22"/>
  <c r="V4" i="22"/>
  <c r="V3" i="22"/>
  <c r="BF5" i="44"/>
  <c r="BF4" i="44"/>
  <c r="BF3" i="44"/>
  <c r="AT4" i="44"/>
  <c r="AT3" i="44"/>
  <c r="AH4" i="44"/>
  <c r="AH3" i="44"/>
  <c r="V7" i="44"/>
  <c r="V6" i="44"/>
  <c r="V5" i="44"/>
  <c r="V4" i="44"/>
  <c r="V3" i="44"/>
  <c r="BF4" i="45"/>
  <c r="BF5" i="45"/>
  <c r="BF3" i="45"/>
  <c r="AT4" i="45"/>
  <c r="AT3" i="45"/>
  <c r="AH4" i="45"/>
  <c r="AH3" i="45"/>
  <c r="V4" i="45"/>
  <c r="V5" i="45"/>
  <c r="V6" i="45"/>
  <c r="V7" i="45"/>
  <c r="V3" i="45"/>
  <c r="V4" i="20"/>
  <c r="V5" i="20"/>
  <c r="V6" i="20"/>
  <c r="V7" i="20"/>
  <c r="V3" i="20"/>
  <c r="M8" i="48" l="1"/>
  <c r="T6" i="48"/>
  <c r="S3" i="48"/>
  <c r="T3" i="48" s="1"/>
  <c r="T4" i="48"/>
  <c r="AF3" i="48"/>
  <c r="AE8" i="48"/>
  <c r="S4" i="48"/>
  <c r="S7" i="48"/>
  <c r="T7" i="48" s="1"/>
  <c r="S5" i="48"/>
  <c r="T5" i="48" s="1"/>
  <c r="AD8" i="48"/>
  <c r="AF4" i="47"/>
  <c r="T4" i="47"/>
  <c r="AE4" i="47"/>
  <c r="S5" i="47"/>
  <c r="T5" i="47" s="1"/>
  <c r="M8" i="47"/>
  <c r="AE3" i="47"/>
  <c r="S4" i="47"/>
  <c r="AE7" i="47"/>
  <c r="AF7" i="47" s="1"/>
  <c r="T5" i="39"/>
  <c r="M8" i="39"/>
  <c r="S3" i="39"/>
  <c r="T3" i="39" s="1"/>
  <c r="AE6" i="39"/>
  <c r="AF6" i="39" s="1"/>
  <c r="S7" i="39"/>
  <c r="T7" i="39" s="1"/>
  <c r="AD8" i="39"/>
  <c r="AE5" i="39"/>
  <c r="AE8" i="39" s="1"/>
  <c r="X26" i="36"/>
  <c r="X25" i="36"/>
  <c r="X24" i="36"/>
  <c r="X23" i="36"/>
  <c r="X22" i="36"/>
  <c r="L19" i="36"/>
  <c r="T13" i="36"/>
  <c r="T10" i="36"/>
  <c r="M7" i="36"/>
  <c r="M6" i="36"/>
  <c r="BB5" i="36"/>
  <c r="AY5" i="36"/>
  <c r="AX5" i="36"/>
  <c r="M5" i="36"/>
  <c r="BB4" i="36"/>
  <c r="AY4" i="36"/>
  <c r="AX4" i="36"/>
  <c r="AP4" i="36"/>
  <c r="AQ4" i="36" s="1"/>
  <c r="AR4" i="36" s="1"/>
  <c r="AM4" i="36"/>
  <c r="AL4" i="36"/>
  <c r="AD4" i="36"/>
  <c r="AE4" i="36" s="1"/>
  <c r="AF4" i="36" s="1"/>
  <c r="AA4" i="36"/>
  <c r="Z4" i="36"/>
  <c r="M4" i="36"/>
  <c r="BB3" i="36"/>
  <c r="AY3" i="36"/>
  <c r="AX3" i="36"/>
  <c r="AP3" i="36"/>
  <c r="AM3" i="36"/>
  <c r="AL3" i="36"/>
  <c r="AD3" i="36"/>
  <c r="AE3" i="36" s="1"/>
  <c r="AA3" i="36"/>
  <c r="Z3" i="36"/>
  <c r="M3" i="36"/>
  <c r="S3" i="36" s="1"/>
  <c r="T3" i="36" s="1"/>
  <c r="X26" i="35"/>
  <c r="X25" i="35"/>
  <c r="X24" i="35"/>
  <c r="X23" i="35"/>
  <c r="X22" i="35"/>
  <c r="L19" i="35"/>
  <c r="T13" i="35"/>
  <c r="T10" i="35"/>
  <c r="M7" i="35"/>
  <c r="M6" i="35"/>
  <c r="BB5" i="35"/>
  <c r="AY5" i="35"/>
  <c r="AX5" i="35"/>
  <c r="M5" i="35"/>
  <c r="S5" i="35" s="1"/>
  <c r="BB4" i="35"/>
  <c r="BC4" i="35" s="1"/>
  <c r="AY4" i="35"/>
  <c r="AX4" i="35"/>
  <c r="AP4" i="35"/>
  <c r="AQ4" i="35" s="1"/>
  <c r="AR4" i="35" s="1"/>
  <c r="AM4" i="35"/>
  <c r="AL4" i="35"/>
  <c r="AD4" i="35"/>
  <c r="AE4" i="35" s="1"/>
  <c r="AF4" i="35" s="1"/>
  <c r="AA4" i="35"/>
  <c r="Z4" i="35"/>
  <c r="M4" i="35"/>
  <c r="S4" i="35" s="1"/>
  <c r="BB3" i="35"/>
  <c r="AY3" i="35"/>
  <c r="AX3" i="35"/>
  <c r="AP3" i="35"/>
  <c r="AM3" i="35"/>
  <c r="AL3" i="35"/>
  <c r="AD3" i="35"/>
  <c r="AA3" i="35"/>
  <c r="Z3" i="35"/>
  <c r="M3" i="35"/>
  <c r="T8" i="48" l="1"/>
  <c r="AF8" i="48"/>
  <c r="T8" i="47"/>
  <c r="AE8" i="47"/>
  <c r="AF3" i="47"/>
  <c r="T8" i="39"/>
  <c r="AF5" i="39"/>
  <c r="BB8" i="36"/>
  <c r="AE8" i="36"/>
  <c r="AF3" i="36"/>
  <c r="M8" i="36"/>
  <c r="BC3" i="36"/>
  <c r="BD3" i="36" s="1"/>
  <c r="S4" i="36"/>
  <c r="T4" i="36" s="1"/>
  <c r="BC5" i="36"/>
  <c r="BD5" i="36" s="1"/>
  <c r="S6" i="36"/>
  <c r="T6" i="36" s="1"/>
  <c r="S7" i="36"/>
  <c r="T7" i="36" s="1"/>
  <c r="AQ3" i="36"/>
  <c r="AQ8" i="36" s="1"/>
  <c r="BC4" i="36"/>
  <c r="BD4" i="36" s="1"/>
  <c r="S5" i="36"/>
  <c r="T5" i="36" s="1"/>
  <c r="AD8" i="36"/>
  <c r="AP8" i="36"/>
  <c r="AD8" i="35"/>
  <c r="M8" i="35"/>
  <c r="AE3" i="35"/>
  <c r="AE8" i="35" s="1"/>
  <c r="BD4" i="35"/>
  <c r="T4" i="35"/>
  <c r="AP8" i="35"/>
  <c r="AQ3" i="35"/>
  <c r="AQ8" i="35" s="1"/>
  <c r="BC5" i="35"/>
  <c r="BD5" i="35" s="1"/>
  <c r="S7" i="35"/>
  <c r="T7" i="35" s="1"/>
  <c r="BB8" i="35"/>
  <c r="T5" i="35"/>
  <c r="S3" i="35"/>
  <c r="T3" i="35" s="1"/>
  <c r="BC3" i="35"/>
  <c r="S6" i="35"/>
  <c r="T6" i="35" s="1"/>
  <c r="H16" i="48" l="1"/>
  <c r="P20" i="48"/>
  <c r="U9" i="48"/>
  <c r="AF8" i="47"/>
  <c r="AD10" i="47" s="1"/>
  <c r="U9" i="47"/>
  <c r="P20" i="47"/>
  <c r="U9" i="39"/>
  <c r="P20" i="39"/>
  <c r="AF8" i="39"/>
  <c r="AD10" i="39" s="1"/>
  <c r="T8" i="36"/>
  <c r="BC8" i="36"/>
  <c r="AR3" i="36"/>
  <c r="AF8" i="36"/>
  <c r="AD10" i="36" s="1"/>
  <c r="BD8" i="36"/>
  <c r="BB10" i="36" s="1"/>
  <c r="BC8" i="35"/>
  <c r="AF3" i="35"/>
  <c r="AF8" i="35"/>
  <c r="AD10" i="35" s="1"/>
  <c r="T8" i="35"/>
  <c r="AR3" i="35"/>
  <c r="BD3" i="35"/>
  <c r="U3" i="48" l="1"/>
  <c r="U6" i="48"/>
  <c r="U7" i="48"/>
  <c r="U5" i="48"/>
  <c r="U4" i="48"/>
  <c r="H20" i="48"/>
  <c r="U6" i="47"/>
  <c r="U7" i="47"/>
  <c r="U3" i="47"/>
  <c r="U5" i="47"/>
  <c r="U4" i="47"/>
  <c r="H16" i="47"/>
  <c r="H20" i="47" s="1"/>
  <c r="H16" i="39"/>
  <c r="H20" i="39" s="1"/>
  <c r="U4" i="39"/>
  <c r="U5" i="39"/>
  <c r="U6" i="39"/>
  <c r="U7" i="39"/>
  <c r="U3" i="39"/>
  <c r="U9" i="36"/>
  <c r="P20" i="36"/>
  <c r="AR8" i="36"/>
  <c r="AP10" i="36" s="1"/>
  <c r="H18" i="36"/>
  <c r="H16" i="36"/>
  <c r="AR8" i="35"/>
  <c r="AP10" i="35" s="1"/>
  <c r="U9" i="35"/>
  <c r="P20" i="35"/>
  <c r="BD8" i="35"/>
  <c r="BB10" i="35" s="1"/>
  <c r="H16" i="35"/>
  <c r="W20" i="48" l="1"/>
  <c r="V7" i="48"/>
  <c r="X20" i="48" s="1"/>
  <c r="V20" i="48"/>
  <c r="W19" i="48"/>
  <c r="V6" i="48"/>
  <c r="X19" i="48" s="1"/>
  <c r="V19" i="48"/>
  <c r="V17" i="48"/>
  <c r="V4" i="48"/>
  <c r="X17" i="48" s="1"/>
  <c r="W17" i="48"/>
  <c r="V16" i="48"/>
  <c r="V3" i="48"/>
  <c r="U8" i="48"/>
  <c r="W9" i="48" s="1"/>
  <c r="W16" i="48"/>
  <c r="AC3" i="48"/>
  <c r="AC8" i="48" s="1"/>
  <c r="V18" i="48"/>
  <c r="W18" i="48"/>
  <c r="V5" i="48"/>
  <c r="X18" i="48" s="1"/>
  <c r="AC5" i="47"/>
  <c r="W18" i="47"/>
  <c r="V18" i="47"/>
  <c r="V5" i="47"/>
  <c r="X18" i="47" s="1"/>
  <c r="U8" i="47"/>
  <c r="W9" i="47" s="1"/>
  <c r="AC3" i="47"/>
  <c r="V3" i="47"/>
  <c r="W16" i="47"/>
  <c r="V16" i="47"/>
  <c r="V20" i="47"/>
  <c r="AC7" i="47"/>
  <c r="V7" i="47"/>
  <c r="X20" i="47" s="1"/>
  <c r="W20" i="47"/>
  <c r="AC4" i="47"/>
  <c r="V17" i="47"/>
  <c r="W17" i="47"/>
  <c r="V4" i="47"/>
  <c r="X17" i="47" s="1"/>
  <c r="V6" i="47"/>
  <c r="X19" i="47" s="1"/>
  <c r="V19" i="47"/>
  <c r="W19" i="47"/>
  <c r="AC6" i="47"/>
  <c r="W19" i="39"/>
  <c r="AC6" i="39"/>
  <c r="V19" i="39"/>
  <c r="V6" i="39"/>
  <c r="X19" i="39" s="1"/>
  <c r="W18" i="39"/>
  <c r="V18" i="39"/>
  <c r="V5" i="39"/>
  <c r="X18" i="39" s="1"/>
  <c r="AC5" i="39"/>
  <c r="U8" i="39"/>
  <c r="W9" i="39" s="1"/>
  <c r="W16" i="39"/>
  <c r="V16" i="39"/>
  <c r="AC3" i="39"/>
  <c r="V3" i="39"/>
  <c r="AC4" i="39"/>
  <c r="W17" i="39"/>
  <c r="V4" i="39"/>
  <c r="X17" i="39" s="1"/>
  <c r="V17" i="39"/>
  <c r="W20" i="39"/>
  <c r="V20" i="39"/>
  <c r="AC7" i="39"/>
  <c r="V7" i="39"/>
  <c r="X20" i="39" s="1"/>
  <c r="H17" i="36"/>
  <c r="H20" i="36" s="1"/>
  <c r="U3" i="36"/>
  <c r="U6" i="36"/>
  <c r="U5" i="36"/>
  <c r="U7" i="36"/>
  <c r="U4" i="36"/>
  <c r="H18" i="35"/>
  <c r="U4" i="35"/>
  <c r="U6" i="35"/>
  <c r="U5" i="35"/>
  <c r="U7" i="35"/>
  <c r="U3" i="35"/>
  <c r="H17" i="35"/>
  <c r="H20" i="35" s="1"/>
  <c r="W3" i="48" l="1"/>
  <c r="W5" i="48"/>
  <c r="X5" i="48" s="1"/>
  <c r="Y5" i="48" s="1"/>
  <c r="W7" i="48"/>
  <c r="X7" i="48" s="1"/>
  <c r="Y7" i="48" s="1"/>
  <c r="W6" i="48"/>
  <c r="X6" i="48" s="1"/>
  <c r="Y6" i="48" s="1"/>
  <c r="W4" i="48"/>
  <c r="X4" i="48" s="1"/>
  <c r="Y4" i="48" s="1"/>
  <c r="V8" i="48"/>
  <c r="X16" i="48"/>
  <c r="X27" i="48" s="1"/>
  <c r="AD18" i="48"/>
  <c r="AD13" i="48"/>
  <c r="AD12" i="48"/>
  <c r="AD11" i="48"/>
  <c r="AG9" i="48" s="1"/>
  <c r="X16" i="47"/>
  <c r="X27" i="47" s="1"/>
  <c r="V8" i="47"/>
  <c r="AC8" i="47"/>
  <c r="V26" i="47"/>
  <c r="W27" i="47" s="1"/>
  <c r="W7" i="47"/>
  <c r="X7" i="47" s="1"/>
  <c r="Y7" i="47" s="1"/>
  <c r="W3" i="47"/>
  <c r="W4" i="47"/>
  <c r="X4" i="47" s="1"/>
  <c r="Y4" i="47" s="1"/>
  <c r="W5" i="47"/>
  <c r="X5" i="47" s="1"/>
  <c r="Y5" i="47" s="1"/>
  <c r="W6" i="47"/>
  <c r="X6" i="47" s="1"/>
  <c r="Y6" i="47" s="1"/>
  <c r="W26" i="47"/>
  <c r="W26" i="39"/>
  <c r="W5" i="39"/>
  <c r="X5" i="39" s="1"/>
  <c r="Y5" i="39" s="1"/>
  <c r="W6" i="39"/>
  <c r="X6" i="39" s="1"/>
  <c r="Y6" i="39" s="1"/>
  <c r="W7" i="39"/>
  <c r="X7" i="39" s="1"/>
  <c r="Y7" i="39" s="1"/>
  <c r="W4" i="39"/>
  <c r="X4" i="39" s="1"/>
  <c r="Y4" i="39" s="1"/>
  <c r="W3" i="39"/>
  <c r="AC8" i="39"/>
  <c r="X16" i="39"/>
  <c r="X27" i="39" s="1"/>
  <c r="V8" i="39"/>
  <c r="V26" i="39"/>
  <c r="W27" i="39" s="1"/>
  <c r="BA5" i="36"/>
  <c r="V20" i="36"/>
  <c r="X20" i="36"/>
  <c r="W20" i="36"/>
  <c r="X17" i="36"/>
  <c r="W17" i="36"/>
  <c r="AC4" i="36"/>
  <c r="V17" i="36"/>
  <c r="AO4" i="36"/>
  <c r="BA3" i="36"/>
  <c r="W18" i="36"/>
  <c r="V18" i="36"/>
  <c r="X18" i="36"/>
  <c r="W16" i="36"/>
  <c r="U8" i="36"/>
  <c r="W9" i="36" s="1"/>
  <c r="V16" i="36"/>
  <c r="AC3" i="36"/>
  <c r="AO3" i="36"/>
  <c r="AO8" i="36" s="1"/>
  <c r="BA4" i="36"/>
  <c r="W19" i="36"/>
  <c r="V19" i="36"/>
  <c r="X19" i="36"/>
  <c r="W17" i="35"/>
  <c r="AC4" i="35"/>
  <c r="V17" i="35"/>
  <c r="AO4" i="35"/>
  <c r="X17" i="35"/>
  <c r="W20" i="35"/>
  <c r="BA5" i="35"/>
  <c r="V20" i="35"/>
  <c r="X20" i="35"/>
  <c r="W18" i="35"/>
  <c r="V18" i="35"/>
  <c r="X18" i="35"/>
  <c r="BA3" i="35"/>
  <c r="W16" i="35"/>
  <c r="U8" i="35"/>
  <c r="W9" i="35" s="1"/>
  <c r="V16" i="35"/>
  <c r="AC3" i="35"/>
  <c r="AO3" i="35"/>
  <c r="W19" i="35"/>
  <c r="X19" i="35"/>
  <c r="V19" i="35"/>
  <c r="BA4" i="35"/>
  <c r="AG3" i="48" l="1"/>
  <c r="AD14" i="48"/>
  <c r="AI3" i="48"/>
  <c r="AI8" i="48" s="1"/>
  <c r="T11" i="48"/>
  <c r="T12" i="48" s="1"/>
  <c r="R20" i="48" s="1"/>
  <c r="Q20" i="48"/>
  <c r="W8" i="48"/>
  <c r="X3" i="48"/>
  <c r="Y3" i="48" s="1"/>
  <c r="AD18" i="47"/>
  <c r="AD13" i="47"/>
  <c r="AD11" i="47"/>
  <c r="AG9" i="47" s="1"/>
  <c r="AD12" i="47"/>
  <c r="W8" i="47"/>
  <c r="X3" i="47"/>
  <c r="Y3" i="47" s="1"/>
  <c r="T11" i="47"/>
  <c r="T12" i="47" s="1"/>
  <c r="R20" i="47" s="1"/>
  <c r="Q20" i="47"/>
  <c r="AD12" i="39"/>
  <c r="AD13" i="39"/>
  <c r="AD11" i="39"/>
  <c r="AG9" i="39" s="1"/>
  <c r="AD18" i="39"/>
  <c r="W8" i="39"/>
  <c r="X3" i="39"/>
  <c r="Y3" i="39" s="1"/>
  <c r="Q20" i="39"/>
  <c r="T11" i="39"/>
  <c r="T12" i="39" s="1"/>
  <c r="R20" i="39" s="1"/>
  <c r="V26" i="36"/>
  <c r="AP13" i="36"/>
  <c r="AP12" i="36"/>
  <c r="AP11" i="36"/>
  <c r="AS9" i="36" s="1"/>
  <c r="AP18" i="36"/>
  <c r="W5" i="36"/>
  <c r="X5" i="36" s="1"/>
  <c r="Y5" i="36" s="1"/>
  <c r="W7" i="36"/>
  <c r="X7" i="36" s="1"/>
  <c r="Y7" i="36" s="1"/>
  <c r="W6" i="36"/>
  <c r="X6" i="36" s="1"/>
  <c r="Y6" i="36" s="1"/>
  <c r="W4" i="36"/>
  <c r="X4" i="36" s="1"/>
  <c r="Y4" i="36" s="1"/>
  <c r="W3" i="36"/>
  <c r="W26" i="36"/>
  <c r="W27" i="36" s="1"/>
  <c r="AC8" i="36"/>
  <c r="X16" i="36"/>
  <c r="X27" i="36" s="1"/>
  <c r="V8" i="36"/>
  <c r="BA8" i="36"/>
  <c r="AC8" i="35"/>
  <c r="AO8" i="35"/>
  <c r="AP18" i="35" s="1"/>
  <c r="BA8" i="35"/>
  <c r="V26" i="35"/>
  <c r="W5" i="35"/>
  <c r="X5" i="35" s="1"/>
  <c r="Y5" i="35" s="1"/>
  <c r="W7" i="35"/>
  <c r="X7" i="35" s="1"/>
  <c r="Y7" i="35" s="1"/>
  <c r="W6" i="35"/>
  <c r="X6" i="35" s="1"/>
  <c r="Y6" i="35" s="1"/>
  <c r="W4" i="35"/>
  <c r="X4" i="35" s="1"/>
  <c r="Y4" i="35" s="1"/>
  <c r="W3" i="35"/>
  <c r="AP13" i="35"/>
  <c r="AP12" i="35"/>
  <c r="AP11" i="35"/>
  <c r="AS9" i="35" s="1"/>
  <c r="X16" i="35"/>
  <c r="X27" i="35" s="1"/>
  <c r="V8" i="35"/>
  <c r="AD13" i="35"/>
  <c r="AD12" i="35"/>
  <c r="AD11" i="35"/>
  <c r="AG9" i="35" s="1"/>
  <c r="AD18" i="35"/>
  <c r="W26" i="35"/>
  <c r="AJ3" i="48" l="1"/>
  <c r="AK3" i="48" s="1"/>
  <c r="AH3" i="48"/>
  <c r="AG8" i="48"/>
  <c r="AG6" i="47"/>
  <c r="AG5" i="47"/>
  <c r="AG4" i="47"/>
  <c r="AG7" i="47"/>
  <c r="AG3" i="47"/>
  <c r="AI6" i="47"/>
  <c r="AI7" i="47"/>
  <c r="AI3" i="47"/>
  <c r="AI8" i="47" s="1"/>
  <c r="AD14" i="47"/>
  <c r="AI4" i="47"/>
  <c r="AI5" i="47"/>
  <c r="AG4" i="39"/>
  <c r="AG7" i="39"/>
  <c r="AG3" i="39"/>
  <c r="AG6" i="39"/>
  <c r="AG5" i="39"/>
  <c r="AI7" i="39"/>
  <c r="AD14" i="39"/>
  <c r="AI4" i="39"/>
  <c r="AI5" i="39"/>
  <c r="AI6" i="39"/>
  <c r="AI3" i="39"/>
  <c r="BB13" i="36"/>
  <c r="BB12" i="36"/>
  <c r="BB11" i="36"/>
  <c r="BE9" i="36" s="1"/>
  <c r="BB18" i="36"/>
  <c r="Q20" i="36"/>
  <c r="T11" i="36"/>
  <c r="T12" i="36" s="1"/>
  <c r="R20" i="36" s="1"/>
  <c r="AU4" i="36"/>
  <c r="AU3" i="36"/>
  <c r="AU8" i="36" s="1"/>
  <c r="AP14" i="36"/>
  <c r="AD18" i="36"/>
  <c r="AD13" i="36"/>
  <c r="AD12" i="36"/>
  <c r="AD11" i="36"/>
  <c r="AG9" i="36" s="1"/>
  <c r="W8" i="36"/>
  <c r="X3" i="36"/>
  <c r="Y3" i="36" s="1"/>
  <c r="AD14" i="35"/>
  <c r="AI4" i="35"/>
  <c r="AI3" i="35"/>
  <c r="W8" i="35"/>
  <c r="X3" i="35"/>
  <c r="Y3" i="35" s="1"/>
  <c r="W27" i="35"/>
  <c r="AG4" i="35"/>
  <c r="AS4" i="35"/>
  <c r="AG3" i="35"/>
  <c r="AS3" i="35"/>
  <c r="Q20" i="35"/>
  <c r="T11" i="35"/>
  <c r="T12" i="35" s="1"/>
  <c r="R20" i="35" s="1"/>
  <c r="AU3" i="35"/>
  <c r="AP14" i="35"/>
  <c r="AU4" i="35"/>
  <c r="BB13" i="35"/>
  <c r="BB12" i="35"/>
  <c r="BB11" i="35"/>
  <c r="BE9" i="35" s="1"/>
  <c r="BB18" i="35"/>
  <c r="AH8" i="48" l="1"/>
  <c r="AK8" i="48"/>
  <c r="AH5" i="47"/>
  <c r="AJ5" i="47"/>
  <c r="AK5" i="47" s="1"/>
  <c r="AJ7" i="47"/>
  <c r="AK7" i="47" s="1"/>
  <c r="AH7" i="47"/>
  <c r="AH4" i="47"/>
  <c r="AJ4" i="47"/>
  <c r="AK4" i="47" s="1"/>
  <c r="AJ3" i="47"/>
  <c r="AK3" i="47" s="1"/>
  <c r="AK8" i="47" s="1"/>
  <c r="AG8" i="47"/>
  <c r="AH3" i="47"/>
  <c r="AJ6" i="47"/>
  <c r="AK6" i="47" s="1"/>
  <c r="AH6" i="47"/>
  <c r="AH7" i="39"/>
  <c r="AJ7" i="39"/>
  <c r="AK7" i="39" s="1"/>
  <c r="AJ6" i="39"/>
  <c r="AK6" i="39" s="1"/>
  <c r="AH6" i="39"/>
  <c r="AI8" i="39"/>
  <c r="AJ3" i="39"/>
  <c r="AK3" i="39" s="1"/>
  <c r="AG8" i="39"/>
  <c r="AH3" i="39"/>
  <c r="AH5" i="39"/>
  <c r="AJ5" i="39"/>
  <c r="AK5" i="39" s="1"/>
  <c r="AH4" i="39"/>
  <c r="AJ4" i="39"/>
  <c r="AK4" i="39" s="1"/>
  <c r="BE4" i="36"/>
  <c r="BE5" i="36"/>
  <c r="BE3" i="36"/>
  <c r="BB14" i="36"/>
  <c r="BG4" i="36"/>
  <c r="BG5" i="36"/>
  <c r="BG3" i="36"/>
  <c r="BG8" i="36" s="1"/>
  <c r="AI3" i="36"/>
  <c r="AD14" i="36"/>
  <c r="AI4" i="36"/>
  <c r="AS4" i="36"/>
  <c r="AG4" i="36"/>
  <c r="AG3" i="36"/>
  <c r="AS3" i="36"/>
  <c r="AI8" i="35"/>
  <c r="AV4" i="35"/>
  <c r="AW4" i="35" s="1"/>
  <c r="BE4" i="35"/>
  <c r="BE5" i="35"/>
  <c r="BE3" i="35"/>
  <c r="AS8" i="35"/>
  <c r="AV3" i="35"/>
  <c r="AT8" i="35"/>
  <c r="AJ4" i="35"/>
  <c r="AK4" i="35" s="1"/>
  <c r="BB14" i="35"/>
  <c r="BG4" i="35"/>
  <c r="BG5" i="35"/>
  <c r="BG3" i="35"/>
  <c r="AU8" i="35"/>
  <c r="AG8" i="35"/>
  <c r="AJ3" i="35"/>
  <c r="AK3" i="35" s="1"/>
  <c r="I16" i="48" l="1"/>
  <c r="AD16" i="48"/>
  <c r="J16" i="48" s="1"/>
  <c r="AH8" i="47"/>
  <c r="AK8" i="39"/>
  <c r="AH8" i="39"/>
  <c r="AI8" i="36"/>
  <c r="AV4" i="36"/>
  <c r="AW4" i="36" s="1"/>
  <c r="BE8" i="36"/>
  <c r="BH3" i="36"/>
  <c r="AJ4" i="36"/>
  <c r="AK4" i="36" s="1"/>
  <c r="AV3" i="36"/>
  <c r="AS8" i="36"/>
  <c r="AT8" i="36"/>
  <c r="BH5" i="36"/>
  <c r="BI5" i="36" s="1"/>
  <c r="AJ3" i="36"/>
  <c r="AK3" i="36" s="1"/>
  <c r="AH8" i="36"/>
  <c r="AG8" i="36"/>
  <c r="BH4" i="36"/>
  <c r="BI4" i="36" s="1"/>
  <c r="AK8" i="35"/>
  <c r="BG8" i="35"/>
  <c r="AV8" i="35"/>
  <c r="AW3" i="35"/>
  <c r="AW8" i="35" s="1"/>
  <c r="BH5" i="35"/>
  <c r="BI5" i="35" s="1"/>
  <c r="BH4" i="35"/>
  <c r="BI4" i="35" s="1"/>
  <c r="AH8" i="35"/>
  <c r="AP16" i="35"/>
  <c r="AP17" i="35" s="1"/>
  <c r="J17" i="35" s="1"/>
  <c r="I17" i="35"/>
  <c r="BE8" i="35"/>
  <c r="BH3" i="35"/>
  <c r="J20" i="48" l="1"/>
  <c r="I20" i="48"/>
  <c r="AD16" i="47"/>
  <c r="AD17" i="47" s="1"/>
  <c r="J16" i="47" s="1"/>
  <c r="I16" i="47"/>
  <c r="I20" i="47" s="1"/>
  <c r="AD16" i="39"/>
  <c r="AD17" i="39" s="1"/>
  <c r="J16" i="39" s="1"/>
  <c r="I16" i="39"/>
  <c r="I20" i="39" s="1"/>
  <c r="AK8" i="36"/>
  <c r="AV8" i="36"/>
  <c r="AW3" i="36"/>
  <c r="AW8" i="36" s="1"/>
  <c r="BF8" i="36"/>
  <c r="I17" i="36"/>
  <c r="AP16" i="36"/>
  <c r="AP17" i="36" s="1"/>
  <c r="J17" i="36" s="1"/>
  <c r="I16" i="36"/>
  <c r="AD16" i="36"/>
  <c r="AD17" i="36" s="1"/>
  <c r="J16" i="36" s="1"/>
  <c r="BI3" i="36"/>
  <c r="BI8" i="36" s="1"/>
  <c r="BH8" i="36"/>
  <c r="BH8" i="35"/>
  <c r="BI3" i="35"/>
  <c r="BI8" i="35" s="1"/>
  <c r="AD16" i="35"/>
  <c r="AD17" i="35" s="1"/>
  <c r="J16" i="35" s="1"/>
  <c r="I16" i="35"/>
  <c r="BF8" i="35"/>
  <c r="L17" i="35"/>
  <c r="N17" i="35" s="1"/>
  <c r="N20" i="48" l="1"/>
  <c r="L20" i="48"/>
  <c r="O20" i="48"/>
  <c r="J20" i="47"/>
  <c r="L16" i="47"/>
  <c r="J20" i="39"/>
  <c r="L16" i="39"/>
  <c r="O16" i="39" s="1"/>
  <c r="O20" i="39" s="1"/>
  <c r="L16" i="36"/>
  <c r="O16" i="36"/>
  <c r="I18" i="36"/>
  <c r="I20" i="36" s="1"/>
  <c r="BB16" i="36"/>
  <c r="BB17" i="36" s="1"/>
  <c r="J18" i="36" s="1"/>
  <c r="J20" i="36" s="1"/>
  <c r="L17" i="36"/>
  <c r="N17" i="36" s="1"/>
  <c r="O17" i="35"/>
  <c r="O16" i="35"/>
  <c r="BB16" i="35"/>
  <c r="BB17" i="35" s="1"/>
  <c r="J18" i="35" s="1"/>
  <c r="J20" i="35" s="1"/>
  <c r="I18" i="35"/>
  <c r="I20" i="35" s="1"/>
  <c r="L20" i="47" l="1"/>
  <c r="N16" i="47"/>
  <c r="N20" i="47" s="1"/>
  <c r="O16" i="47"/>
  <c r="O20" i="47" s="1"/>
  <c r="L20" i="39"/>
  <c r="N16" i="39"/>
  <c r="N20" i="39" s="1"/>
  <c r="O17" i="36"/>
  <c r="L18" i="36"/>
  <c r="N18" i="36" s="1"/>
  <c r="N16" i="36"/>
  <c r="L18" i="35"/>
  <c r="N18" i="35" s="1"/>
  <c r="N16" i="35"/>
  <c r="N20" i="36" l="1"/>
  <c r="O18" i="36"/>
  <c r="O20" i="36" s="1"/>
  <c r="L20" i="36"/>
  <c r="N20" i="35"/>
  <c r="O18" i="35"/>
  <c r="O20" i="35" s="1"/>
  <c r="L20" i="35"/>
  <c r="P20" i="34" l="1"/>
  <c r="L19" i="34"/>
  <c r="H18" i="34"/>
  <c r="H17" i="34"/>
  <c r="H16" i="34"/>
  <c r="H20" i="34" s="1"/>
  <c r="X26" i="34"/>
  <c r="X25" i="34"/>
  <c r="X24" i="34"/>
  <c r="X23" i="34"/>
  <c r="X22" i="34"/>
  <c r="T13" i="34"/>
  <c r="S7" i="34"/>
  <c r="M7" i="34"/>
  <c r="T7" i="34" s="1"/>
  <c r="S6" i="34"/>
  <c r="M6" i="34"/>
  <c r="BC5" i="34"/>
  <c r="BB5" i="34"/>
  <c r="AY5" i="34"/>
  <c r="AX5" i="34"/>
  <c r="M5" i="34"/>
  <c r="S5" i="34" s="1"/>
  <c r="T5" i="34" s="1"/>
  <c r="BC4" i="34"/>
  <c r="BB4" i="34"/>
  <c r="AY4" i="34"/>
  <c r="AX4" i="34"/>
  <c r="AP4" i="34"/>
  <c r="AM4" i="34"/>
  <c r="AL4" i="34"/>
  <c r="AD4" i="34"/>
  <c r="AA4" i="34"/>
  <c r="Z4" i="34"/>
  <c r="M4" i="34"/>
  <c r="S4" i="34" s="1"/>
  <c r="BB3" i="34"/>
  <c r="BC3" i="34" s="1"/>
  <c r="AY3" i="34"/>
  <c r="AX3" i="34"/>
  <c r="AP3" i="34"/>
  <c r="AM3" i="34"/>
  <c r="AL3" i="34"/>
  <c r="AD3" i="34"/>
  <c r="AA3" i="34"/>
  <c r="Z3" i="34"/>
  <c r="M3" i="34"/>
  <c r="BD5" i="34" l="1"/>
  <c r="BD4" i="34"/>
  <c r="BB8" i="34"/>
  <c r="AP8" i="34"/>
  <c r="AQ3" i="34"/>
  <c r="AR3" i="34" s="1"/>
  <c r="BC8" i="34"/>
  <c r="T6" i="34"/>
  <c r="T4" i="34"/>
  <c r="AQ4" i="34"/>
  <c r="AR4" i="34" s="1"/>
  <c r="BD3" i="34"/>
  <c r="AE3" i="34"/>
  <c r="AD8" i="34"/>
  <c r="S3" i="34"/>
  <c r="T3" i="34" s="1"/>
  <c r="AE4" i="34"/>
  <c r="AF4" i="34" s="1"/>
  <c r="M8" i="34"/>
  <c r="T8" i="34" l="1"/>
  <c r="AR8" i="34"/>
  <c r="AP10" i="34" s="1"/>
  <c r="AE8" i="34"/>
  <c r="BD8" i="34"/>
  <c r="BB10" i="34" s="1"/>
  <c r="AQ8" i="34"/>
  <c r="AF3" i="34"/>
  <c r="AF8" i="34" l="1"/>
  <c r="AD10" i="34" s="1"/>
  <c r="U9" i="34"/>
  <c r="U6" i="34" l="1"/>
  <c r="U4" i="34"/>
  <c r="U5" i="34"/>
  <c r="U7" i="34"/>
  <c r="U3" i="34"/>
  <c r="V17" i="34" l="1"/>
  <c r="AO4" i="34"/>
  <c r="W17" i="34"/>
  <c r="X17" i="34"/>
  <c r="AC4" i="34"/>
  <c r="V20" i="34"/>
  <c r="X20" i="34"/>
  <c r="BA5" i="34"/>
  <c r="W20" i="34"/>
  <c r="V16" i="34"/>
  <c r="AC3" i="34"/>
  <c r="AC8" i="34" s="1"/>
  <c r="AO3" i="34"/>
  <c r="W16" i="34"/>
  <c r="U8" i="34"/>
  <c r="V19" i="34"/>
  <c r="W19" i="34"/>
  <c r="X19" i="34"/>
  <c r="BA4" i="34"/>
  <c r="V18" i="34"/>
  <c r="X18" i="34"/>
  <c r="BA3" i="34"/>
  <c r="W18" i="34"/>
  <c r="AO8" i="34" l="1"/>
  <c r="BA8" i="34"/>
  <c r="BB12" i="34" s="1"/>
  <c r="AP18" i="34"/>
  <c r="AP12" i="34"/>
  <c r="AP11" i="34"/>
  <c r="AS9" i="34" s="1"/>
  <c r="V26" i="34"/>
  <c r="BB11" i="34"/>
  <c r="BE9" i="34" s="1"/>
  <c r="BB18" i="34"/>
  <c r="X16" i="34"/>
  <c r="X27" i="34" s="1"/>
  <c r="V8" i="34"/>
  <c r="Q20" i="34" s="1"/>
  <c r="D28" i="34"/>
  <c r="T10" i="34" s="1"/>
  <c r="W9" i="34"/>
  <c r="W26" i="34"/>
  <c r="AD12" i="34"/>
  <c r="AD11" i="34"/>
  <c r="AG9" i="34" s="1"/>
  <c r="AD18" i="34"/>
  <c r="AD13" i="34" l="1"/>
  <c r="AD14" i="34" s="1"/>
  <c r="T11" i="34"/>
  <c r="T12" i="34" s="1"/>
  <c r="R20" i="34" s="1"/>
  <c r="BE4" i="34"/>
  <c r="BE5" i="34"/>
  <c r="BE3" i="34"/>
  <c r="BB13" i="34"/>
  <c r="BB14" i="34" s="1"/>
  <c r="AU4" i="34"/>
  <c r="AU3" i="34"/>
  <c r="AI4" i="34"/>
  <c r="AI3" i="34"/>
  <c r="AP13" i="34"/>
  <c r="AP14" i="34" s="1"/>
  <c r="AG4" i="34"/>
  <c r="AS4" i="34"/>
  <c r="AS3" i="34"/>
  <c r="AG3" i="34"/>
  <c r="W7" i="34"/>
  <c r="X7" i="34" s="1"/>
  <c r="Y7" i="34" s="1"/>
  <c r="W6" i="34"/>
  <c r="X6" i="34" s="1"/>
  <c r="Y6" i="34" s="1"/>
  <c r="W4" i="34"/>
  <c r="X4" i="34" s="1"/>
  <c r="Y4" i="34" s="1"/>
  <c r="W3" i="34"/>
  <c r="W5" i="34"/>
  <c r="X5" i="34" s="1"/>
  <c r="Y5" i="34" s="1"/>
  <c r="BG5" i="34"/>
  <c r="BG3" i="34"/>
  <c r="BG4" i="34"/>
  <c r="W27" i="34"/>
  <c r="AI8" i="34" l="1"/>
  <c r="AU8" i="34"/>
  <c r="AJ4" i="34"/>
  <c r="AK4" i="34" s="1"/>
  <c r="W8" i="34"/>
  <c r="X3" i="34"/>
  <c r="Y3" i="34" s="1"/>
  <c r="AG8" i="34"/>
  <c r="AJ3" i="34"/>
  <c r="AK3" i="34" s="1"/>
  <c r="BH3" i="34"/>
  <c r="BE8" i="34"/>
  <c r="AS8" i="34"/>
  <c r="AV3" i="34"/>
  <c r="BH5" i="34"/>
  <c r="BI5" i="34" s="1"/>
  <c r="BG8" i="34"/>
  <c r="AV4" i="34"/>
  <c r="AW4" i="34" s="1"/>
  <c r="BH4" i="34"/>
  <c r="BI4" i="34" s="1"/>
  <c r="AK8" i="34" l="1"/>
  <c r="AT8" i="34"/>
  <c r="I17" i="34" s="1"/>
  <c r="BF8" i="34"/>
  <c r="I18" i="34" s="1"/>
  <c r="AV8" i="34"/>
  <c r="AW3" i="34"/>
  <c r="AW8" i="34" s="1"/>
  <c r="BH8" i="34"/>
  <c r="BI3" i="34"/>
  <c r="BI8" i="34" s="1"/>
  <c r="AH8" i="34"/>
  <c r="I16" i="34" s="1"/>
  <c r="I20" i="34" l="1"/>
  <c r="BB16" i="34"/>
  <c r="BB17" i="34" s="1"/>
  <c r="J18" i="34" s="1"/>
  <c r="AD16" i="34"/>
  <c r="AD17" i="34" s="1"/>
  <c r="J16" i="34" s="1"/>
  <c r="AP16" i="34"/>
  <c r="AP17" i="34" s="1"/>
  <c r="J17" i="34" s="1"/>
  <c r="L18" i="34" l="1"/>
  <c r="N18" i="34" s="1"/>
  <c r="O18" i="34"/>
  <c r="L17" i="34"/>
  <c r="N17" i="34" s="1"/>
  <c r="N19" i="34" s="1"/>
  <c r="J20" i="34"/>
  <c r="L16" i="34"/>
  <c r="O16" i="34" s="1"/>
  <c r="L19" i="33"/>
  <c r="X26" i="33"/>
  <c r="X25" i="33"/>
  <c r="X24" i="33"/>
  <c r="X23" i="33"/>
  <c r="X22" i="33"/>
  <c r="T13" i="33"/>
  <c r="S7" i="33"/>
  <c r="M7" i="33"/>
  <c r="T7" i="33" s="1"/>
  <c r="S6" i="33"/>
  <c r="M6" i="33"/>
  <c r="T6" i="33" s="1"/>
  <c r="BC5" i="33"/>
  <c r="BB5" i="33"/>
  <c r="BD5" i="33" s="1"/>
  <c r="AY5" i="33"/>
  <c r="AX5" i="33"/>
  <c r="M5" i="33"/>
  <c r="BC4" i="33"/>
  <c r="BB4" i="33"/>
  <c r="BD4" i="33" s="1"/>
  <c r="AY4" i="33"/>
  <c r="AX4" i="33"/>
  <c r="AP4" i="33"/>
  <c r="AQ4" i="33" s="1"/>
  <c r="AR4" i="33" s="1"/>
  <c r="AM4" i="33"/>
  <c r="AL4" i="33"/>
  <c r="AD4" i="33"/>
  <c r="AA4" i="33"/>
  <c r="Z4" i="33"/>
  <c r="M4" i="33"/>
  <c r="BB3" i="33"/>
  <c r="AY3" i="33"/>
  <c r="AX3" i="33"/>
  <c r="AP3" i="33"/>
  <c r="AM3" i="33"/>
  <c r="AL3" i="33"/>
  <c r="AE3" i="33"/>
  <c r="AD3" i="33"/>
  <c r="AD8" i="33" s="1"/>
  <c r="AA3" i="33"/>
  <c r="Z3" i="33"/>
  <c r="M3" i="33"/>
  <c r="M8" i="33" s="1"/>
  <c r="O17" i="34" l="1"/>
  <c r="O20" i="34" s="1"/>
  <c r="L20" i="34"/>
  <c r="N16" i="34"/>
  <c r="N20" i="34" s="1"/>
  <c r="BB8" i="33"/>
  <c r="AP8" i="33"/>
  <c r="AE4" i="33"/>
  <c r="AF4" i="33" s="1"/>
  <c r="T3" i="33"/>
  <c r="BC3" i="33"/>
  <c r="BC8" i="33" s="1"/>
  <c r="S4" i="33"/>
  <c r="T4" i="33" s="1"/>
  <c r="S3" i="33"/>
  <c r="AF3" i="33"/>
  <c r="AQ3" i="33"/>
  <c r="S5" i="33"/>
  <c r="T5" i="33" s="1"/>
  <c r="BD3" i="33" l="1"/>
  <c r="T8" i="33"/>
  <c r="P20" i="33" s="1"/>
  <c r="AF8" i="33"/>
  <c r="AD10" i="33" s="1"/>
  <c r="H16" i="33" s="1"/>
  <c r="AE8" i="33"/>
  <c r="BD8" i="33"/>
  <c r="BB10" i="33" s="1"/>
  <c r="H18" i="33" s="1"/>
  <c r="AQ8" i="33"/>
  <c r="AR3" i="33"/>
  <c r="AR8" i="33" l="1"/>
  <c r="AP10" i="33" s="1"/>
  <c r="H17" i="33" s="1"/>
  <c r="H20" i="33" s="1"/>
  <c r="U9" i="33"/>
  <c r="U6" i="33" l="1"/>
  <c r="U7" i="33"/>
  <c r="U4" i="33"/>
  <c r="U3" i="33"/>
  <c r="U5" i="33"/>
  <c r="U8" i="33" l="1"/>
  <c r="AO3" i="33"/>
  <c r="W16" i="33"/>
  <c r="AC3" i="33"/>
  <c r="V16" i="33"/>
  <c r="V20" i="33"/>
  <c r="BA5" i="33"/>
  <c r="W20" i="33"/>
  <c r="X20" i="33"/>
  <c r="AC4" i="33"/>
  <c r="V17" i="33"/>
  <c r="X17" i="33"/>
  <c r="W17" i="33"/>
  <c r="AO4" i="33"/>
  <c r="BA3" i="33"/>
  <c r="W18" i="33"/>
  <c r="X18" i="33"/>
  <c r="V18" i="33"/>
  <c r="V19" i="33"/>
  <c r="W19" i="33"/>
  <c r="X19" i="33"/>
  <c r="BA4" i="33"/>
  <c r="BA8" i="33" l="1"/>
  <c r="V8" i="33"/>
  <c r="Q20" i="33" s="1"/>
  <c r="X16" i="33"/>
  <c r="X27" i="33" s="1"/>
  <c r="W26" i="33"/>
  <c r="AC8" i="33"/>
  <c r="V26" i="33"/>
  <c r="AO8" i="33"/>
  <c r="D28" i="33"/>
  <c r="T10" i="33" s="1"/>
  <c r="W9" i="33"/>
  <c r="AP13" i="33" l="1"/>
  <c r="AP12" i="33"/>
  <c r="AP11" i="33"/>
  <c r="AS9" i="33" s="1"/>
  <c r="AP18" i="33"/>
  <c r="W27" i="33"/>
  <c r="T11" i="33"/>
  <c r="T12" i="33" s="1"/>
  <c r="R20" i="33" s="1"/>
  <c r="W5" i="33"/>
  <c r="X5" i="33" s="1"/>
  <c r="Y5" i="33" s="1"/>
  <c r="W3" i="33"/>
  <c r="W7" i="33"/>
  <c r="X7" i="33" s="1"/>
  <c r="Y7" i="33" s="1"/>
  <c r="W6" i="33"/>
  <c r="X6" i="33" s="1"/>
  <c r="Y6" i="33" s="1"/>
  <c r="W4" i="33"/>
  <c r="X4" i="33" s="1"/>
  <c r="Y4" i="33" s="1"/>
  <c r="AD18" i="33"/>
  <c r="AD13" i="33"/>
  <c r="AD12" i="33"/>
  <c r="AD11" i="33"/>
  <c r="AG9" i="33" s="1"/>
  <c r="BB13" i="33"/>
  <c r="BB12" i="33"/>
  <c r="BB11" i="33"/>
  <c r="BE9" i="33" s="1"/>
  <c r="BB18" i="33"/>
  <c r="BE5" i="33" l="1"/>
  <c r="BE4" i="33"/>
  <c r="BE3" i="33"/>
  <c r="AI3" i="33"/>
  <c r="AI8" i="33" s="1"/>
  <c r="AD14" i="33"/>
  <c r="AI4" i="33"/>
  <c r="BB14" i="33"/>
  <c r="BG4" i="33"/>
  <c r="BG5" i="33"/>
  <c r="BG3" i="33"/>
  <c r="AU4" i="33"/>
  <c r="AU3" i="33"/>
  <c r="AU8" i="33" s="1"/>
  <c r="AP14" i="33"/>
  <c r="W8" i="33"/>
  <c r="X3" i="33"/>
  <c r="Y3" i="33" s="1"/>
  <c r="AS4" i="33"/>
  <c r="AG4" i="33"/>
  <c r="AG3" i="33"/>
  <c r="AS3" i="33"/>
  <c r="AS8" i="33" l="1"/>
  <c r="AV3" i="33"/>
  <c r="BE8" i="33"/>
  <c r="BH3" i="33"/>
  <c r="AG8" i="33"/>
  <c r="AJ3" i="33"/>
  <c r="AK3" i="33" s="1"/>
  <c r="BG8" i="33"/>
  <c r="BH4" i="33"/>
  <c r="BI4" i="33" s="1"/>
  <c r="AV4" i="33"/>
  <c r="AW4" i="33" s="1"/>
  <c r="AJ4" i="33"/>
  <c r="AK4" i="33" s="1"/>
  <c r="BH5" i="33"/>
  <c r="BI5" i="33" s="1"/>
  <c r="BF8" i="33" l="1"/>
  <c r="I18" i="33" s="1"/>
  <c r="AH8" i="33"/>
  <c r="I16" i="33" s="1"/>
  <c r="AW3" i="33"/>
  <c r="AW8" i="33" s="1"/>
  <c r="AV8" i="33"/>
  <c r="BH8" i="33"/>
  <c r="BI3" i="33"/>
  <c r="BI8" i="33" s="1"/>
  <c r="AT8" i="33"/>
  <c r="I17" i="33" s="1"/>
  <c r="AK8" i="33"/>
  <c r="BB16" i="33" l="1"/>
  <c r="BB17" i="33" s="1"/>
  <c r="J18" i="33" s="1"/>
  <c r="L18" i="33" s="1"/>
  <c r="N18" i="33" s="1"/>
  <c r="I20" i="33"/>
  <c r="AD16" i="33"/>
  <c r="AD17" i="33" s="1"/>
  <c r="J16" i="33" s="1"/>
  <c r="AP16" i="33"/>
  <c r="AP17" i="33" s="1"/>
  <c r="J17" i="33" s="1"/>
  <c r="O18" i="33" l="1"/>
  <c r="L17" i="33"/>
  <c r="N17" i="33" s="1"/>
  <c r="N19" i="33" s="1"/>
  <c r="J20" i="33"/>
  <c r="L16" i="33"/>
  <c r="L20" i="33" l="1"/>
  <c r="N16" i="33"/>
  <c r="N20" i="33"/>
  <c r="O16" i="33"/>
  <c r="O17" i="33"/>
  <c r="O20" i="33" l="1"/>
  <c r="BC5" i="32" l="1"/>
  <c r="BB5" i="32"/>
  <c r="BD5" i="32" s="1"/>
  <c r="AY5" i="32"/>
  <c r="AX5" i="32"/>
  <c r="BC4" i="32"/>
  <c r="BB4" i="32"/>
  <c r="BD4" i="32" s="1"/>
  <c r="AY4" i="32"/>
  <c r="AX4" i="32"/>
  <c r="BB3" i="32"/>
  <c r="AY3" i="32"/>
  <c r="AX3" i="32"/>
  <c r="S7" i="32"/>
  <c r="S6" i="32"/>
  <c r="X26" i="32"/>
  <c r="X25" i="32"/>
  <c r="X24" i="32"/>
  <c r="X23" i="32"/>
  <c r="X22" i="32"/>
  <c r="L19" i="32"/>
  <c r="T13" i="32"/>
  <c r="M7" i="32"/>
  <c r="M6" i="32"/>
  <c r="M5" i="32"/>
  <c r="AP4" i="32"/>
  <c r="AQ4" i="32" s="1"/>
  <c r="AR4" i="32" s="1"/>
  <c r="AM4" i="32"/>
  <c r="AL4" i="32"/>
  <c r="AD4" i="32"/>
  <c r="AE4" i="32" s="1"/>
  <c r="AF4" i="32" s="1"/>
  <c r="AA4" i="32"/>
  <c r="Z4" i="32"/>
  <c r="M4" i="32"/>
  <c r="AP3" i="32"/>
  <c r="AM3" i="32"/>
  <c r="AL3" i="32"/>
  <c r="AD3" i="32"/>
  <c r="AE3" i="32" s="1"/>
  <c r="AA3" i="32"/>
  <c r="Z3" i="32"/>
  <c r="M3" i="32"/>
  <c r="X26" i="28"/>
  <c r="X25" i="28"/>
  <c r="X24" i="28"/>
  <c r="X23" i="28"/>
  <c r="X22" i="28"/>
  <c r="L19" i="28"/>
  <c r="T13" i="28"/>
  <c r="T10" i="28"/>
  <c r="M7" i="28"/>
  <c r="M6" i="28"/>
  <c r="S6" i="28" s="1"/>
  <c r="BB5" i="28"/>
  <c r="BC5" i="28" s="1"/>
  <c r="AY5" i="28"/>
  <c r="AX5" i="28"/>
  <c r="M5" i="28"/>
  <c r="S5" i="28" s="1"/>
  <c r="BB4" i="28"/>
  <c r="BC4" i="28" s="1"/>
  <c r="AY4" i="28"/>
  <c r="AX4" i="28"/>
  <c r="AQ4" i="28"/>
  <c r="AP4" i="28"/>
  <c r="AM4" i="28"/>
  <c r="AL4" i="28"/>
  <c r="AD4" i="28"/>
  <c r="AA4" i="28"/>
  <c r="Z4" i="28"/>
  <c r="M4" i="28"/>
  <c r="S4" i="28" s="1"/>
  <c r="T4" i="28" s="1"/>
  <c r="BB3" i="28"/>
  <c r="BC3" i="28" s="1"/>
  <c r="AY3" i="28"/>
  <c r="AX3" i="28"/>
  <c r="AP3" i="28"/>
  <c r="AM3" i="28"/>
  <c r="AL3" i="28"/>
  <c r="AD3" i="28"/>
  <c r="AA3" i="28"/>
  <c r="Z3" i="28"/>
  <c r="M3" i="28"/>
  <c r="S3" i="28" s="1"/>
  <c r="AD7" i="27"/>
  <c r="AA7" i="27"/>
  <c r="Z7" i="27"/>
  <c r="AD6" i="27"/>
  <c r="AA6" i="27"/>
  <c r="Z6" i="27"/>
  <c r="AD5" i="27"/>
  <c r="AE5" i="27" s="1"/>
  <c r="AF5" i="27" s="1"/>
  <c r="AA5" i="27"/>
  <c r="Z5" i="27"/>
  <c r="AD4" i="27"/>
  <c r="AE4" i="27" s="1"/>
  <c r="AF4" i="27" s="1"/>
  <c r="AA4" i="27"/>
  <c r="Z4" i="27"/>
  <c r="AD3" i="27"/>
  <c r="AA3" i="27"/>
  <c r="Z3" i="27"/>
  <c r="X26" i="27"/>
  <c r="X25" i="27"/>
  <c r="X24" i="27"/>
  <c r="X23" i="27"/>
  <c r="X22" i="27"/>
  <c r="L19" i="27"/>
  <c r="T13" i="27"/>
  <c r="T10" i="27"/>
  <c r="M7" i="27"/>
  <c r="S7" i="27" s="1"/>
  <c r="M6" i="27"/>
  <c r="S6" i="27" s="1"/>
  <c r="M5" i="27"/>
  <c r="M4" i="27"/>
  <c r="S4" i="27" s="1"/>
  <c r="M3" i="27"/>
  <c r="BD4" i="28" l="1"/>
  <c r="BD5" i="28"/>
  <c r="M8" i="27"/>
  <c r="BC3" i="32"/>
  <c r="BD3" i="32" s="1"/>
  <c r="AD8" i="32"/>
  <c r="AE8" i="32"/>
  <c r="AF3" i="32"/>
  <c r="AF8" i="32" s="1"/>
  <c r="AD10" i="32" s="1"/>
  <c r="H16" i="32" s="1"/>
  <c r="BB8" i="32"/>
  <c r="S3" i="32"/>
  <c r="T3" i="32" s="1"/>
  <c r="M8" i="32"/>
  <c r="S4" i="32"/>
  <c r="T4" i="32" s="1"/>
  <c r="T6" i="32"/>
  <c r="T7" i="32"/>
  <c r="AQ3" i="32"/>
  <c r="AQ8" i="32" s="1"/>
  <c r="S5" i="32"/>
  <c r="T5" i="32" s="1"/>
  <c r="AP8" i="32"/>
  <c r="AR4" i="28"/>
  <c r="AE3" i="28"/>
  <c r="AF3" i="28" s="1"/>
  <c r="S7" i="28"/>
  <c r="T7" i="28" s="1"/>
  <c r="AP8" i="28"/>
  <c r="AQ3" i="28"/>
  <c r="AQ8" i="28" s="1"/>
  <c r="BD3" i="28"/>
  <c r="BC8" i="28"/>
  <c r="T6" i="28"/>
  <c r="T3" i="28"/>
  <c r="BB8" i="28"/>
  <c r="AE4" i="28"/>
  <c r="AF4" i="28" s="1"/>
  <c r="AD8" i="28"/>
  <c r="T5" i="28"/>
  <c r="M8" i="28"/>
  <c r="T6" i="27"/>
  <c r="AE3" i="27"/>
  <c r="AF3" i="27" s="1"/>
  <c r="AE7" i="27"/>
  <c r="AF7" i="27" s="1"/>
  <c r="AD8" i="27"/>
  <c r="AE6" i="27"/>
  <c r="AF6" i="27" s="1"/>
  <c r="S3" i="27"/>
  <c r="T3" i="27" s="1"/>
  <c r="T7" i="27"/>
  <c r="T4" i="27"/>
  <c r="S5" i="27"/>
  <c r="T5" i="27" s="1"/>
  <c r="BC8" i="32" l="1"/>
  <c r="T8" i="32"/>
  <c r="AR3" i="32"/>
  <c r="AF8" i="28"/>
  <c r="AD10" i="28" s="1"/>
  <c r="AR3" i="28"/>
  <c r="AE8" i="28"/>
  <c r="T8" i="28"/>
  <c r="BD8" i="28"/>
  <c r="BB10" i="28" s="1"/>
  <c r="AE8" i="27"/>
  <c r="AF8" i="27"/>
  <c r="AD10" i="27" s="1"/>
  <c r="H16" i="27" s="1"/>
  <c r="T8" i="27"/>
  <c r="AR8" i="32" l="1"/>
  <c r="AP10" i="32" s="1"/>
  <c r="U9" i="32"/>
  <c r="P20" i="32"/>
  <c r="BD8" i="32"/>
  <c r="BB10" i="32" s="1"/>
  <c r="AR8" i="28"/>
  <c r="AP10" i="28" s="1"/>
  <c r="H16" i="28"/>
  <c r="H18" i="28"/>
  <c r="U9" i="28"/>
  <c r="P20" i="28"/>
  <c r="P20" i="27"/>
  <c r="U9" i="27"/>
  <c r="H18" i="32" l="1"/>
  <c r="U3" i="32"/>
  <c r="U6" i="32"/>
  <c r="BA4" i="32" s="1"/>
  <c r="U4" i="32"/>
  <c r="U5" i="32"/>
  <c r="BA3" i="32" s="1"/>
  <c r="U7" i="32"/>
  <c r="BA5" i="32" s="1"/>
  <c r="H17" i="32"/>
  <c r="H20" i="32" s="1"/>
  <c r="H17" i="28"/>
  <c r="H20" i="28" s="1"/>
  <c r="U7" i="28"/>
  <c r="U4" i="28"/>
  <c r="U5" i="28"/>
  <c r="U6" i="28"/>
  <c r="U3" i="28"/>
  <c r="U7" i="27"/>
  <c r="U3" i="27"/>
  <c r="U4" i="27"/>
  <c r="U6" i="27"/>
  <c r="U5" i="27"/>
  <c r="H20" i="27"/>
  <c r="AO3" i="32" l="1"/>
  <c r="W16" i="32"/>
  <c r="U8" i="32"/>
  <c r="V16" i="32"/>
  <c r="AC3" i="32"/>
  <c r="W19" i="32"/>
  <c r="V19" i="32"/>
  <c r="X19" i="32"/>
  <c r="W18" i="32"/>
  <c r="V18" i="32"/>
  <c r="X18" i="32"/>
  <c r="X20" i="32"/>
  <c r="W20" i="32"/>
  <c r="V20" i="32"/>
  <c r="W17" i="32"/>
  <c r="AC4" i="32"/>
  <c r="X17" i="32"/>
  <c r="V17" i="32"/>
  <c r="AO4" i="32"/>
  <c r="W20" i="28"/>
  <c r="X20" i="28"/>
  <c r="BA5" i="28"/>
  <c r="V20" i="28"/>
  <c r="BA4" i="28"/>
  <c r="W19" i="28"/>
  <c r="V19" i="28"/>
  <c r="X19" i="28"/>
  <c r="AO3" i="28"/>
  <c r="W16" i="28"/>
  <c r="U8" i="28"/>
  <c r="W9" i="28" s="1"/>
  <c r="V16" i="28"/>
  <c r="AC3" i="28"/>
  <c r="W18" i="28"/>
  <c r="V18" i="28"/>
  <c r="BA3" i="28"/>
  <c r="X18" i="28"/>
  <c r="X17" i="28"/>
  <c r="W17" i="28"/>
  <c r="V17" i="28"/>
  <c r="AC4" i="28"/>
  <c r="AO4" i="28"/>
  <c r="AC6" i="27"/>
  <c r="AC4" i="27"/>
  <c r="AC3" i="27"/>
  <c r="AC5" i="27"/>
  <c r="X20" i="27"/>
  <c r="AC7" i="27"/>
  <c r="V17" i="27"/>
  <c r="X17" i="27"/>
  <c r="W17" i="27"/>
  <c r="V16" i="27"/>
  <c r="W16" i="27"/>
  <c r="U8" i="27"/>
  <c r="W9" i="27" s="1"/>
  <c r="W19" i="27"/>
  <c r="X19" i="27"/>
  <c r="V19" i="27"/>
  <c r="V18" i="27"/>
  <c r="X18" i="27"/>
  <c r="W18" i="27"/>
  <c r="W20" i="27"/>
  <c r="V20" i="27"/>
  <c r="D28" i="32" l="1"/>
  <c r="W26" i="32"/>
  <c r="BA8" i="32"/>
  <c r="AC8" i="32"/>
  <c r="AO8" i="32"/>
  <c r="V26" i="32"/>
  <c r="W27" i="32" s="1"/>
  <c r="X16" i="32"/>
  <c r="X27" i="32" s="1"/>
  <c r="V8" i="32"/>
  <c r="BA8" i="28"/>
  <c r="BB13" i="28" s="1"/>
  <c r="V26" i="28"/>
  <c r="X16" i="28"/>
  <c r="X27" i="28" s="1"/>
  <c r="V8" i="28"/>
  <c r="W6" i="28"/>
  <c r="X6" i="28" s="1"/>
  <c r="Y6" i="28" s="1"/>
  <c r="W3" i="28"/>
  <c r="W5" i="28"/>
  <c r="X5" i="28" s="1"/>
  <c r="Y5" i="28" s="1"/>
  <c r="W4" i="28"/>
  <c r="X4" i="28" s="1"/>
  <c r="Y4" i="28" s="1"/>
  <c r="W7" i="28"/>
  <c r="X7" i="28" s="1"/>
  <c r="Y7" i="28" s="1"/>
  <c r="BB12" i="28"/>
  <c r="BB11" i="28"/>
  <c r="BE9" i="28" s="1"/>
  <c r="BB18" i="28"/>
  <c r="W26" i="28"/>
  <c r="AC8" i="28"/>
  <c r="AO8" i="28"/>
  <c r="V26" i="27"/>
  <c r="W26" i="27"/>
  <c r="W3" i="27"/>
  <c r="W6" i="27"/>
  <c r="X6" i="27" s="1"/>
  <c r="Y6" i="27" s="1"/>
  <c r="W4" i="27"/>
  <c r="X4" i="27" s="1"/>
  <c r="Y4" i="27" s="1"/>
  <c r="W5" i="27"/>
  <c r="X5" i="27" s="1"/>
  <c r="Y5" i="27" s="1"/>
  <c r="W7" i="27"/>
  <c r="X7" i="27" s="1"/>
  <c r="Y7" i="27" s="1"/>
  <c r="V8" i="27"/>
  <c r="X16" i="27"/>
  <c r="X27" i="27" s="1"/>
  <c r="AC8" i="27"/>
  <c r="W9" i="32" l="1"/>
  <c r="AD13" i="32"/>
  <c r="AD12" i="32"/>
  <c r="AD11" i="32"/>
  <c r="AG9" i="32" s="1"/>
  <c r="AD18" i="32"/>
  <c r="BB13" i="32"/>
  <c r="BB12" i="32"/>
  <c r="BB11" i="32"/>
  <c r="BE9" i="32" s="1"/>
  <c r="BB18" i="32"/>
  <c r="T11" i="32"/>
  <c r="T12" i="32" s="1"/>
  <c r="R20" i="32" s="1"/>
  <c r="Q20" i="32"/>
  <c r="AP13" i="32"/>
  <c r="AP12" i="32"/>
  <c r="AP11" i="32"/>
  <c r="AS9" i="32" s="1"/>
  <c r="AP18" i="32"/>
  <c r="BE5" i="28"/>
  <c r="BE4" i="28"/>
  <c r="BE3" i="28"/>
  <c r="Q20" i="28"/>
  <c r="T11" i="28"/>
  <c r="T12" i="28" s="1"/>
  <c r="R20" i="28" s="1"/>
  <c r="AP13" i="28"/>
  <c r="AP12" i="28"/>
  <c r="AP11" i="28"/>
  <c r="AS9" i="28" s="1"/>
  <c r="AP18" i="28"/>
  <c r="AD13" i="28"/>
  <c r="AD12" i="28"/>
  <c r="AD11" i="28"/>
  <c r="AG9" i="28" s="1"/>
  <c r="AD18" i="28"/>
  <c r="BG5" i="28"/>
  <c r="BB14" i="28"/>
  <c r="BG4" i="28"/>
  <c r="BG3" i="28"/>
  <c r="W8" i="28"/>
  <c r="X3" i="28"/>
  <c r="Y3" i="28" s="1"/>
  <c r="W27" i="28"/>
  <c r="W27" i="27"/>
  <c r="T11" i="27"/>
  <c r="T12" i="27" s="1"/>
  <c r="R20" i="27" s="1"/>
  <c r="Q20" i="27"/>
  <c r="AD11" i="27"/>
  <c r="AG9" i="27" s="1"/>
  <c r="AD18" i="27"/>
  <c r="AD12" i="27"/>
  <c r="AD13" i="27"/>
  <c r="W8" i="27"/>
  <c r="X3" i="27"/>
  <c r="Y3" i="27" s="1"/>
  <c r="W3" i="32" l="1"/>
  <c r="W5" i="32"/>
  <c r="X5" i="32" s="1"/>
  <c r="Y5" i="32" s="1"/>
  <c r="W7" i="32"/>
  <c r="X7" i="32" s="1"/>
  <c r="Y7" i="32" s="1"/>
  <c r="W4" i="32"/>
  <c r="X4" i="32" s="1"/>
  <c r="Y4" i="32" s="1"/>
  <c r="W6" i="32"/>
  <c r="X6" i="32" s="1"/>
  <c r="Y6" i="32" s="1"/>
  <c r="BE5" i="32"/>
  <c r="BE3" i="32"/>
  <c r="BE4" i="32"/>
  <c r="BG3" i="32"/>
  <c r="BG4" i="32"/>
  <c r="BG5" i="32"/>
  <c r="AS4" i="32"/>
  <c r="AG4" i="32"/>
  <c r="AG3" i="32"/>
  <c r="AS3" i="32"/>
  <c r="AU4" i="32"/>
  <c r="AU3" i="32"/>
  <c r="AP14" i="32"/>
  <c r="BB14" i="32"/>
  <c r="AI3" i="32"/>
  <c r="AD14" i="32"/>
  <c r="AI4" i="32"/>
  <c r="AS4" i="28"/>
  <c r="AG3" i="28"/>
  <c r="AG4" i="28"/>
  <c r="AS3" i="28"/>
  <c r="AI4" i="28"/>
  <c r="AD14" i="28"/>
  <c r="AI3" i="28"/>
  <c r="AP14" i="28"/>
  <c r="AU3" i="28"/>
  <c r="AU4" i="28"/>
  <c r="BE8" i="28"/>
  <c r="BH3" i="28"/>
  <c r="BH4" i="28"/>
  <c r="BI4" i="28" s="1"/>
  <c r="BG8" i="28"/>
  <c r="BH5" i="28"/>
  <c r="BI5" i="28" s="1"/>
  <c r="AI5" i="27"/>
  <c r="AI6" i="27"/>
  <c r="AI7" i="27"/>
  <c r="AI3" i="27"/>
  <c r="AI4" i="27"/>
  <c r="AG4" i="27"/>
  <c r="AG5" i="27"/>
  <c r="AG7" i="27"/>
  <c r="AG3" i="27"/>
  <c r="AG6" i="27"/>
  <c r="AD14" i="27"/>
  <c r="W8" i="32" l="1"/>
  <c r="X3" i="32"/>
  <c r="Y3" i="32" s="1"/>
  <c r="BH4" i="32"/>
  <c r="BI4" i="32" s="1"/>
  <c r="BH3" i="32"/>
  <c r="BI3" i="32" s="1"/>
  <c r="BH5" i="32"/>
  <c r="BI5" i="32" s="1"/>
  <c r="AU8" i="32"/>
  <c r="AV4" i="32"/>
  <c r="AW4" i="32" s="1"/>
  <c r="AI8" i="32"/>
  <c r="AV3" i="32"/>
  <c r="AS8" i="32"/>
  <c r="BE8" i="32"/>
  <c r="BG8" i="32"/>
  <c r="AJ3" i="32"/>
  <c r="AK3" i="32" s="1"/>
  <c r="AG8" i="32"/>
  <c r="AJ4" i="32"/>
  <c r="AK4" i="32" s="1"/>
  <c r="BH8" i="28"/>
  <c r="BI3" i="28"/>
  <c r="BI8" i="28" s="1"/>
  <c r="AU8" i="28"/>
  <c r="AS8" i="28"/>
  <c r="AV3" i="28"/>
  <c r="AJ3" i="28"/>
  <c r="AK3" i="28" s="1"/>
  <c r="AG8" i="28"/>
  <c r="BF8" i="28"/>
  <c r="AI8" i="28"/>
  <c r="AJ4" i="28"/>
  <c r="AK4" i="28" s="1"/>
  <c r="AV4" i="28"/>
  <c r="AW4" i="28" s="1"/>
  <c r="AI8" i="27"/>
  <c r="AJ7" i="27"/>
  <c r="AK7" i="27" s="1"/>
  <c r="AJ6" i="27"/>
  <c r="AK6" i="27" s="1"/>
  <c r="AJ4" i="27"/>
  <c r="AK4" i="27" s="1"/>
  <c r="AJ5" i="27"/>
  <c r="AK5" i="27" s="1"/>
  <c r="AJ3" i="27"/>
  <c r="AK3" i="27" s="1"/>
  <c r="AG8" i="27"/>
  <c r="AT8" i="32" l="1"/>
  <c r="I17" i="32" s="1"/>
  <c r="AK8" i="32"/>
  <c r="AH8" i="32"/>
  <c r="BF8" i="32"/>
  <c r="BI8" i="32"/>
  <c r="BH8" i="32"/>
  <c r="AW3" i="32"/>
  <c r="AW8" i="32" s="1"/>
  <c r="AV8" i="32"/>
  <c r="AK8" i="28"/>
  <c r="BB16" i="28"/>
  <c r="BB17" i="28" s="1"/>
  <c r="J18" i="28" s="1"/>
  <c r="I18" i="28"/>
  <c r="AT8" i="28"/>
  <c r="AH8" i="28"/>
  <c r="AW3" i="28"/>
  <c r="AW8" i="28" s="1"/>
  <c r="AV8" i="28"/>
  <c r="AK8" i="27"/>
  <c r="AH8" i="27"/>
  <c r="AP16" i="32" l="1"/>
  <c r="AP17" i="32" s="1"/>
  <c r="J17" i="32" s="1"/>
  <c r="L17" i="32" s="1"/>
  <c r="N17" i="32" s="1"/>
  <c r="BB16" i="32"/>
  <c r="BB17" i="32" s="1"/>
  <c r="J18" i="32" s="1"/>
  <c r="I18" i="32"/>
  <c r="AD16" i="32"/>
  <c r="AD17" i="32" s="1"/>
  <c r="J16" i="32" s="1"/>
  <c r="I16" i="32"/>
  <c r="AP16" i="28"/>
  <c r="AP17" i="28" s="1"/>
  <c r="J17" i="28" s="1"/>
  <c r="I17" i="28"/>
  <c r="L18" i="28"/>
  <c r="N18" i="28" s="1"/>
  <c r="AD16" i="28"/>
  <c r="AD17" i="28" s="1"/>
  <c r="J16" i="28" s="1"/>
  <c r="L16" i="28" s="1"/>
  <c r="I16" i="28"/>
  <c r="I16" i="27"/>
  <c r="AD16" i="27"/>
  <c r="AD17" i="27" s="1"/>
  <c r="J16" i="27" s="1"/>
  <c r="L16" i="27" s="1"/>
  <c r="N16" i="27" s="1"/>
  <c r="I20" i="32" l="1"/>
  <c r="J20" i="32"/>
  <c r="O17" i="32"/>
  <c r="L18" i="32"/>
  <c r="N18" i="32" s="1"/>
  <c r="I20" i="28"/>
  <c r="O18" i="28"/>
  <c r="J20" i="28"/>
  <c r="O16" i="28"/>
  <c r="L17" i="28"/>
  <c r="N17" i="28" s="1"/>
  <c r="J20" i="27"/>
  <c r="O16" i="27"/>
  <c r="I20" i="27"/>
  <c r="N16" i="32" l="1"/>
  <c r="N20" i="32" s="1"/>
  <c r="L20" i="32"/>
  <c r="O18" i="32"/>
  <c r="O16" i="32"/>
  <c r="O17" i="28"/>
  <c r="O20" i="28" s="1"/>
  <c r="N16" i="28"/>
  <c r="N20" i="28" s="1"/>
  <c r="L20" i="28"/>
  <c r="O20" i="27"/>
  <c r="N20" i="27"/>
  <c r="L20" i="27"/>
  <c r="O20" i="32" l="1"/>
  <c r="S4" i="24"/>
  <c r="S5" i="24"/>
  <c r="S6" i="24"/>
  <c r="AY4" i="24"/>
  <c r="AY5" i="24"/>
  <c r="AY6" i="24"/>
  <c r="AY7" i="24"/>
  <c r="AY3" i="24"/>
  <c r="AX4" i="24"/>
  <c r="AX5" i="24"/>
  <c r="AX6" i="24"/>
  <c r="AX7" i="24"/>
  <c r="AX3" i="24"/>
  <c r="AP5" i="24"/>
  <c r="AQ5" i="24" s="1"/>
  <c r="AR5" i="24" s="1"/>
  <c r="AP6" i="24"/>
  <c r="AQ6" i="24"/>
  <c r="AR6" i="24" s="1"/>
  <c r="AP7" i="24"/>
  <c r="AQ7" i="24" s="1"/>
  <c r="AM4" i="24"/>
  <c r="AM5" i="24"/>
  <c r="AM6" i="24"/>
  <c r="AM7" i="24"/>
  <c r="AL4" i="24"/>
  <c r="AL5" i="24"/>
  <c r="AL6" i="24"/>
  <c r="AL7" i="24"/>
  <c r="AD5" i="24"/>
  <c r="AE5" i="24" s="1"/>
  <c r="AF5" i="24" s="1"/>
  <c r="AD6" i="24"/>
  <c r="AE6" i="24" s="1"/>
  <c r="AF6" i="24" s="1"/>
  <c r="AD7" i="24"/>
  <c r="AE7" i="24" s="1"/>
  <c r="AD4" i="24"/>
  <c r="AE4" i="24" s="1"/>
  <c r="AF4" i="24" s="1"/>
  <c r="AA4" i="24"/>
  <c r="AA5" i="24"/>
  <c r="AA6" i="24"/>
  <c r="AA7" i="24"/>
  <c r="Z4" i="24"/>
  <c r="Z5" i="24"/>
  <c r="Z6" i="24"/>
  <c r="Z7" i="24"/>
  <c r="W27" i="24"/>
  <c r="X26" i="24"/>
  <c r="X25" i="24"/>
  <c r="X24" i="24"/>
  <c r="X23" i="24"/>
  <c r="X22" i="24"/>
  <c r="L19" i="24"/>
  <c r="T13" i="24"/>
  <c r="T10" i="24"/>
  <c r="M7" i="24"/>
  <c r="M6" i="24"/>
  <c r="M5" i="24"/>
  <c r="AP4" i="24"/>
  <c r="AQ4" i="24" s="1"/>
  <c r="AR4" i="24" s="1"/>
  <c r="M4" i="24"/>
  <c r="AP3" i="24"/>
  <c r="AM3" i="24"/>
  <c r="AL3" i="24"/>
  <c r="AD3" i="24"/>
  <c r="AE3" i="24" s="1"/>
  <c r="AA3" i="24"/>
  <c r="Z3" i="24"/>
  <c r="M3" i="24"/>
  <c r="W27" i="23"/>
  <c r="X26" i="23"/>
  <c r="X25" i="23"/>
  <c r="X24" i="23"/>
  <c r="X23" i="23"/>
  <c r="X22" i="23"/>
  <c r="L19" i="23"/>
  <c r="T13" i="23"/>
  <c r="T10" i="23"/>
  <c r="M7" i="23"/>
  <c r="S7" i="23" s="1"/>
  <c r="S6" i="23"/>
  <c r="M6" i="23"/>
  <c r="T6" i="23" s="1"/>
  <c r="BC5" i="23"/>
  <c r="BB5" i="23"/>
  <c r="BD5" i="23" s="1"/>
  <c r="AY5" i="23"/>
  <c r="AX5" i="23"/>
  <c r="M5" i="23"/>
  <c r="BC4" i="23"/>
  <c r="BB4" i="23"/>
  <c r="BD4" i="23" s="1"/>
  <c r="AY4" i="23"/>
  <c r="AX4" i="23"/>
  <c r="AP4" i="23"/>
  <c r="AQ4" i="23" s="1"/>
  <c r="AR4" i="23" s="1"/>
  <c r="AM4" i="23"/>
  <c r="AL4" i="23"/>
  <c r="AD4" i="23"/>
  <c r="AA4" i="23"/>
  <c r="Z4" i="23"/>
  <c r="S4" i="23"/>
  <c r="M4" i="23"/>
  <c r="BB3" i="23"/>
  <c r="AY3" i="23"/>
  <c r="AX3" i="23"/>
  <c r="AP3" i="23"/>
  <c r="AM3" i="23"/>
  <c r="AL3" i="23"/>
  <c r="AD3" i="23"/>
  <c r="AE3" i="23" s="1"/>
  <c r="AA3" i="23"/>
  <c r="Z3" i="23"/>
  <c r="T3" i="23"/>
  <c r="S3" i="23"/>
  <c r="M3" i="23"/>
  <c r="W27" i="26"/>
  <c r="X26" i="26"/>
  <c r="X25" i="26"/>
  <c r="X24" i="26"/>
  <c r="X23" i="26"/>
  <c r="X22" i="26"/>
  <c r="L19" i="26"/>
  <c r="T13" i="26"/>
  <c r="S7" i="26"/>
  <c r="T7" i="26" s="1"/>
  <c r="M7" i="26"/>
  <c r="S6" i="26"/>
  <c r="T6" i="26" s="1"/>
  <c r="M6" i="26"/>
  <c r="BC5" i="26"/>
  <c r="BD5" i="26" s="1"/>
  <c r="BB5" i="26"/>
  <c r="AY5" i="26"/>
  <c r="AX5" i="26"/>
  <c r="M5" i="26"/>
  <c r="BC4" i="26"/>
  <c r="BB4" i="26"/>
  <c r="BD4" i="26" s="1"/>
  <c r="AY4" i="26"/>
  <c r="AX4" i="26"/>
  <c r="AP4" i="26"/>
  <c r="AM4" i="26"/>
  <c r="AL4" i="26"/>
  <c r="AF4" i="26"/>
  <c r="AE4" i="26"/>
  <c r="AD4" i="26"/>
  <c r="AA4" i="26"/>
  <c r="Z4" i="26"/>
  <c r="S4" i="26"/>
  <c r="T4" i="26" s="1"/>
  <c r="M4" i="26"/>
  <c r="BC3" i="26"/>
  <c r="BB3" i="26"/>
  <c r="BB8" i="26" s="1"/>
  <c r="AY3" i="26"/>
  <c r="AX3" i="26"/>
  <c r="AP3" i="26"/>
  <c r="AM3" i="26"/>
  <c r="AL3" i="26"/>
  <c r="AD3" i="26"/>
  <c r="AA3" i="26"/>
  <c r="Z3" i="26"/>
  <c r="T3" i="26"/>
  <c r="S3" i="26"/>
  <c r="M3" i="26"/>
  <c r="M8" i="26" s="1"/>
  <c r="X26" i="22"/>
  <c r="X25" i="22"/>
  <c r="X24" i="22"/>
  <c r="X23" i="22"/>
  <c r="X22" i="22"/>
  <c r="T13" i="22"/>
  <c r="T10" i="22"/>
  <c r="AD7" i="22"/>
  <c r="AA7" i="22"/>
  <c r="Z7" i="22"/>
  <c r="M7" i="22"/>
  <c r="AD6" i="22"/>
  <c r="AA6" i="22"/>
  <c r="Z6" i="22"/>
  <c r="S6" i="22"/>
  <c r="M6" i="22"/>
  <c r="T6" i="22" s="1"/>
  <c r="AD5" i="22"/>
  <c r="AE5" i="22" s="1"/>
  <c r="AF5" i="22" s="1"/>
  <c r="AA5" i="22"/>
  <c r="Z5" i="22"/>
  <c r="S5" i="22"/>
  <c r="T5" i="22" s="1"/>
  <c r="M5" i="22"/>
  <c r="AD4" i="22"/>
  <c r="AE4" i="22" s="1"/>
  <c r="AF4" i="22" s="1"/>
  <c r="AA4" i="22"/>
  <c r="Z4" i="22"/>
  <c r="M4" i="22"/>
  <c r="AD3" i="22"/>
  <c r="AA3" i="22"/>
  <c r="Z3" i="22"/>
  <c r="M3" i="22"/>
  <c r="W26" i="20"/>
  <c r="V26" i="20"/>
  <c r="AD5" i="20"/>
  <c r="AE5" i="20" s="1"/>
  <c r="AF5" i="20" s="1"/>
  <c r="AD6" i="20"/>
  <c r="AE6" i="20" s="1"/>
  <c r="AD7" i="20"/>
  <c r="AE7" i="20" s="1"/>
  <c r="AA4" i="20"/>
  <c r="AA5" i="20"/>
  <c r="AA6" i="20"/>
  <c r="AA7" i="20"/>
  <c r="Z4" i="20"/>
  <c r="Z5" i="20"/>
  <c r="Z6" i="20"/>
  <c r="Z7" i="20"/>
  <c r="X26" i="20"/>
  <c r="X25" i="20"/>
  <c r="X24" i="20"/>
  <c r="X23" i="20"/>
  <c r="X22" i="20"/>
  <c r="T13" i="20"/>
  <c r="T10" i="20"/>
  <c r="M7" i="20"/>
  <c r="S6" i="20"/>
  <c r="M6" i="20"/>
  <c r="T6" i="20" s="1"/>
  <c r="M5" i="20"/>
  <c r="AD4" i="20"/>
  <c r="AE4" i="20" s="1"/>
  <c r="AF4" i="20" s="1"/>
  <c r="M4" i="20"/>
  <c r="AD3" i="20"/>
  <c r="AE3" i="20" s="1"/>
  <c r="AA3" i="20"/>
  <c r="Z3" i="20"/>
  <c r="M3" i="20"/>
  <c r="S3" i="20" s="1"/>
  <c r="T3" i="20" s="1"/>
  <c r="AP10" i="45"/>
  <c r="AP11" i="45"/>
  <c r="AP12" i="45"/>
  <c r="AP13" i="45"/>
  <c r="AP18" i="45"/>
  <c r="W27" i="45"/>
  <c r="X26" i="45"/>
  <c r="X25" i="45"/>
  <c r="X24" i="45"/>
  <c r="X23" i="45"/>
  <c r="X22" i="45"/>
  <c r="L19" i="45"/>
  <c r="T13" i="45"/>
  <c r="T10" i="45"/>
  <c r="T12" i="45" s="1"/>
  <c r="M7" i="45"/>
  <c r="S6" i="45"/>
  <c r="M6" i="45"/>
  <c r="BC5" i="45"/>
  <c r="BB5" i="45"/>
  <c r="BD5" i="45" s="1"/>
  <c r="AY5" i="45"/>
  <c r="AX5" i="45"/>
  <c r="M5" i="45"/>
  <c r="S5" i="45" s="1"/>
  <c r="BC4" i="45"/>
  <c r="BB4" i="45"/>
  <c r="BD4" i="45" s="1"/>
  <c r="AY4" i="45"/>
  <c r="AX4" i="45"/>
  <c r="AP4" i="45"/>
  <c r="AQ4" i="45" s="1"/>
  <c r="AM4" i="45"/>
  <c r="AL4" i="45"/>
  <c r="AD4" i="45"/>
  <c r="AE4" i="45" s="1"/>
  <c r="AF4" i="45" s="1"/>
  <c r="AA4" i="45"/>
  <c r="Z4" i="45"/>
  <c r="M4" i="45"/>
  <c r="BB3" i="45"/>
  <c r="AY3" i="45"/>
  <c r="AX3" i="45"/>
  <c r="AP3" i="45"/>
  <c r="AM3" i="45"/>
  <c r="AL3" i="45"/>
  <c r="AD3" i="45"/>
  <c r="AA3" i="45"/>
  <c r="Z3" i="45"/>
  <c r="M3" i="45"/>
  <c r="S3" i="45" s="1"/>
  <c r="T3" i="45" s="1"/>
  <c r="AP14" i="45" l="1"/>
  <c r="W27" i="20"/>
  <c r="BB8" i="24"/>
  <c r="AR7" i="24"/>
  <c r="AF7" i="24"/>
  <c r="T6" i="24"/>
  <c r="T7" i="24"/>
  <c r="S7" i="24"/>
  <c r="M8" i="24"/>
  <c r="BC8" i="24"/>
  <c r="S3" i="24"/>
  <c r="T3" i="24" s="1"/>
  <c r="T4" i="24"/>
  <c r="AF3" i="24"/>
  <c r="AQ3" i="24"/>
  <c r="AQ8" i="24" s="1"/>
  <c r="T5" i="24"/>
  <c r="AD8" i="24"/>
  <c r="AP8" i="24"/>
  <c r="BB8" i="23"/>
  <c r="BC3" i="23"/>
  <c r="BC8" i="23" s="1"/>
  <c r="AF4" i="23"/>
  <c r="AE4" i="23"/>
  <c r="T7" i="23"/>
  <c r="M8" i="23"/>
  <c r="T4" i="23"/>
  <c r="T5" i="23"/>
  <c r="AF3" i="23"/>
  <c r="AE8" i="23"/>
  <c r="AQ3" i="23"/>
  <c r="AQ8" i="23" s="1"/>
  <c r="BD3" i="23"/>
  <c r="S5" i="23"/>
  <c r="AD8" i="23"/>
  <c r="AP8" i="23"/>
  <c r="AQ3" i="26"/>
  <c r="AR3" i="26" s="1"/>
  <c r="AP8" i="26"/>
  <c r="BC8" i="26"/>
  <c r="BD3" i="26"/>
  <c r="S5" i="26"/>
  <c r="T5" i="26"/>
  <c r="AD8" i="26"/>
  <c r="AE3" i="26"/>
  <c r="AE8" i="26" s="1"/>
  <c r="AQ4" i="26"/>
  <c r="AR4" i="26" s="1"/>
  <c r="AD8" i="22"/>
  <c r="AE3" i="22"/>
  <c r="AE8" i="22" s="1"/>
  <c r="S4" i="22"/>
  <c r="T4" i="22" s="1"/>
  <c r="AE7" i="22"/>
  <c r="AF7" i="22" s="1"/>
  <c r="M8" i="22"/>
  <c r="S3" i="22"/>
  <c r="T3" i="22" s="1"/>
  <c r="AE6" i="22"/>
  <c r="AF6" i="22" s="1"/>
  <c r="S7" i="22"/>
  <c r="T7" i="22" s="1"/>
  <c r="AF6" i="20"/>
  <c r="AF7" i="20"/>
  <c r="AE8" i="20"/>
  <c r="AF3" i="20"/>
  <c r="S4" i="20"/>
  <c r="T4" i="20" s="1"/>
  <c r="S7" i="20"/>
  <c r="T7" i="20" s="1"/>
  <c r="M8" i="20"/>
  <c r="S5" i="20"/>
  <c r="T5" i="20" s="1"/>
  <c r="AD8" i="20"/>
  <c r="T6" i="45"/>
  <c r="M8" i="45"/>
  <c r="AP8" i="45"/>
  <c r="AQ3" i="45"/>
  <c r="AQ8" i="45" s="1"/>
  <c r="BB8" i="45"/>
  <c r="BC3" i="45"/>
  <c r="BC8" i="45" s="1"/>
  <c r="AR4" i="45"/>
  <c r="AE3" i="45"/>
  <c r="AD8" i="45"/>
  <c r="S4" i="45"/>
  <c r="T4" i="45" s="1"/>
  <c r="T5" i="45"/>
  <c r="S7" i="45"/>
  <c r="T7" i="45" s="1"/>
  <c r="AP15" i="45" l="1"/>
  <c r="AP17" i="45" s="1"/>
  <c r="AE8" i="24"/>
  <c r="BD3" i="24"/>
  <c r="BD8" i="24" s="1"/>
  <c r="BB10" i="24" s="1"/>
  <c r="T8" i="24"/>
  <c r="AF8" i="24"/>
  <c r="AD10" i="24" s="1"/>
  <c r="AR3" i="24"/>
  <c r="AR3" i="23"/>
  <c r="AF8" i="23"/>
  <c r="AD10" i="23" s="1"/>
  <c r="BD8" i="23"/>
  <c r="BB10" i="23" s="1"/>
  <c r="AR8" i="23"/>
  <c r="AP10" i="23" s="1"/>
  <c r="T8" i="23"/>
  <c r="U9" i="26"/>
  <c r="P20" i="26"/>
  <c r="AR8" i="26"/>
  <c r="AP10" i="26" s="1"/>
  <c r="BD8" i="26"/>
  <c r="BB10" i="26" s="1"/>
  <c r="AF3" i="26"/>
  <c r="AQ8" i="26"/>
  <c r="T8" i="22"/>
  <c r="AF3" i="22"/>
  <c r="T8" i="20"/>
  <c r="AF8" i="20"/>
  <c r="AD10" i="20" s="1"/>
  <c r="T8" i="45"/>
  <c r="AE8" i="45"/>
  <c r="AF3" i="45"/>
  <c r="BD3" i="45"/>
  <c r="AR3" i="45"/>
  <c r="H16" i="24" l="1"/>
  <c r="H18" i="24"/>
  <c r="AR8" i="24"/>
  <c r="AP10" i="24" s="1"/>
  <c r="P20" i="24"/>
  <c r="U9" i="24"/>
  <c r="H16" i="23"/>
  <c r="P20" i="23"/>
  <c r="U9" i="23"/>
  <c r="H17" i="23"/>
  <c r="H18" i="23"/>
  <c r="AF8" i="26"/>
  <c r="AD10" i="26" s="1"/>
  <c r="H18" i="26"/>
  <c r="U7" i="26"/>
  <c r="U6" i="26"/>
  <c r="U3" i="26"/>
  <c r="U4" i="26"/>
  <c r="U5" i="26"/>
  <c r="H17" i="26"/>
  <c r="P20" i="22"/>
  <c r="U9" i="22"/>
  <c r="AF8" i="22"/>
  <c r="AD10" i="22" s="1"/>
  <c r="H16" i="20"/>
  <c r="P20" i="20"/>
  <c r="U9" i="20"/>
  <c r="P20" i="45"/>
  <c r="U9" i="45"/>
  <c r="AR8" i="45"/>
  <c r="BD8" i="45"/>
  <c r="BB10" i="45" s="1"/>
  <c r="AF8" i="45"/>
  <c r="AD10" i="45" s="1"/>
  <c r="U4" i="24" l="1"/>
  <c r="AC4" i="24" s="1"/>
  <c r="U7" i="24"/>
  <c r="U3" i="24"/>
  <c r="U6" i="24"/>
  <c r="U5" i="24"/>
  <c r="H17" i="24"/>
  <c r="H20" i="24" s="1"/>
  <c r="H20" i="23"/>
  <c r="U6" i="23"/>
  <c r="U7" i="23"/>
  <c r="U3" i="23"/>
  <c r="U4" i="23"/>
  <c r="U5" i="23"/>
  <c r="V18" i="26"/>
  <c r="BA3" i="26"/>
  <c r="W18" i="26"/>
  <c r="X18" i="26"/>
  <c r="X17" i="26"/>
  <c r="W17" i="26"/>
  <c r="AC4" i="26"/>
  <c r="V17" i="26"/>
  <c r="AO4" i="26"/>
  <c r="AO3" i="26"/>
  <c r="AO8" i="26" s="1"/>
  <c r="U8" i="26"/>
  <c r="W16" i="26"/>
  <c r="V16" i="26"/>
  <c r="AC3" i="26"/>
  <c r="X19" i="26"/>
  <c r="BA4" i="26"/>
  <c r="V19" i="26"/>
  <c r="W19" i="26"/>
  <c r="X20" i="26"/>
  <c r="BA5" i="26"/>
  <c r="W20" i="26"/>
  <c r="V20" i="26"/>
  <c r="H16" i="26"/>
  <c r="H20" i="26" s="1"/>
  <c r="U5" i="22"/>
  <c r="U6" i="22"/>
  <c r="U3" i="22"/>
  <c r="U7" i="22"/>
  <c r="U4" i="22"/>
  <c r="H16" i="22"/>
  <c r="H20" i="22" s="1"/>
  <c r="U3" i="20"/>
  <c r="U6" i="20"/>
  <c r="U4" i="20"/>
  <c r="U5" i="20"/>
  <c r="U7" i="20"/>
  <c r="H20" i="20"/>
  <c r="U3" i="45"/>
  <c r="U6" i="45"/>
  <c r="U4" i="45"/>
  <c r="U5" i="45"/>
  <c r="U7" i="45"/>
  <c r="H16" i="45"/>
  <c r="H17" i="45"/>
  <c r="H18" i="45"/>
  <c r="AC6" i="24" l="1"/>
  <c r="AO6" i="24"/>
  <c r="AC7" i="24"/>
  <c r="AO7" i="24"/>
  <c r="AC5" i="24"/>
  <c r="AO5" i="24"/>
  <c r="W19" i="24"/>
  <c r="X19" i="24"/>
  <c r="V19" i="24"/>
  <c r="V16" i="24"/>
  <c r="AO3" i="24"/>
  <c r="AC3" i="24"/>
  <c r="W16" i="24"/>
  <c r="U8" i="24"/>
  <c r="W9" i="24" s="1"/>
  <c r="W20" i="24"/>
  <c r="X20" i="24"/>
  <c r="V20" i="24"/>
  <c r="V18" i="24"/>
  <c r="W18" i="24"/>
  <c r="X18" i="24"/>
  <c r="V17" i="24"/>
  <c r="X17" i="24"/>
  <c r="AO4" i="24"/>
  <c r="W17" i="24"/>
  <c r="W20" i="23"/>
  <c r="X20" i="23"/>
  <c r="V20" i="23"/>
  <c r="BA5" i="23"/>
  <c r="V16" i="23"/>
  <c r="AO3" i="23"/>
  <c r="W16" i="23"/>
  <c r="AC3" i="23"/>
  <c r="U8" i="23"/>
  <c r="W9" i="23" s="1"/>
  <c r="V18" i="23"/>
  <c r="X18" i="23"/>
  <c r="BA3" i="23"/>
  <c r="W18" i="23"/>
  <c r="W19" i="23"/>
  <c r="X19" i="23"/>
  <c r="BA4" i="23"/>
  <c r="V19" i="23"/>
  <c r="V17" i="23"/>
  <c r="X17" i="23"/>
  <c r="W17" i="23"/>
  <c r="AC4" i="23"/>
  <c r="AO4" i="23"/>
  <c r="AP13" i="26"/>
  <c r="AP11" i="26"/>
  <c r="AS9" i="26" s="1"/>
  <c r="AP18" i="26"/>
  <c r="AC8" i="26"/>
  <c r="X16" i="26"/>
  <c r="X27" i="26" s="1"/>
  <c r="V8" i="26"/>
  <c r="BA8" i="26"/>
  <c r="D28" i="26"/>
  <c r="D27" i="26"/>
  <c r="T10" i="26" s="1"/>
  <c r="T12" i="26" s="1"/>
  <c r="AC4" i="22"/>
  <c r="X17" i="22"/>
  <c r="X18" i="22"/>
  <c r="AC5" i="22"/>
  <c r="AC7" i="22"/>
  <c r="X20" i="22"/>
  <c r="AC3" i="22"/>
  <c r="U8" i="22"/>
  <c r="W9" i="22" s="1"/>
  <c r="X19" i="22"/>
  <c r="AC6" i="22"/>
  <c r="AC6" i="20"/>
  <c r="X19" i="20"/>
  <c r="AC5" i="20"/>
  <c r="AC7" i="20"/>
  <c r="X18" i="20"/>
  <c r="AC4" i="20"/>
  <c r="X17" i="20"/>
  <c r="X20" i="20"/>
  <c r="U8" i="20"/>
  <c r="W9" i="20" s="1"/>
  <c r="AC3" i="20"/>
  <c r="V18" i="45"/>
  <c r="BA3" i="45"/>
  <c r="W18" i="45"/>
  <c r="X18" i="45"/>
  <c r="W17" i="45"/>
  <c r="V17" i="45"/>
  <c r="AO4" i="45"/>
  <c r="AC4" i="45"/>
  <c r="X17" i="45"/>
  <c r="W19" i="45"/>
  <c r="V19" i="45"/>
  <c r="X19" i="45"/>
  <c r="BA4" i="45"/>
  <c r="H20" i="45"/>
  <c r="W20" i="45"/>
  <c r="BA5" i="45"/>
  <c r="V20" i="45"/>
  <c r="X20" i="45"/>
  <c r="W16" i="45"/>
  <c r="U8" i="45"/>
  <c r="W9" i="45" s="1"/>
  <c r="V16" i="45"/>
  <c r="AO3" i="45"/>
  <c r="AC3" i="45"/>
  <c r="V8" i="24" l="1"/>
  <c r="X16" i="24"/>
  <c r="X27" i="24" s="1"/>
  <c r="BA8" i="24"/>
  <c r="AC8" i="24"/>
  <c r="W3" i="24"/>
  <c r="W7" i="24"/>
  <c r="X7" i="24" s="1"/>
  <c r="Y7" i="24" s="1"/>
  <c r="W6" i="24"/>
  <c r="X6" i="24" s="1"/>
  <c r="Y6" i="24" s="1"/>
  <c r="W5" i="24"/>
  <c r="X5" i="24" s="1"/>
  <c r="Y5" i="24" s="1"/>
  <c r="W4" i="24"/>
  <c r="X4" i="24" s="1"/>
  <c r="Y4" i="24" s="1"/>
  <c r="AO8" i="24"/>
  <c r="W3" i="23"/>
  <c r="W6" i="23"/>
  <c r="X6" i="23" s="1"/>
  <c r="Y6" i="23" s="1"/>
  <c r="W4" i="23"/>
  <c r="X4" i="23" s="1"/>
  <c r="Y4" i="23" s="1"/>
  <c r="W5" i="23"/>
  <c r="X5" i="23" s="1"/>
  <c r="Y5" i="23" s="1"/>
  <c r="W7" i="23"/>
  <c r="X7" i="23" s="1"/>
  <c r="Y7" i="23" s="1"/>
  <c r="AC8" i="23"/>
  <c r="AO8" i="23"/>
  <c r="BA8" i="23"/>
  <c r="V8" i="23"/>
  <c r="X16" i="23"/>
  <c r="X27" i="23" s="1"/>
  <c r="T11" i="26"/>
  <c r="Q20" i="26"/>
  <c r="BB13" i="26"/>
  <c r="BB12" i="26"/>
  <c r="BB11" i="26"/>
  <c r="BE9" i="26" s="1"/>
  <c r="BB18" i="26"/>
  <c r="R20" i="26"/>
  <c r="W9" i="26"/>
  <c r="AD18" i="26"/>
  <c r="AD13" i="26"/>
  <c r="AD11" i="26"/>
  <c r="AG9" i="26" s="1"/>
  <c r="AD12" i="26"/>
  <c r="AP12" i="26"/>
  <c r="V26" i="22"/>
  <c r="V8" i="22"/>
  <c r="X16" i="22"/>
  <c r="X27" i="22" s="1"/>
  <c r="AC8" i="22"/>
  <c r="W26" i="22"/>
  <c r="W6" i="22"/>
  <c r="X6" i="22" s="1"/>
  <c r="Y6" i="22" s="1"/>
  <c r="W7" i="22"/>
  <c r="X7" i="22" s="1"/>
  <c r="Y7" i="22" s="1"/>
  <c r="W3" i="22"/>
  <c r="W4" i="22"/>
  <c r="X4" i="22" s="1"/>
  <c r="Y4" i="22" s="1"/>
  <c r="W5" i="22"/>
  <c r="X5" i="22" s="1"/>
  <c r="Y5" i="22" s="1"/>
  <c r="AC8" i="20"/>
  <c r="AD11" i="20" s="1"/>
  <c r="AG9" i="20" s="1"/>
  <c r="X16" i="20"/>
  <c r="X27" i="20" s="1"/>
  <c r="V8" i="20"/>
  <c r="W5" i="20"/>
  <c r="X5" i="20" s="1"/>
  <c r="Y5" i="20" s="1"/>
  <c r="W3" i="20"/>
  <c r="W7" i="20"/>
  <c r="X7" i="20" s="1"/>
  <c r="Y7" i="20" s="1"/>
  <c r="W6" i="20"/>
  <c r="X6" i="20" s="1"/>
  <c r="Y6" i="20" s="1"/>
  <c r="W4" i="20"/>
  <c r="X4" i="20" s="1"/>
  <c r="Y4" i="20" s="1"/>
  <c r="AC8" i="45"/>
  <c r="AD18" i="45"/>
  <c r="AD13" i="45"/>
  <c r="AD11" i="45"/>
  <c r="AG9" i="45" s="1"/>
  <c r="AD12" i="45"/>
  <c r="X16" i="45"/>
  <c r="X27" i="45" s="1"/>
  <c r="V8" i="45"/>
  <c r="BA8" i="45"/>
  <c r="AO8" i="45"/>
  <c r="W5" i="45"/>
  <c r="X5" i="45" s="1"/>
  <c r="Y5" i="45" s="1"/>
  <c r="W7" i="45"/>
  <c r="X7" i="45" s="1"/>
  <c r="Y7" i="45" s="1"/>
  <c r="W6" i="45"/>
  <c r="X6" i="45" s="1"/>
  <c r="Y6" i="45" s="1"/>
  <c r="W4" i="45"/>
  <c r="X4" i="45" s="1"/>
  <c r="Y4" i="45" s="1"/>
  <c r="W3" i="45"/>
  <c r="T11" i="22" l="1"/>
  <c r="T12" i="22" s="1"/>
  <c r="R20" i="22" s="1"/>
  <c r="Q20" i="22"/>
  <c r="T11" i="45"/>
  <c r="R20" i="45" s="1"/>
  <c r="Q20" i="45"/>
  <c r="T11" i="20"/>
  <c r="T12" i="20" s="1"/>
  <c r="R20" i="20" s="1"/>
  <c r="Q20" i="20"/>
  <c r="W8" i="24"/>
  <c r="X3" i="24"/>
  <c r="Y3" i="24" s="1"/>
  <c r="T11" i="24"/>
  <c r="T12" i="24" s="1"/>
  <c r="R20" i="24" s="1"/>
  <c r="Q20" i="24"/>
  <c r="AD18" i="24"/>
  <c r="AD12" i="24"/>
  <c r="AD13" i="24"/>
  <c r="AD11" i="24"/>
  <c r="AG9" i="24" s="1"/>
  <c r="BB13" i="24"/>
  <c r="BB12" i="24"/>
  <c r="BB11" i="24"/>
  <c r="BE9" i="24" s="1"/>
  <c r="BB18" i="24"/>
  <c r="AP18" i="24"/>
  <c r="AP13" i="24"/>
  <c r="AP12" i="24"/>
  <c r="AP11" i="24"/>
  <c r="AS9" i="24" s="1"/>
  <c r="BB13" i="23"/>
  <c r="BB12" i="23"/>
  <c r="BB11" i="23"/>
  <c r="BE9" i="23" s="1"/>
  <c r="BB18" i="23"/>
  <c r="AP18" i="23"/>
  <c r="AP13" i="23"/>
  <c r="AP12" i="23"/>
  <c r="AP11" i="23"/>
  <c r="AS9" i="23" s="1"/>
  <c r="AD18" i="23"/>
  <c r="AD12" i="23"/>
  <c r="AD11" i="23"/>
  <c r="AG9" i="23" s="1"/>
  <c r="AD13" i="23"/>
  <c r="T11" i="23"/>
  <c r="T12" i="23" s="1"/>
  <c r="R20" i="23" s="1"/>
  <c r="Q20" i="23"/>
  <c r="W8" i="23"/>
  <c r="X3" i="23"/>
  <c r="Y3" i="23" s="1"/>
  <c r="AD14" i="26"/>
  <c r="AD17" i="26" s="1"/>
  <c r="J16" i="26" s="1"/>
  <c r="AI4" i="26"/>
  <c r="AI3" i="26"/>
  <c r="BB14" i="26"/>
  <c r="BB17" i="26" s="1"/>
  <c r="J18" i="26" s="1"/>
  <c r="BG4" i="26"/>
  <c r="BG3" i="26"/>
  <c r="BG5" i="26"/>
  <c r="W3" i="26"/>
  <c r="W5" i="26"/>
  <c r="X5" i="26" s="1"/>
  <c r="Y5" i="26" s="1"/>
  <c r="W7" i="26"/>
  <c r="X7" i="26" s="1"/>
  <c r="Y7" i="26" s="1"/>
  <c r="W6" i="26"/>
  <c r="X6" i="26" s="1"/>
  <c r="Y6" i="26" s="1"/>
  <c r="W4" i="26"/>
  <c r="X4" i="26" s="1"/>
  <c r="Y4" i="26" s="1"/>
  <c r="AG4" i="26"/>
  <c r="AS4" i="26"/>
  <c r="AS3" i="26"/>
  <c r="AG3" i="26"/>
  <c r="AU3" i="26"/>
  <c r="AU4" i="26"/>
  <c r="AV4" i="26" s="1"/>
  <c r="AP14" i="26"/>
  <c r="AP17" i="26" s="1"/>
  <c r="J17" i="26" s="1"/>
  <c r="BE5" i="26"/>
  <c r="BE4" i="26"/>
  <c r="BE3" i="26"/>
  <c r="W8" i="22"/>
  <c r="X3" i="22"/>
  <c r="Y3" i="22" s="1"/>
  <c r="AD18" i="22"/>
  <c r="AD13" i="22"/>
  <c r="AD11" i="22"/>
  <c r="AG9" i="22" s="1"/>
  <c r="AD12" i="22"/>
  <c r="W27" i="22"/>
  <c r="AG5" i="20"/>
  <c r="AG6" i="20"/>
  <c r="AG7" i="20"/>
  <c r="AD12" i="20"/>
  <c r="AI4" i="20" s="1"/>
  <c r="AD13" i="20"/>
  <c r="AD18" i="20"/>
  <c r="AG4" i="20"/>
  <c r="AG3" i="20"/>
  <c r="W8" i="20"/>
  <c r="X3" i="20"/>
  <c r="Y3" i="20" s="1"/>
  <c r="W8" i="45"/>
  <c r="X3" i="45"/>
  <c r="Y3" i="45" s="1"/>
  <c r="AS9" i="45"/>
  <c r="AI3" i="45"/>
  <c r="AI4" i="45"/>
  <c r="AD14" i="45"/>
  <c r="BB13" i="45"/>
  <c r="BB12" i="45"/>
  <c r="BB11" i="45"/>
  <c r="BE9" i="45" s="1"/>
  <c r="BB18" i="45"/>
  <c r="AG4" i="45"/>
  <c r="AS4" i="45"/>
  <c r="AS3" i="45"/>
  <c r="AG3" i="45"/>
  <c r="BH3" i="26" l="1"/>
  <c r="BH4" i="26"/>
  <c r="AJ4" i="26"/>
  <c r="AK4" i="26" s="1"/>
  <c r="BH5" i="26"/>
  <c r="AI8" i="26"/>
  <c r="AJ3" i="26"/>
  <c r="AK3" i="26" s="1"/>
  <c r="AU8" i="26"/>
  <c r="AV3" i="26"/>
  <c r="BG5" i="24"/>
  <c r="BH5" i="24" s="1"/>
  <c r="BI5" i="24" s="1"/>
  <c r="BG4" i="24"/>
  <c r="BH4" i="24" s="1"/>
  <c r="BI4" i="24" s="1"/>
  <c r="BG6" i="24"/>
  <c r="BH6" i="24" s="1"/>
  <c r="BI6" i="24" s="1"/>
  <c r="BG7" i="24"/>
  <c r="BH7" i="24" s="1"/>
  <c r="BI7" i="24" s="1"/>
  <c r="AD15" i="45"/>
  <c r="AD17" i="45" s="1"/>
  <c r="AS6" i="24"/>
  <c r="AS5" i="24"/>
  <c r="AS7" i="24"/>
  <c r="AU7" i="24"/>
  <c r="AV7" i="24" s="1"/>
  <c r="AW7" i="24" s="1"/>
  <c r="AU6" i="24"/>
  <c r="AV6" i="24" s="1"/>
  <c r="AW6" i="24" s="1"/>
  <c r="AU5" i="24"/>
  <c r="AV5" i="24" s="1"/>
  <c r="AW5" i="24" s="1"/>
  <c r="AG5" i="24"/>
  <c r="AG6" i="24"/>
  <c r="AG7" i="24"/>
  <c r="AI7" i="24"/>
  <c r="AI6" i="24"/>
  <c r="AI5" i="24"/>
  <c r="AS4" i="24"/>
  <c r="AG4" i="24"/>
  <c r="AG3" i="24"/>
  <c r="AS3" i="24"/>
  <c r="BE3" i="24"/>
  <c r="AU4" i="24"/>
  <c r="AP14" i="24"/>
  <c r="AU3" i="24"/>
  <c r="BG3" i="24"/>
  <c r="BB14" i="24"/>
  <c r="AD14" i="24"/>
  <c r="AI4" i="24"/>
  <c r="AI3" i="24"/>
  <c r="AS4" i="23"/>
  <c r="AG4" i="23"/>
  <c r="AG3" i="23"/>
  <c r="AS3" i="23"/>
  <c r="AU4" i="23"/>
  <c r="AP14" i="23"/>
  <c r="AU3" i="23"/>
  <c r="AU8" i="23" s="1"/>
  <c r="BE4" i="23"/>
  <c r="BE5" i="23"/>
  <c r="BE3" i="23"/>
  <c r="AD14" i="23"/>
  <c r="AI4" i="23"/>
  <c r="AI3" i="23"/>
  <c r="BG5" i="23"/>
  <c r="BG3" i="23"/>
  <c r="BB14" i="23"/>
  <c r="BG4" i="23"/>
  <c r="BI4" i="26"/>
  <c r="J20" i="26"/>
  <c r="L16" i="26"/>
  <c r="O16" i="26" s="1"/>
  <c r="BI5" i="26"/>
  <c r="AH8" i="26"/>
  <c r="AG8" i="26"/>
  <c r="W8" i="26"/>
  <c r="X3" i="26"/>
  <c r="Y3" i="26" s="1"/>
  <c r="L18" i="26"/>
  <c r="N18" i="26" s="1"/>
  <c r="L17" i="26"/>
  <c r="N17" i="26" s="1"/>
  <c r="AS8" i="26"/>
  <c r="BF8" i="26"/>
  <c r="I18" i="26" s="1"/>
  <c r="BE8" i="26"/>
  <c r="AW4" i="26"/>
  <c r="BG8" i="26"/>
  <c r="AG5" i="22"/>
  <c r="AG4" i="22"/>
  <c r="AG7" i="22"/>
  <c r="AG6" i="22"/>
  <c r="AG3" i="22"/>
  <c r="AI5" i="22"/>
  <c r="AD14" i="22"/>
  <c r="AI6" i="22"/>
  <c r="AI4" i="22"/>
  <c r="AI7" i="22"/>
  <c r="AI3" i="22"/>
  <c r="AI7" i="20"/>
  <c r="AJ7" i="20" s="1"/>
  <c r="AI5" i="20"/>
  <c r="AJ5" i="20" s="1"/>
  <c r="AI6" i="20"/>
  <c r="AJ6" i="20" s="1"/>
  <c r="AH8" i="20"/>
  <c r="AI3" i="20"/>
  <c r="AD14" i="20"/>
  <c r="AJ4" i="20"/>
  <c r="AG8" i="20"/>
  <c r="AG8" i="45"/>
  <c r="AJ3" i="45"/>
  <c r="AK3" i="45" s="1"/>
  <c r="AU4" i="45"/>
  <c r="AV4" i="45" s="1"/>
  <c r="AW4" i="45" s="1"/>
  <c r="AU3" i="45"/>
  <c r="AV3" i="45" s="1"/>
  <c r="AS8" i="45"/>
  <c r="BE5" i="45"/>
  <c r="BE4" i="45"/>
  <c r="BE3" i="45"/>
  <c r="BB14" i="45"/>
  <c r="BG5" i="45"/>
  <c r="BG4" i="45"/>
  <c r="BG3" i="45"/>
  <c r="AI8" i="45"/>
  <c r="AJ4" i="45"/>
  <c r="AK4" i="45" s="1"/>
  <c r="BG8" i="23" l="1"/>
  <c r="BB15" i="45"/>
  <c r="AJ7" i="24"/>
  <c r="AK7" i="24" s="1"/>
  <c r="AJ6" i="24"/>
  <c r="AK6" i="24" s="1"/>
  <c r="AJ5" i="24"/>
  <c r="AK5" i="24" s="1"/>
  <c r="AI8" i="24"/>
  <c r="BG8" i="24"/>
  <c r="AV3" i="24"/>
  <c r="AS8" i="24"/>
  <c r="BE8" i="24"/>
  <c r="BH3" i="24"/>
  <c r="AJ3" i="24"/>
  <c r="AK3" i="24" s="1"/>
  <c r="AG8" i="24"/>
  <c r="AU8" i="24"/>
  <c r="AJ4" i="24"/>
  <c r="AK4" i="24" s="1"/>
  <c r="AV4" i="24"/>
  <c r="AW4" i="24" s="1"/>
  <c r="BH4" i="23"/>
  <c r="BI4" i="23" s="1"/>
  <c r="AJ3" i="23"/>
  <c r="AK3" i="23" s="1"/>
  <c r="AG8" i="23"/>
  <c r="AV3" i="23"/>
  <c r="AS8" i="23"/>
  <c r="AJ4" i="23"/>
  <c r="AK4" i="23" s="1"/>
  <c r="BE8" i="23"/>
  <c r="BH3" i="23"/>
  <c r="AI8" i="23"/>
  <c r="BH5" i="23"/>
  <c r="BI5" i="23" s="1"/>
  <c r="AV4" i="23"/>
  <c r="AW4" i="23" s="1"/>
  <c r="N19" i="26"/>
  <c r="AV8" i="26"/>
  <c r="AW3" i="26"/>
  <c r="AW8" i="26" s="1"/>
  <c r="AK8" i="26"/>
  <c r="BH8" i="26"/>
  <c r="BI3" i="26"/>
  <c r="BI8" i="26" s="1"/>
  <c r="BB16" i="26"/>
  <c r="AT8" i="26"/>
  <c r="I17" i="26" s="1"/>
  <c r="O17" i="26"/>
  <c r="O18" i="26"/>
  <c r="AD16" i="26"/>
  <c r="I16" i="26"/>
  <c r="L20" i="26"/>
  <c r="N16" i="26"/>
  <c r="AI8" i="22"/>
  <c r="AJ3" i="22"/>
  <c r="AK3" i="22" s="1"/>
  <c r="AG8" i="22"/>
  <c r="AJ5" i="22"/>
  <c r="AK5" i="22" s="1"/>
  <c r="AJ6" i="22"/>
  <c r="AK6" i="22" s="1"/>
  <c r="AJ7" i="22"/>
  <c r="AK7" i="22" s="1"/>
  <c r="AJ4" i="22"/>
  <c r="AK4" i="22" s="1"/>
  <c r="AI8" i="20"/>
  <c r="AJ3" i="20"/>
  <c r="AK3" i="20" s="1"/>
  <c r="AK8" i="20" s="1"/>
  <c r="I16" i="20"/>
  <c r="AD16" i="20"/>
  <c r="AV8" i="45"/>
  <c r="AW3" i="45"/>
  <c r="AW8" i="45" s="1"/>
  <c r="BE8" i="45"/>
  <c r="BH3" i="45"/>
  <c r="BH4" i="45"/>
  <c r="BI4" i="45" s="1"/>
  <c r="AH8" i="45"/>
  <c r="BG8" i="45"/>
  <c r="BH5" i="45"/>
  <c r="BI5" i="45" s="1"/>
  <c r="AU8" i="45"/>
  <c r="AK8" i="45"/>
  <c r="AT8" i="45"/>
  <c r="AP16" i="45" s="1"/>
  <c r="O20" i="26" l="1"/>
  <c r="AH8" i="24"/>
  <c r="AD16" i="24" s="1"/>
  <c r="AD17" i="24" s="1"/>
  <c r="J16" i="24" s="1"/>
  <c r="L16" i="24" s="1"/>
  <c r="N16" i="24" s="1"/>
  <c r="AT8" i="24"/>
  <c r="AP16" i="24" s="1"/>
  <c r="AP17" i="24" s="1"/>
  <c r="J17" i="24" s="1"/>
  <c r="BI3" i="24"/>
  <c r="BI8" i="24" s="1"/>
  <c r="BH8" i="24"/>
  <c r="BF8" i="24"/>
  <c r="AV8" i="24"/>
  <c r="AW3" i="24"/>
  <c r="AW8" i="24" s="1"/>
  <c r="AK8" i="24"/>
  <c r="AH8" i="23"/>
  <c r="I16" i="23" s="1"/>
  <c r="BI3" i="23"/>
  <c r="BI8" i="23" s="1"/>
  <c r="BH8" i="23"/>
  <c r="BF8" i="23"/>
  <c r="AV8" i="23"/>
  <c r="AW3" i="23"/>
  <c r="AW8" i="23" s="1"/>
  <c r="AT8" i="23"/>
  <c r="AK8" i="23"/>
  <c r="N20" i="26"/>
  <c r="I20" i="26"/>
  <c r="AP16" i="26"/>
  <c r="AK8" i="22"/>
  <c r="AH8" i="22"/>
  <c r="AD17" i="20"/>
  <c r="J16" i="20" s="1"/>
  <c r="L16" i="20" s="1"/>
  <c r="N16" i="20" s="1"/>
  <c r="AD16" i="45"/>
  <c r="I16" i="45"/>
  <c r="BI3" i="45"/>
  <c r="BI8" i="45" s="1"/>
  <c r="BH8" i="45"/>
  <c r="BF8" i="45"/>
  <c r="I17" i="45"/>
  <c r="I16" i="24" l="1"/>
  <c r="I17" i="24"/>
  <c r="I18" i="24"/>
  <c r="BB16" i="24"/>
  <c r="BB17" i="24" s="1"/>
  <c r="J18" i="24" s="1"/>
  <c r="L17" i="24"/>
  <c r="O16" i="24"/>
  <c r="AD16" i="23"/>
  <c r="AD17" i="23" s="1"/>
  <c r="J16" i="23" s="1"/>
  <c r="AP16" i="23"/>
  <c r="AP17" i="23" s="1"/>
  <c r="J17" i="23" s="1"/>
  <c r="I17" i="23"/>
  <c r="I18" i="23"/>
  <c r="BB16" i="23"/>
  <c r="BB17" i="23" s="1"/>
  <c r="J18" i="23" s="1"/>
  <c r="AD16" i="22"/>
  <c r="I16" i="22"/>
  <c r="I20" i="22" s="1"/>
  <c r="O16" i="20"/>
  <c r="I20" i="20"/>
  <c r="BB16" i="45"/>
  <c r="I18" i="45"/>
  <c r="I20" i="45" s="1"/>
  <c r="J16" i="45"/>
  <c r="L16" i="45" s="1"/>
  <c r="N16" i="45" s="1"/>
  <c r="J17" i="45"/>
  <c r="L16" i="23" l="1"/>
  <c r="N16" i="23" s="1"/>
  <c r="I20" i="24"/>
  <c r="N17" i="24"/>
  <c r="O17" i="24"/>
  <c r="L18" i="24"/>
  <c r="N18" i="24" s="1"/>
  <c r="J20" i="24"/>
  <c r="I20" i="23"/>
  <c r="J20" i="23"/>
  <c r="L18" i="23"/>
  <c r="N18" i="23" s="1"/>
  <c r="L17" i="23"/>
  <c r="O17" i="23" s="1"/>
  <c r="AD17" i="22"/>
  <c r="J16" i="22" s="1"/>
  <c r="O16" i="45"/>
  <c r="J18" i="45"/>
  <c r="L17" i="45"/>
  <c r="O17" i="45" s="1"/>
  <c r="N16" i="44"/>
  <c r="L19" i="44"/>
  <c r="X27" i="44"/>
  <c r="X17" i="44"/>
  <c r="X18" i="44"/>
  <c r="X19" i="44"/>
  <c r="X20" i="44"/>
  <c r="X22" i="44"/>
  <c r="X23" i="44"/>
  <c r="X24" i="44"/>
  <c r="X25" i="44"/>
  <c r="X26" i="44"/>
  <c r="X16" i="44"/>
  <c r="AA3" i="44"/>
  <c r="AA4" i="44"/>
  <c r="W27" i="44"/>
  <c r="T13" i="44"/>
  <c r="T10" i="44"/>
  <c r="M7" i="44"/>
  <c r="S7" i="44" s="1"/>
  <c r="S6" i="44"/>
  <c r="M6" i="44"/>
  <c r="T6" i="44" s="1"/>
  <c r="BC5" i="44"/>
  <c r="BB5" i="44"/>
  <c r="BD5" i="44" s="1"/>
  <c r="AY5" i="44"/>
  <c r="AX5" i="44"/>
  <c r="M5" i="44"/>
  <c r="BC4" i="44"/>
  <c r="BB4" i="44"/>
  <c r="BD4" i="44" s="1"/>
  <c r="AY4" i="44"/>
  <c r="AX4" i="44"/>
  <c r="AP4" i="44"/>
  <c r="AM4" i="44"/>
  <c r="AL4" i="44"/>
  <c r="AD4" i="44"/>
  <c r="Z4" i="44"/>
  <c r="M4" i="44"/>
  <c r="BC3" i="44"/>
  <c r="BC8" i="44" s="1"/>
  <c r="BB3" i="44"/>
  <c r="AY3" i="44"/>
  <c r="AX3" i="44"/>
  <c r="AP3" i="44"/>
  <c r="AM3" i="44"/>
  <c r="AL3" i="44"/>
  <c r="AD3" i="44"/>
  <c r="Z3" i="44"/>
  <c r="M3" i="44"/>
  <c r="O16" i="23" l="1"/>
  <c r="O18" i="24"/>
  <c r="O20" i="24" s="1"/>
  <c r="L20" i="24"/>
  <c r="O18" i="23"/>
  <c r="O20" i="23" s="1"/>
  <c r="L20" i="23"/>
  <c r="N17" i="23"/>
  <c r="N20" i="23" s="1"/>
  <c r="J20" i="22"/>
  <c r="L16" i="22"/>
  <c r="J20" i="20"/>
  <c r="L20" i="20"/>
  <c r="N17" i="45"/>
  <c r="L18" i="45"/>
  <c r="N18" i="45" s="1"/>
  <c r="J20" i="45"/>
  <c r="BB8" i="44"/>
  <c r="S5" i="44"/>
  <c r="T5" i="44" s="1"/>
  <c r="M8" i="44"/>
  <c r="S4" i="44"/>
  <c r="T4" i="44" s="1"/>
  <c r="AQ3" i="44"/>
  <c r="AR3" i="44" s="1"/>
  <c r="BD3" i="44"/>
  <c r="T7" i="44"/>
  <c r="AD8" i="44"/>
  <c r="AP8" i="44"/>
  <c r="AE3" i="44"/>
  <c r="AQ4" i="44"/>
  <c r="AR4" i="44" s="1"/>
  <c r="S3" i="44"/>
  <c r="T3" i="44" s="1"/>
  <c r="AE4" i="44"/>
  <c r="AF4" i="44" s="1"/>
  <c r="L20" i="22" l="1"/>
  <c r="N16" i="22"/>
  <c r="N20" i="22" s="1"/>
  <c r="O16" i="22"/>
  <c r="O20" i="22" s="1"/>
  <c r="O20" i="20"/>
  <c r="N20" i="20"/>
  <c r="O18" i="45"/>
  <c r="O20" i="45" s="1"/>
  <c r="L20" i="45"/>
  <c r="N20" i="45"/>
  <c r="AE8" i="44"/>
  <c r="AR8" i="44"/>
  <c r="AP10" i="44" s="1"/>
  <c r="BD8" i="44"/>
  <c r="BB10" i="44" s="1"/>
  <c r="AQ8" i="44"/>
  <c r="T8" i="44"/>
  <c r="AF3" i="44"/>
  <c r="AF8" i="44" l="1"/>
  <c r="AD10" i="44" s="1"/>
  <c r="H17" i="44"/>
  <c r="P20" i="44"/>
  <c r="U9" i="44"/>
  <c r="H18" i="44"/>
  <c r="U6" i="44" l="1"/>
  <c r="U4" i="44"/>
  <c r="U5" i="44"/>
  <c r="U3" i="44"/>
  <c r="U7" i="44"/>
  <c r="H16" i="44"/>
  <c r="H20" i="44" s="1"/>
  <c r="W16" i="44" l="1"/>
  <c r="V16" i="44"/>
  <c r="W18" i="44"/>
  <c r="V18" i="44"/>
  <c r="W17" i="44"/>
  <c r="V17" i="44"/>
  <c r="W20" i="44"/>
  <c r="V20" i="44"/>
  <c r="W19" i="44"/>
  <c r="V19" i="44"/>
  <c r="AO3" i="44"/>
  <c r="AC3" i="44"/>
  <c r="U8" i="44"/>
  <c r="W9" i="44" s="1"/>
  <c r="BA3" i="44"/>
  <c r="AO4" i="44"/>
  <c r="AC4" i="44"/>
  <c r="BA5" i="44"/>
  <c r="BA4" i="44"/>
  <c r="BA8" i="44" l="1"/>
  <c r="AC8" i="44"/>
  <c r="V8" i="44"/>
  <c r="W7" i="44"/>
  <c r="X7" i="44" s="1"/>
  <c r="Y7" i="44" s="1"/>
  <c r="W6" i="44"/>
  <c r="X6" i="44" s="1"/>
  <c r="Y6" i="44" s="1"/>
  <c r="W4" i="44"/>
  <c r="X4" i="44" s="1"/>
  <c r="Y4" i="44" s="1"/>
  <c r="W3" i="44"/>
  <c r="W5" i="44"/>
  <c r="X5" i="44" s="1"/>
  <c r="Y5" i="44" s="1"/>
  <c r="AO8" i="44"/>
  <c r="T11" i="44" l="1"/>
  <c r="T12" i="44" s="1"/>
  <c r="R20" i="44" s="1"/>
  <c r="Q20" i="44"/>
  <c r="W8" i="44"/>
  <c r="X3" i="44"/>
  <c r="Y3" i="44" s="1"/>
  <c r="AD18" i="44"/>
  <c r="AD13" i="44"/>
  <c r="AD12" i="44"/>
  <c r="AD11" i="44"/>
  <c r="AG9" i="44" s="1"/>
  <c r="AP18" i="44"/>
  <c r="AP13" i="44"/>
  <c r="AP12" i="44"/>
  <c r="AP11" i="44"/>
  <c r="AS9" i="44" s="1"/>
  <c r="BB18" i="44"/>
  <c r="BB13" i="44"/>
  <c r="BB12" i="44"/>
  <c r="BB11" i="44"/>
  <c r="BE9" i="44" s="1"/>
  <c r="BE5" i="44" l="1"/>
  <c r="BE4" i="44"/>
  <c r="BE3" i="44"/>
  <c r="AS4" i="44"/>
  <c r="AG4" i="44"/>
  <c r="AS3" i="44"/>
  <c r="AG3" i="44"/>
  <c r="BG5" i="44"/>
  <c r="BG3" i="44"/>
  <c r="BG4" i="44"/>
  <c r="BB14" i="44"/>
  <c r="AP14" i="44"/>
  <c r="AU4" i="44"/>
  <c r="AU3" i="44"/>
  <c r="AD14" i="44"/>
  <c r="AI4" i="44"/>
  <c r="AI3" i="44"/>
  <c r="BE8" i="44" l="1"/>
  <c r="BH3" i="44"/>
  <c r="AG8" i="44"/>
  <c r="AJ3" i="44"/>
  <c r="AK3" i="44" s="1"/>
  <c r="AU8" i="44"/>
  <c r="AS8" i="44"/>
  <c r="AV3" i="44"/>
  <c r="BH4" i="44"/>
  <c r="BI4" i="44" s="1"/>
  <c r="AV4" i="44"/>
  <c r="AW4" i="44" s="1"/>
  <c r="AI8" i="44"/>
  <c r="BG8" i="44"/>
  <c r="AJ4" i="44"/>
  <c r="AK4" i="44" s="1"/>
  <c r="BH5" i="44"/>
  <c r="BI5" i="44" s="1"/>
  <c r="AT8" i="44" l="1"/>
  <c r="AP16" i="44" s="1"/>
  <c r="AH8" i="44"/>
  <c r="AD16" i="44" s="1"/>
  <c r="AV8" i="44"/>
  <c r="AW3" i="44"/>
  <c r="AW8" i="44" s="1"/>
  <c r="AK8" i="44"/>
  <c r="BF8" i="44"/>
  <c r="BH8" i="44"/>
  <c r="BI3" i="44"/>
  <c r="BI8" i="44" s="1"/>
  <c r="AD17" i="44" l="1"/>
  <c r="J16" i="44" s="1"/>
  <c r="O16" i="44" s="1"/>
  <c r="BB16" i="44"/>
  <c r="AP17" i="44"/>
  <c r="J17" i="44" s="1"/>
  <c r="L17" i="44" s="1"/>
  <c r="O17" i="44" l="1"/>
  <c r="N17" i="44"/>
  <c r="BB17" i="44"/>
  <c r="J18" i="44" s="1"/>
  <c r="L18" i="44" l="1"/>
  <c r="O18" i="44" s="1"/>
  <c r="O20" i="44" s="1"/>
  <c r="J20" i="44"/>
  <c r="N18" i="44" l="1"/>
  <c r="N20" i="44" s="1"/>
  <c r="L20" i="44"/>
  <c r="Z23" i="13" l="1"/>
  <c r="Y23" i="13"/>
  <c r="Z22" i="13"/>
  <c r="Y22" i="13"/>
  <c r="T13" i="13"/>
  <c r="T10" i="13"/>
  <c r="M7" i="13"/>
  <c r="S6" i="13"/>
  <c r="M6" i="13"/>
  <c r="T6" i="13" s="1"/>
  <c r="BI5" i="13"/>
  <c r="BF5" i="13"/>
  <c r="T5" i="13"/>
  <c r="S5" i="13"/>
  <c r="M5" i="13"/>
  <c r="BI4" i="13"/>
  <c r="BF4" i="13"/>
  <c r="AT4" i="13"/>
  <c r="AQ4" i="13"/>
  <c r="AE4" i="13"/>
  <c r="AB4" i="13"/>
  <c r="S4" i="13"/>
  <c r="T4" i="13" s="1"/>
  <c r="M4" i="13"/>
  <c r="BK3" i="13"/>
  <c r="BJ3" i="13"/>
  <c r="BI3" i="13"/>
  <c r="BI8" i="13" s="1"/>
  <c r="BF3" i="13"/>
  <c r="AT3" i="13"/>
  <c r="AT8" i="13" s="1"/>
  <c r="AQ3" i="13"/>
  <c r="AE3" i="13"/>
  <c r="AB3" i="13"/>
  <c r="S3" i="13"/>
  <c r="T3" i="13" s="1"/>
  <c r="M3" i="13"/>
  <c r="M8" i="13" s="1"/>
  <c r="AF3" i="13" l="1"/>
  <c r="AF4" i="13"/>
  <c r="AG4" i="13" s="1"/>
  <c r="S7" i="13"/>
  <c r="T7" i="13" s="1"/>
  <c r="AE8" i="13"/>
  <c r="AU3" i="13"/>
  <c r="AU4" i="13"/>
  <c r="AV4" i="13" s="1"/>
  <c r="BJ4" i="13"/>
  <c r="T8" i="13" l="1"/>
  <c r="AU8" i="13"/>
  <c r="AV3" i="13"/>
  <c r="BK4" i="13"/>
  <c r="BJ8" i="13"/>
  <c r="AF8" i="13"/>
  <c r="BJ5" i="13"/>
  <c r="BK5" i="13" s="1"/>
  <c r="AG3" i="13"/>
  <c r="BK8" i="13" l="1"/>
  <c r="BI10" i="13" s="1"/>
  <c r="M20" i="13"/>
  <c r="U7" i="13"/>
  <c r="U5" i="13"/>
  <c r="U4" i="13"/>
  <c r="U6" i="13"/>
  <c r="U3" i="13"/>
  <c r="AG8" i="13"/>
  <c r="AE10" i="13" s="1"/>
  <c r="AV8" i="13"/>
  <c r="AT10" i="13" s="1"/>
  <c r="AH4" i="13" l="1"/>
  <c r="AI4" i="13" s="1"/>
  <c r="AW4" i="13"/>
  <c r="AX4" i="13" s="1"/>
  <c r="W4" i="13"/>
  <c r="V4" i="13"/>
  <c r="BL3" i="13"/>
  <c r="W5" i="13"/>
  <c r="V5" i="13"/>
  <c r="H17" i="13"/>
  <c r="H18" i="13"/>
  <c r="U8" i="13"/>
  <c r="AH3" i="13"/>
  <c r="AW3" i="13"/>
  <c r="V3" i="13"/>
  <c r="W3" i="13"/>
  <c r="BL5" i="13"/>
  <c r="BM5" i="13" s="1"/>
  <c r="V7" i="13"/>
  <c r="W7" i="13"/>
  <c r="H16" i="13"/>
  <c r="H20" i="13" s="1"/>
  <c r="BL4" i="13"/>
  <c r="BM4" i="13" s="1"/>
  <c r="V6" i="13"/>
  <c r="W6" i="13"/>
  <c r="AD3" i="13" l="1"/>
  <c r="X3" i="13"/>
  <c r="AS3" i="13"/>
  <c r="Y3" i="13"/>
  <c r="Y8" i="13" s="1"/>
  <c r="Z16" i="13"/>
  <c r="Y16" i="13"/>
  <c r="W8" i="13"/>
  <c r="Z3" i="13"/>
  <c r="Z20" i="13"/>
  <c r="Y7" i="13"/>
  <c r="BH5" i="13"/>
  <c r="BN5" i="13" s="1"/>
  <c r="BO5" i="13" s="1"/>
  <c r="Y20" i="13"/>
  <c r="X7" i="13"/>
  <c r="Z7" i="13"/>
  <c r="V8" i="13"/>
  <c r="AD4" i="13"/>
  <c r="AJ4" i="13" s="1"/>
  <c r="AK4" i="13" s="1"/>
  <c r="X4" i="13"/>
  <c r="AS4" i="13"/>
  <c r="AY4" i="13" s="1"/>
  <c r="AZ4" i="13" s="1"/>
  <c r="Y4" i="13"/>
  <c r="Z4" i="13" s="1"/>
  <c r="Z17" i="13"/>
  <c r="Y17" i="13"/>
  <c r="Z19" i="13"/>
  <c r="Z6" i="13"/>
  <c r="Y19" i="13"/>
  <c r="Y6" i="13"/>
  <c r="X6" i="13"/>
  <c r="BH4" i="13"/>
  <c r="BN4" i="13" s="1"/>
  <c r="BO4" i="13" s="1"/>
  <c r="AW8" i="13"/>
  <c r="AT11" i="13" s="1"/>
  <c r="AX3" i="13"/>
  <c r="X5" i="13"/>
  <c r="Z18" i="13"/>
  <c r="Y18" i="13"/>
  <c r="Z5" i="13"/>
  <c r="BH3" i="13"/>
  <c r="Y5" i="13"/>
  <c r="AH8" i="13"/>
  <c r="AE11" i="13" s="1"/>
  <c r="AI3" i="13"/>
  <c r="BL8" i="13"/>
  <c r="BI11" i="13" s="1"/>
  <c r="BM3" i="13"/>
  <c r="T11" i="13" l="1"/>
  <c r="T12" i="13" s="1"/>
  <c r="O20" i="13" s="1"/>
  <c r="N20" i="13"/>
  <c r="Z21" i="13"/>
  <c r="Z24" i="13" s="1"/>
  <c r="Y21" i="13"/>
  <c r="Y24" i="13" s="1"/>
  <c r="AY3" i="13"/>
  <c r="AS8" i="13"/>
  <c r="Z8" i="13"/>
  <c r="BN3" i="13"/>
  <c r="BH8" i="13"/>
  <c r="AD8" i="13"/>
  <c r="AJ3" i="13"/>
  <c r="AE18" i="13" l="1"/>
  <c r="AE13" i="13"/>
  <c r="AE12" i="13"/>
  <c r="BI13" i="13"/>
  <c r="BI12" i="13"/>
  <c r="BI18" i="13"/>
  <c r="BN8" i="13"/>
  <c r="BO3" i="13"/>
  <c r="BO8" i="13" s="1"/>
  <c r="AT13" i="13"/>
  <c r="AT12" i="13"/>
  <c r="AT18" i="13"/>
  <c r="AJ8" i="13"/>
  <c r="AK3" i="13"/>
  <c r="AK8" i="13" s="1"/>
  <c r="AY8" i="13"/>
  <c r="AZ3" i="13"/>
  <c r="AZ8" i="13" s="1"/>
  <c r="AE16" i="13" l="1"/>
  <c r="I16" i="13"/>
  <c r="I18" i="13"/>
  <c r="BI16" i="13"/>
  <c r="AE14" i="13"/>
  <c r="AE17" i="13" s="1"/>
  <c r="J16" i="13" s="1"/>
  <c r="AL4" i="13"/>
  <c r="AM4" i="13" s="1"/>
  <c r="AN4" i="13" s="1"/>
  <c r="AO4" i="13" s="1"/>
  <c r="AL3" i="13"/>
  <c r="I17" i="13"/>
  <c r="AT16" i="13"/>
  <c r="BA3" i="13"/>
  <c r="BA4" i="13"/>
  <c r="BB4" i="13" s="1"/>
  <c r="BC4" i="13" s="1"/>
  <c r="BD4" i="13" s="1"/>
  <c r="AT14" i="13"/>
  <c r="AT17" i="13" s="1"/>
  <c r="J17" i="13" s="1"/>
  <c r="BP5" i="13"/>
  <c r="BQ5" i="13" s="1"/>
  <c r="BR5" i="13" s="1"/>
  <c r="BS5" i="13" s="1"/>
  <c r="BI14" i="13"/>
  <c r="BI17" i="13" s="1"/>
  <c r="J18" i="13" s="1"/>
  <c r="BP4" i="13"/>
  <c r="BQ4" i="13" s="1"/>
  <c r="BR4" i="13" s="1"/>
  <c r="BS4" i="13" s="1"/>
  <c r="BP3" i="13"/>
  <c r="BQ3" i="13" l="1"/>
  <c r="BR3" i="13" s="1"/>
  <c r="BS3" i="13" s="1"/>
  <c r="BS8" i="13" s="1"/>
  <c r="BP8" i="13"/>
  <c r="AL8" i="13"/>
  <c r="AM3" i="13"/>
  <c r="AN3" i="13" s="1"/>
  <c r="AO3" i="13" s="1"/>
  <c r="AO8" i="13" s="1"/>
  <c r="BB3" i="13"/>
  <c r="BC3" i="13" s="1"/>
  <c r="BD3" i="13" s="1"/>
  <c r="BD8" i="13" s="1"/>
  <c r="BA8" i="13"/>
  <c r="I20" i="13"/>
  <c r="J20"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tc={3E75B1EE-B8B7-4D22-8F59-235C663770CD}</author>
    <author>tc={15A36194-0F73-4F3C-AD16-8A168FE388E0}</author>
    <author>tc={6EC27957-8A82-46D3-A8D5-71CF4E43EEF8}</author>
    <author>tc={4764D072-B027-4887-AE43-DF9F150DB12A}</author>
    <author>tc={3DCB1FD0-E1B2-4926-B7CE-6B213780A5A9}</author>
    <author>tc={95C43759-D3FB-4F63-959D-2CFB76EA83EF}</author>
    <author>tc={8E2AAB85-456C-4B9E-8551-4A6CEC52A7BB}</author>
  </authors>
  <commentList>
    <comment ref="B13" authorId="0" shapeId="0" xr:uid="{3E75B1EE-B8B7-4D22-8F59-235C663770CD}">
      <text>
        <t>[Threaded comment]
Your version of Excel allows you to read this threaded comment; however, any edits to it will get removed if the file is opened in a newer version of Excel. Learn more: https://go.microsoft.com/fwlink/?linkid=870924
Comment:
    Created status SO</t>
      </text>
    </comment>
    <comment ref="B14" authorId="1" shapeId="0" xr:uid="{15A36194-0F73-4F3C-AD16-8A168FE388E0}">
      <text>
        <t>[Threaded comment]
Your version of Excel allows you to read this threaded comment; however, any edits to it will get removed if the file is opened in a newer version of Excel. Learn more: https://go.microsoft.com/fwlink/?linkid=870924
Comment:
    Completed status SO</t>
      </text>
    </comment>
    <comment ref="B15" authorId="2" shapeId="0" xr:uid="{6EC27957-8A82-46D3-A8D5-71CF4E43EEF8}">
      <text>
        <t>[Threaded comment]
Your version of Excel allows you to read this threaded comment; however, any edits to it will get removed if the file is opened in a newer version of Excel. Learn more: https://go.microsoft.com/fwlink/?linkid=870924
Comment:
    Held status SO</t>
      </text>
    </comment>
    <comment ref="B16" authorId="3" shapeId="0" xr:uid="{4764D072-B027-4887-AE43-DF9F150DB12A}">
      <text>
        <t>[Threaded comment]
Your version of Excel allows you to read this threaded comment; however, any edits to it will get removed if the file is opened in a newer version of Excel. Learn more: https://go.microsoft.com/fwlink/?linkid=870924
Comment:
    Approved status SO</t>
      </text>
    </comment>
    <comment ref="B20" authorId="4" shapeId="0" xr:uid="{3DCB1FD0-E1B2-4926-B7CE-6B213780A5A9}">
      <text>
        <t>[Threaded comment]
Your version of Excel allows you to read this threaded comment; however, any edits to it will get removed if the file is opened in a newer version of Excel. Learn more: https://go.microsoft.com/fwlink/?linkid=870924
Comment:
    Cancelled SO</t>
      </text>
    </comment>
    <comment ref="B42" authorId="5" shapeId="0" xr:uid="{95C43759-D3FB-4F63-959D-2CFB76EA83EF}">
      <text>
        <t>[Threaded comment]
Your version of Excel allows you to read this threaded comment; however, any edits to it will get removed if the file is opened in a newer version of Excel. Learn more: https://go.microsoft.com/fwlink/?linkid=870924
Comment:
    Purchase Return ID</t>
      </text>
    </comment>
    <comment ref="B43" authorId="6" shapeId="0" xr:uid="{8E2AAB85-456C-4B9E-8551-4A6CEC52A7BB}">
      <text>
        <t>[Threaded comment]
Your version of Excel allows you to read this threaded comment; however, any edits to it will get removed if the file is opened in a newer version of Excel. Learn more: https://go.microsoft.com/fwlink/?linkid=870924
Comment:
    Sales Return ID in Requested status</t>
      </text>
    </comment>
  </commentList>
</comments>
</file>

<file path=xl/sharedStrings.xml><?xml version="1.0" encoding="utf-8"?>
<sst xmlns="http://schemas.openxmlformats.org/spreadsheetml/2006/main" count="40267" uniqueCount="1251">
  <si>
    <t>UOM</t>
  </si>
  <si>
    <t>Purchase Price</t>
  </si>
  <si>
    <t>Sales Price</t>
  </si>
  <si>
    <t>DNPFT001</t>
  </si>
  <si>
    <t>Each</t>
  </si>
  <si>
    <t>BELFL135</t>
  </si>
  <si>
    <t>BESITCT050</t>
  </si>
  <si>
    <t>BRACC106</t>
  </si>
  <si>
    <t>S.No</t>
  </si>
  <si>
    <t>Product ID</t>
  </si>
  <si>
    <t>Facility-ShipGroup</t>
  </si>
  <si>
    <t>Dept</t>
  </si>
  <si>
    <t>Qty</t>
  </si>
  <si>
    <t>Invoice Value</t>
  </si>
  <si>
    <t>PO Num</t>
  </si>
  <si>
    <t>Organization</t>
  </si>
  <si>
    <t>Supplier</t>
  </si>
  <si>
    <t>OrderType</t>
  </si>
  <si>
    <t>Currency</t>
  </si>
  <si>
    <t>INR</t>
  </si>
  <si>
    <t>PO: Inventory</t>
  </si>
  <si>
    <t>Ship ID</t>
  </si>
  <si>
    <t>Invoice ID</t>
  </si>
  <si>
    <t>Total</t>
  </si>
  <si>
    <t>Payment ID</t>
  </si>
  <si>
    <t>Req ID</t>
  </si>
  <si>
    <t>RFQ ID</t>
  </si>
  <si>
    <t>Quote ID</t>
  </si>
  <si>
    <t>BECTC028</t>
  </si>
  <si>
    <t>PO: Supplies (to Expense)</t>
  </si>
  <si>
    <t>Tissue Rolls</t>
  </si>
  <si>
    <t>Domestic</t>
  </si>
  <si>
    <t>SO Num</t>
  </si>
  <si>
    <t>UIDAI</t>
  </si>
  <si>
    <t>Nagarjuna Fertilizers</t>
  </si>
  <si>
    <t>UIDAI - Inventory - WH</t>
  </si>
  <si>
    <t>UIDAI - SubCon - WH</t>
  </si>
  <si>
    <t>UIDAI - Purchase Dept</t>
  </si>
  <si>
    <t>Workphilia Pvt Ltd</t>
  </si>
  <si>
    <t>UIDAI - Sales Dept</t>
  </si>
  <si>
    <t>Return ID</t>
  </si>
  <si>
    <t>Discount Type</t>
  </si>
  <si>
    <t>Discount</t>
  </si>
  <si>
    <t>Flat</t>
  </si>
  <si>
    <t>Percentage</t>
  </si>
  <si>
    <t>Interstate Fee</t>
  </si>
  <si>
    <t>Grand Total</t>
  </si>
  <si>
    <t>CGST%</t>
  </si>
  <si>
    <t>SGST%</t>
  </si>
  <si>
    <t>Flat Discount</t>
  </si>
  <si>
    <t>Total Tax</t>
  </si>
  <si>
    <t>Document Level Discount Apportined itemwise</t>
  </si>
  <si>
    <t>Total Discount</t>
  </si>
  <si>
    <t>Net Amount After Doc Level Discount</t>
  </si>
  <si>
    <t>PO Rate After Discount</t>
  </si>
  <si>
    <t>GST</t>
  </si>
  <si>
    <t xml:space="preserve"> PO Line Value
(after Disc)</t>
  </si>
  <si>
    <t>Shipping and Handling Charge</t>
  </si>
  <si>
    <t>Discount
(Amount)
Line Level</t>
  </si>
  <si>
    <t>Net Amount After Line Level Discount</t>
  </si>
  <si>
    <t>Shipment Amt(before disc)</t>
  </si>
  <si>
    <t>Discounted Amount</t>
  </si>
  <si>
    <t>Product Rate after Discount</t>
  </si>
  <si>
    <t>GST Amount</t>
  </si>
  <si>
    <t>Total Inv Amt</t>
  </si>
  <si>
    <t>Shipping Charge Apportion</t>
  </si>
  <si>
    <t>Charge per Qty</t>
  </si>
  <si>
    <t>Cost Rate Per Qty</t>
  </si>
  <si>
    <t>Cost Value</t>
  </si>
  <si>
    <t>Sub Total</t>
  </si>
  <si>
    <t>Gross Amount</t>
  </si>
  <si>
    <t>Inventory Value</t>
  </si>
  <si>
    <t>BRUFT090</t>
  </si>
  <si>
    <t>BRUFT095</t>
  </si>
  <si>
    <t>BRUFT098</t>
  </si>
  <si>
    <t>BRUFT200</t>
  </si>
  <si>
    <t>BRUFT201</t>
  </si>
  <si>
    <t>Chennai Warehouse</t>
  </si>
  <si>
    <t>Discounts</t>
  </si>
  <si>
    <t>Invoice SubTotal</t>
  </si>
  <si>
    <t>Invoice TaxAmt</t>
  </si>
  <si>
    <t>PO SubTotal</t>
  </si>
  <si>
    <t>PO GrandTotal</t>
  </si>
  <si>
    <t>PO Total Tax Value</t>
  </si>
  <si>
    <t>Column1</t>
  </si>
  <si>
    <t>Column2</t>
  </si>
  <si>
    <t>Column3</t>
  </si>
  <si>
    <t>Column4</t>
  </si>
  <si>
    <t>Column5</t>
  </si>
  <si>
    <t>Column6</t>
  </si>
  <si>
    <t>Column7</t>
  </si>
  <si>
    <t>Column8</t>
  </si>
  <si>
    <t>Column9</t>
  </si>
  <si>
    <t>Column10</t>
  </si>
  <si>
    <t>Column11</t>
  </si>
  <si>
    <t>Column12</t>
  </si>
  <si>
    <t>Column13</t>
  </si>
  <si>
    <t>Column14</t>
  </si>
  <si>
    <t>Column15</t>
  </si>
  <si>
    <t>Column16</t>
  </si>
  <si>
    <t>Column17</t>
  </si>
  <si>
    <t>Column18</t>
  </si>
  <si>
    <t>Column19</t>
  </si>
  <si>
    <t>Column20</t>
  </si>
  <si>
    <t>Column21</t>
  </si>
  <si>
    <t>Column22</t>
  </si>
  <si>
    <t>Column23</t>
  </si>
  <si>
    <t>Column24</t>
  </si>
  <si>
    <t>Column25</t>
  </si>
  <si>
    <t>Column26</t>
  </si>
  <si>
    <t>Column27</t>
  </si>
  <si>
    <t>Column28</t>
  </si>
  <si>
    <t>Column29</t>
  </si>
  <si>
    <t>Column30</t>
  </si>
  <si>
    <t>Column31</t>
  </si>
  <si>
    <t>Column32</t>
  </si>
  <si>
    <t>Column33</t>
  </si>
  <si>
    <t>Column34</t>
  </si>
  <si>
    <t>Column35</t>
  </si>
  <si>
    <t>Column36</t>
  </si>
  <si>
    <t>Column37</t>
  </si>
  <si>
    <t>Column38</t>
  </si>
  <si>
    <t>Column39</t>
  </si>
  <si>
    <t>Column40</t>
  </si>
  <si>
    <t>Column41</t>
  </si>
  <si>
    <t>Column42</t>
  </si>
  <si>
    <t>Column43</t>
  </si>
  <si>
    <t>SO SubTotal</t>
  </si>
  <si>
    <t>SO Total Tax Value</t>
  </si>
  <si>
    <t>SO GrandTotal</t>
  </si>
  <si>
    <t>11651</t>
  </si>
  <si>
    <t>BRUSC213</t>
  </si>
  <si>
    <t>BRUSC215</t>
  </si>
  <si>
    <t>BRUSC221</t>
  </si>
  <si>
    <t>BRUSC224</t>
  </si>
  <si>
    <t>BRUSC229</t>
  </si>
  <si>
    <t>APPL-TN</t>
  </si>
  <si>
    <t>Meter</t>
  </si>
  <si>
    <t>10201</t>
  </si>
  <si>
    <t>11680</t>
  </si>
  <si>
    <t>Shipment 1 Product ID</t>
  </si>
  <si>
    <t>Shipment 2 Product ID</t>
  </si>
  <si>
    <t>Shipment 3 Product ID</t>
  </si>
  <si>
    <t>Column44</t>
  </si>
  <si>
    <t>Column45</t>
  </si>
  <si>
    <t>Column46</t>
  </si>
  <si>
    <t>Column47</t>
  </si>
  <si>
    <t>Shipment 1 Order Qty</t>
  </si>
  <si>
    <t>Shipment 1 Planned Qty</t>
  </si>
  <si>
    <t>Shipment 2 Order Qty</t>
  </si>
  <si>
    <t>Shipment 3 Order Qty</t>
  </si>
  <si>
    <t>Shipment 2 Planned Qty</t>
  </si>
  <si>
    <t>Shipment 3 Planned Qty</t>
  </si>
  <si>
    <t>Column48</t>
  </si>
  <si>
    <t>Column49</t>
  </si>
  <si>
    <t>Column50</t>
  </si>
  <si>
    <t>Column51</t>
  </si>
  <si>
    <t>1800</t>
  </si>
  <si>
    <t>625</t>
  </si>
  <si>
    <t>780</t>
  </si>
  <si>
    <t>320</t>
  </si>
  <si>
    <t>655.5</t>
  </si>
  <si>
    <t>900</t>
  </si>
  <si>
    <t>Acct Posting for Shipment</t>
  </si>
  <si>
    <t xml:space="preserve">GL Account ID - Name	</t>
  </si>
  <si>
    <t xml:space="preserve">Debit / Credit	</t>
  </si>
  <si>
    <t>C</t>
  </si>
  <si>
    <t>D</t>
  </si>
  <si>
    <t>Acct Posting for Invoice</t>
  </si>
  <si>
    <t>211 - Purchase control - AP</t>
  </si>
  <si>
    <t>214000 - UNINVOICED ITEM RECEIPTS</t>
  </si>
  <si>
    <t xml:space="preserve">230023 - Input CGST	</t>
  </si>
  <si>
    <t>230024 - Input SGST</t>
  </si>
  <si>
    <t>210 - Accounts Payable</t>
  </si>
  <si>
    <t>Acct Posting for Payments</t>
  </si>
  <si>
    <t>110 - Checking Account</t>
  </si>
  <si>
    <t xml:space="preserve">210 - Accounts Payable	</t>
  </si>
  <si>
    <t>142 - Finished Goods</t>
  </si>
  <si>
    <t>25</t>
  </si>
  <si>
    <t>200</t>
  </si>
  <si>
    <t>300</t>
  </si>
  <si>
    <t>100</t>
  </si>
  <si>
    <t>655</t>
  </si>
  <si>
    <t>TDS 10%</t>
  </si>
  <si>
    <t>Line Amt</t>
  </si>
  <si>
    <t>Line Item Discount Amount</t>
  </si>
  <si>
    <t>SubTotal</t>
  </si>
  <si>
    <t>Shipping charge Include in item</t>
  </si>
  <si>
    <t>Checkpost charge Exclude in item</t>
  </si>
  <si>
    <t>Total Shipping Charges</t>
  </si>
  <si>
    <t>Grand Total (Invoice Value)</t>
  </si>
  <si>
    <t>150</t>
  </si>
  <si>
    <t>PO Additional Charges Detail</t>
  </si>
  <si>
    <t>Charge Name</t>
  </si>
  <si>
    <t>Amount</t>
  </si>
  <si>
    <t>Payble to</t>
  </si>
  <si>
    <t>Inventory Valuation</t>
  </si>
  <si>
    <t>ShipCharges0001</t>
  </si>
  <si>
    <t>Item</t>
  </si>
  <si>
    <t>CheckPostCharge0001</t>
  </si>
  <si>
    <t>Non Item</t>
  </si>
  <si>
    <t>InterstateFee0001</t>
  </si>
  <si>
    <t>3rd Party</t>
  </si>
  <si>
    <t>5000</t>
  </si>
  <si>
    <t>2000</t>
  </si>
  <si>
    <t>10000</t>
  </si>
  <si>
    <t>1000</t>
  </si>
  <si>
    <t>15</t>
  </si>
  <si>
    <t>0</t>
  </si>
  <si>
    <t>250</t>
  </si>
  <si>
    <t>1500</t>
  </si>
  <si>
    <t>50</t>
  </si>
  <si>
    <t>450</t>
  </si>
  <si>
    <t>10</t>
  </si>
  <si>
    <t>325</t>
  </si>
  <si>
    <t>260</t>
  </si>
  <si>
    <t>Column0</t>
  </si>
  <si>
    <t>Row count</t>
  </si>
  <si>
    <t>Column52</t>
  </si>
  <si>
    <t>Column53</t>
  </si>
  <si>
    <t>Column54</t>
  </si>
  <si>
    <t>Column55</t>
  </si>
  <si>
    <t>Column56</t>
  </si>
  <si>
    <t>Column57</t>
  </si>
  <si>
    <t>Column58</t>
  </si>
  <si>
    <t>Column59</t>
  </si>
  <si>
    <t>Column60</t>
  </si>
  <si>
    <t>Column61</t>
  </si>
  <si>
    <t>Column62</t>
  </si>
  <si>
    <t>Column63</t>
  </si>
  <si>
    <t>Column64</t>
  </si>
  <si>
    <t>Column65</t>
  </si>
  <si>
    <t>Column66</t>
  </si>
  <si>
    <t>Column67</t>
  </si>
  <si>
    <t>Column68</t>
  </si>
  <si>
    <t>Column69</t>
  </si>
  <si>
    <t>Column70</t>
  </si>
  <si>
    <t>850</t>
  </si>
  <si>
    <t>2800</t>
  </si>
  <si>
    <t>5750</t>
  </si>
  <si>
    <t>8200</t>
  </si>
  <si>
    <t>425</t>
  </si>
  <si>
    <t>750</t>
  </si>
  <si>
    <t>Tissue Box</t>
  </si>
  <si>
    <t>Tea Bags</t>
  </si>
  <si>
    <t>Sugar Pkts</t>
  </si>
  <si>
    <t>Coffee Pkts</t>
  </si>
  <si>
    <t>CGST</t>
  </si>
  <si>
    <t>SGST</t>
  </si>
  <si>
    <t>1850</t>
  </si>
  <si>
    <t>11500</t>
  </si>
  <si>
    <t>12800</t>
  </si>
  <si>
    <t>15750</t>
  </si>
  <si>
    <t>18200</t>
  </si>
  <si>
    <t>PO1460</t>
  </si>
  <si>
    <t>14928</t>
  </si>
  <si>
    <t>14929</t>
  </si>
  <si>
    <t>14930</t>
  </si>
  <si>
    <t>PAY-0389</t>
  </si>
  <si>
    <t>10650</t>
  </si>
  <si>
    <t>10651</t>
  </si>
  <si>
    <t>10652</t>
  </si>
  <si>
    <t>10653</t>
  </si>
  <si>
    <t>10654</t>
  </si>
  <si>
    <t>172</t>
  </si>
  <si>
    <t>225</t>
  </si>
  <si>
    <t>12060</t>
  </si>
  <si>
    <t>Graco Fertilizer Company</t>
  </si>
  <si>
    <t>USD</t>
  </si>
  <si>
    <t>UD/PI/00698</t>
  </si>
  <si>
    <t>UD/PI/00699</t>
  </si>
  <si>
    <t>UD/PI/00700</t>
  </si>
  <si>
    <t>501 - Cost of Goods Sold</t>
  </si>
  <si>
    <t>120 - Accounts Receivable</t>
  </si>
  <si>
    <t>Receipt ID</t>
  </si>
  <si>
    <t>Flows</t>
  </si>
  <si>
    <t>Test Case Description</t>
  </si>
  <si>
    <t>Scenarios</t>
  </si>
  <si>
    <t>Validation (Present now)</t>
  </si>
  <si>
    <t>Validation (To be incldued)</t>
  </si>
  <si>
    <t>TC01</t>
  </si>
  <si>
    <t xml:space="preserve">Local Purchase Order (for Stock Items ) </t>
  </si>
  <si>
    <t>Purchase Order with Single level approval , GST ( Intra ), Single Shipment, Supplier Invoice &amp; One single Payment</t>
  </si>
  <si>
    <t>Create PO with Approval Process ( Single level approval process )</t>
  </si>
  <si>
    <t>Process / Workflow / Values - SubTotal/GrandTotal/Tax/Tax(Consolidated)button/Tax break up Table</t>
  </si>
  <si>
    <t>PO &gt; Purchase Shipment (Single Shipment)</t>
  </si>
  <si>
    <t>Qty / Accounting Transaction - Line Item Value</t>
  </si>
  <si>
    <t>Stock Reports</t>
  </si>
  <si>
    <t>Purchase Shipment &gt; Supplier Invoice (Approve/Post)</t>
  </si>
  <si>
    <t>Values - SubTotal/GrandTotal/Tax/Tax(Consolidated)button/Tax break up Table / Accounting Transactions</t>
  </si>
  <si>
    <t>AP Reports</t>
  </si>
  <si>
    <t>Supplier Invoice &gt; Supplier Payment [ Single Payment ]</t>
  </si>
  <si>
    <t>Payment Status / Accounting Transactions - Total Value</t>
  </si>
  <si>
    <t>TC02</t>
  </si>
  <si>
    <t>Process / Workflow / Values - SubTotal/GrandTotal/3rd Party Tax Table /Tax break up Table</t>
  </si>
  <si>
    <t>PO &gt; Purchase Shipment [ Multiple Shipments ]</t>
  </si>
  <si>
    <t>Purchase Shipment &gt; Supplier Invoice with TDS (Approve/Post)</t>
  </si>
  <si>
    <t>Values - SubTotal/GrandTotal/TDS/Tax break up Table/3rd Party Tax Table / Accounting Transactions</t>
  </si>
  <si>
    <t>Supplier Invoice &gt; Supplier Payment [ One Full Payment / Invoice ]</t>
  </si>
  <si>
    <t>TC03</t>
  </si>
  <si>
    <r>
      <t xml:space="preserve">Purchase Order with 2 level Approval, GST (Inter) , Discount, Shipment charges, Other Charges (defined in Tax configurator module), Multiple Shipments, Supplier Invoice and Supplier Payment </t>
    </r>
    <r>
      <rPr>
        <sz val="11"/>
        <color rgb="FFFF0000"/>
        <rFont val="Calibri"/>
        <family val="2"/>
        <scheme val="minor"/>
      </rPr>
      <t>(Partial payment for 1 invoice and full payment for other Invoices )</t>
    </r>
    <r>
      <rPr>
        <sz val="11"/>
        <color theme="1" tint="4.9989318521683403E-2"/>
        <rFont val="Calibri"/>
        <family val="2"/>
        <scheme val="minor"/>
      </rPr>
      <t xml:space="preserve">|| </t>
    </r>
    <r>
      <rPr>
        <i/>
        <u/>
        <sz val="9"/>
        <color theme="1" tint="4.9989318521683403E-2"/>
        <rFont val="Calibri"/>
        <family val="2"/>
        <scheme val="minor"/>
      </rPr>
      <t>Note: There should be outstanding amount for this supplier which should be picked in the reports)</t>
    </r>
  </si>
  <si>
    <t>Create PO with Approval Process ( Two level approval process )</t>
  </si>
  <si>
    <t>Process / Workflow / Values - SubTotal/Shipping Charges/Discounts/GrandTotal/Tax/Tax(Consolidated)button/other charges to Supplier Button/Tax break up Table/3rd Party Table</t>
  </si>
  <si>
    <t>Values - SubTotal/Shipping Charges/Discounts/GrandTotal/Tax/Tax(Consolidated)button/other charges to Supplier Button/Tax break up Table/3rd Party Table / Accounting Transactions</t>
  </si>
  <si>
    <t>TC04</t>
  </si>
  <si>
    <t>Local Purchase order (for Non-Stock Items)</t>
  </si>
  <si>
    <t>Process / Workflow / Values - SubTotal/GrandTotal/Tax break up Table</t>
  </si>
  <si>
    <t>PO &gt; Purchase Shipment [ Single Shipments ]</t>
  </si>
  <si>
    <t>NA</t>
  </si>
  <si>
    <t>Values - SubTotal/GrandTotal/TDS/Tax break up Table/ Accounting Transactions</t>
  </si>
  <si>
    <t>TC05</t>
  </si>
  <si>
    <t>Import purhcase Order (for Stock Items)</t>
  </si>
  <si>
    <r>
      <t xml:space="preserve">Purchase Order with  Discount, Shipment charges, Other Charges (defined in Tax configurator module) - All TAXES in Foreign Currency. 
</t>
    </r>
    <r>
      <rPr>
        <sz val="11"/>
        <color rgb="FFFF0000"/>
        <rFont val="Calibri"/>
        <family val="2"/>
        <scheme val="minor"/>
      </rPr>
      <t>Create an Advancement payment for 50% and on receipt of the final invoice clear the balance amount</t>
    </r>
  </si>
  <si>
    <t xml:space="preserve">Enter Advance Payment against the PO </t>
  </si>
  <si>
    <t>TC06</t>
  </si>
  <si>
    <r>
      <t xml:space="preserve">Purchase Order with  Discount, Shipment charges, Other charges (defined in Tax configurator module) - All TAXES in BASE Currency.
</t>
    </r>
    <r>
      <rPr>
        <sz val="11"/>
        <color rgb="FFFF0000"/>
        <rFont val="Calibri"/>
        <family val="2"/>
        <scheme val="minor"/>
      </rPr>
      <t>Create 2 different shipments, Receive 2 different Invoices, Make one payment @ Exchange rate of X , and the next payment @ Exchange rate of X+(X*5%)</t>
    </r>
  </si>
  <si>
    <t>Supplier Invoice &gt; Supplier Payment [ More than 1 payment ]</t>
  </si>
  <si>
    <t>TC07</t>
  </si>
  <si>
    <t>PR to PO (for Stock Items)</t>
  </si>
  <si>
    <r>
      <t xml:space="preserve">Purchase Order with GST (Inter) , Discount, Shipment charges, Other charges (defined in Tax configurator module). </t>
    </r>
    <r>
      <rPr>
        <sz val="11"/>
        <color rgb="FFFF0000"/>
        <rFont val="Calibri"/>
        <family val="2"/>
        <scheme val="minor"/>
      </rPr>
      <t>Create Multiple shipments and make one payment / Invoice</t>
    </r>
  </si>
  <si>
    <t>PR &gt; RFQ &gt; Quote &gt; PO  ( Two level approval process )</t>
  </si>
  <si>
    <t>TC08</t>
  </si>
  <si>
    <t>PR to PO (for Non-Stock Items)</t>
  </si>
  <si>
    <r>
      <t xml:space="preserve">PR &gt; RFQ &gt; Quote &gt; Quote conversion to PO
- Update PO with  Shipment charges, Other charges (defined in Tax configurator module). Make an advance payment. </t>
    </r>
    <r>
      <rPr>
        <sz val="11"/>
        <color rgb="FFFF0000"/>
        <rFont val="Calibri"/>
        <family val="2"/>
        <scheme val="minor"/>
      </rPr>
      <t>Create Multiple shipments and book 2 different invoices. Advance need to be adjusted against the first invoice (part) and the balance need to be booked as one payment. Receive full payment against the second invoice</t>
    </r>
  </si>
  <si>
    <t>PR &gt; RFQ &gt; Quote &gt; PO  (Two level approval process )
 - Combine Items from multiple PR's into a Single RFQ</t>
  </si>
  <si>
    <t>Phase</t>
  </si>
  <si>
    <t>Implemented Status</t>
  </si>
  <si>
    <t>Comments</t>
  </si>
  <si>
    <t>Target Completion Date</t>
  </si>
  <si>
    <t>S0-TC1</t>
  </si>
  <si>
    <t>Local Sales Order for Offline Payments from Quotes for Product Type = Finished Goods</t>
  </si>
  <si>
    <t>P1</t>
  </si>
  <si>
    <t>Sales Quotes &gt;  Converstion to Sales Order &gt; GST (Intra), Single Shipment, Customer Invoice &amp; One single Payment</t>
  </si>
  <si>
    <t xml:space="preserve">Create SO Quotes and convert it into Sales Order. </t>
  </si>
  <si>
    <t>Validating Grandtotal</t>
  </si>
  <si>
    <t>Completed</t>
  </si>
  <si>
    <t>Sales Shipment (Single Shipment)</t>
  </si>
  <si>
    <t>Accounting Transactions - Shipment ID D/C validations</t>
  </si>
  <si>
    <t>Customer Invoice  (Approve &amp; Post)</t>
  </si>
  <si>
    <t>Accounting Transactions - Invoice ID D/C validations</t>
  </si>
  <si>
    <t>Customer Payment (Single Payment)</t>
  </si>
  <si>
    <t>Accounting Transactions - Payment ID D/C validations</t>
  </si>
  <si>
    <t>SO-TC2</t>
  </si>
  <si>
    <t>Local Sales Order for Billing Accounts from Quotes for Product Type = Finished Goods</t>
  </si>
  <si>
    <t>Sales Quotes &gt;  Converstion to Sales Order &gt; GST(Inter) , Multiple Shipment, Customer Invoice &amp;Partial Payments</t>
  </si>
  <si>
    <t>Validating Billing account balance/ Grandtotal</t>
  </si>
  <si>
    <t>SO-TC5</t>
  </si>
  <si>
    <t>Local Sales Order for Offline Payments for Product Type = Finished Goods</t>
  </si>
  <si>
    <r>
      <t xml:space="preserve">Sale Order with GST (Inter) , Discount, Shipment charges, Other Charges (defined in Tax configurator module), Multiple Shipments, Customer Invoice and Customer Payment </t>
    </r>
    <r>
      <rPr>
        <sz val="10"/>
        <color rgb="FFFF0000"/>
        <rFont val="Calibri"/>
        <family val="2"/>
        <scheme val="minor"/>
      </rPr>
      <t>(Partial payment for 1 invoice and full payment for other Invoices )</t>
    </r>
    <r>
      <rPr>
        <sz val="10"/>
        <color theme="1" tint="4.9989318521683403E-2"/>
        <rFont val="Calibri"/>
        <family val="2"/>
        <scheme val="minor"/>
      </rPr>
      <t xml:space="preserve">|| </t>
    </r>
    <r>
      <rPr>
        <i/>
        <u/>
        <sz val="10"/>
        <color theme="1" tint="4.9989318521683403E-2"/>
        <rFont val="Calibri"/>
        <family val="2"/>
        <scheme val="minor"/>
      </rPr>
      <t>Note: There should be outstanding amount for this Customer which should be picked in the reports)</t>
    </r>
  </si>
  <si>
    <t>Create SO with discounts and charges</t>
  </si>
  <si>
    <t>New</t>
  </si>
  <si>
    <t>SO-TC6</t>
  </si>
  <si>
    <t>Export Sales Order for Offline Payments</t>
  </si>
  <si>
    <t>SO-TC7</t>
  </si>
  <si>
    <r>
      <t xml:space="preserve">Sales Order with  Discount, Shipment charges, Other charges (defined in Tax configurator module) - All TAXES in BASE Currency.
</t>
    </r>
    <r>
      <rPr>
        <sz val="10"/>
        <color rgb="FFFF0000"/>
        <rFont val="Calibri"/>
        <family val="2"/>
        <scheme val="minor"/>
      </rPr>
      <t>Create 2 different shipments,  2 different Invoices, Make one payment @ Exchange rate of X , and the next payment @ Exchange rate of X+(X*5%)</t>
    </r>
  </si>
  <si>
    <t>SO-TC10</t>
  </si>
  <si>
    <t>Domestic Sales Order for a Item with Product type = Service</t>
  </si>
  <si>
    <t>Sale Order with GST (Inter) , with minimum 4 Line Items, Discount, Shipment charges, Other Charges (defined in Tax configurator module), Multiple Shipments with partial Qty for all the Line Items, Customer Invoice and Customer Payment (One Payment)</t>
  </si>
  <si>
    <t>SO-TC11</t>
  </si>
  <si>
    <t>Domestic SO for an Item with Product type = Service using Inventory</t>
  </si>
  <si>
    <t>Sales Shipment (Multiple Shipment)</t>
  </si>
  <si>
    <t>Customer Payment (Partial Payment)</t>
  </si>
  <si>
    <t>Accounting Transactions - Payment ID D/C validations / Validating Billing account balance after payments.</t>
  </si>
  <si>
    <t>Currently implemeted only single payment</t>
  </si>
  <si>
    <t>S0-TC3</t>
  </si>
  <si>
    <t>Sales Return</t>
  </si>
  <si>
    <t>P2</t>
  </si>
  <si>
    <t>Create Sales Order &gt; GST(Inter)&gt;MultipleShipment&gt;Customer Invoice&gt;Return/Customer Adjustments</t>
  </si>
  <si>
    <t>Create Sales Return</t>
  </si>
  <si>
    <t xml:space="preserve">Return Shipment </t>
  </si>
  <si>
    <t>Return Invoice  (Approve &amp; Post)</t>
  </si>
  <si>
    <t>Accounting Transactions - Return Invoice ID D/C validations</t>
  </si>
  <si>
    <t>Customer Adjustments</t>
  </si>
  <si>
    <t>SO-TC4</t>
  </si>
  <si>
    <t>Sales Return Replacement (Hold)</t>
  </si>
  <si>
    <t>Create Sales Return Replacement / Validating 0 value SO.</t>
  </si>
  <si>
    <t>Create Sales Return Replacement</t>
  </si>
  <si>
    <t>Auto generate 0 value SO</t>
  </si>
  <si>
    <t>Validating 0 value SO</t>
  </si>
  <si>
    <t>SO &gt; Customer Shipment [ Multiple Shipments ]</t>
  </si>
  <si>
    <t>AR Reports</t>
  </si>
  <si>
    <t>Customer Shipment &gt; Customer Invoice (Approve/Post)</t>
  </si>
  <si>
    <t>Customer Invoice &gt; Customer Payment [ Partial &amp; One Full Payment / Invoice ]</t>
  </si>
  <si>
    <t>Customer Invoice &gt; Customer Payment [ One Full Payment / Invoice ]</t>
  </si>
  <si>
    <t>SO-TC8</t>
  </si>
  <si>
    <t>Domestic Sales Order with Dropship functionality (HOLD)</t>
  </si>
  <si>
    <t>Sale Order with GST (Inter) , Discount, Shipment charges, Other Charges (defined in Tax configurator module), Multiple Shipments, Customer Invoice and Customer Payment. 
Validating the Created PO</t>
  </si>
  <si>
    <t>TBD</t>
  </si>
  <si>
    <t>SO-TC9</t>
  </si>
  <si>
    <t>Domestic Sales Order from CRM (Hold)</t>
  </si>
  <si>
    <t>P3</t>
  </si>
  <si>
    <t>Create Lead &gt; Convert the lead, Create Quotes, Approve. Convert the Quotes into Sales Order.</t>
  </si>
  <si>
    <t>Lead &gt; Quotes &gt; Sales Order</t>
  </si>
  <si>
    <t>Customer</t>
  </si>
  <si>
    <t>800</t>
  </si>
  <si>
    <t>1200</t>
  </si>
  <si>
    <t>400</t>
  </si>
  <si>
    <t>600</t>
  </si>
  <si>
    <t>SO Additional Charges Detail</t>
  </si>
  <si>
    <t>56</t>
  </si>
  <si>
    <t>7000</t>
  </si>
  <si>
    <t>3000</t>
  </si>
  <si>
    <t>3500</t>
  </si>
  <si>
    <t>FreightCharges0001</t>
  </si>
  <si>
    <t>LoadingCharage0001</t>
  </si>
  <si>
    <t>Purchase Order with Single Level Approval,  GST (Inter) , Charges (As defined in Tax configurator module), Multiple Shipment, Supplier Invoice with TDS, One full payment / Invoice</t>
  </si>
  <si>
    <t>3850</t>
  </si>
  <si>
    <t>2250</t>
  </si>
  <si>
    <t>1280</t>
  </si>
  <si>
    <t>156</t>
  </si>
  <si>
    <t>289</t>
  </si>
  <si>
    <t>350</t>
  </si>
  <si>
    <r>
      <t xml:space="preserve">Sales Order with  Discount, Shipment charges, Other Charges (defined in Tax configurator module) - All TAXES in Foreign Currency. </t>
    </r>
    <r>
      <rPr>
        <sz val="10"/>
        <color rgb="FFFF0000"/>
        <rFont val="Calibri"/>
        <family val="2"/>
        <scheme val="minor"/>
      </rPr>
      <t>Create a Customer Deposit for 50% and on receipt of the final invoice clear the balance amount</t>
    </r>
  </si>
  <si>
    <t>Export</t>
  </si>
  <si>
    <t>Albany International Corp</t>
  </si>
  <si>
    <t>12070</t>
  </si>
  <si>
    <t>487</t>
  </si>
  <si>
    <t>222</t>
  </si>
  <si>
    <t>754</t>
  </si>
  <si>
    <t>20</t>
  </si>
  <si>
    <t>60</t>
  </si>
  <si>
    <t>SERVICE_001</t>
  </si>
  <si>
    <t>SERVICE_002</t>
  </si>
  <si>
    <t>SERVICE_003</t>
  </si>
  <si>
    <t>SERVICE_004</t>
  </si>
  <si>
    <t>SERVICE_005</t>
  </si>
  <si>
    <t>1</t>
  </si>
  <si>
    <t>3</t>
  </si>
  <si>
    <t>2</t>
  </si>
  <si>
    <t>0.5</t>
  </si>
  <si>
    <t>1.5</t>
  </si>
  <si>
    <t>500</t>
  </si>
  <si>
    <t>Sale Order with GST (Intra) , with minimum 4 Line Items, Discount, Shipment charges, Other Charges (defined in Tax configurator module), Multiple Shipments with partial Qty for all the Line Items, Customer Invoice and Customer Payment (One Payment)</t>
  </si>
  <si>
    <t>.</t>
  </si>
  <si>
    <t>Payment Value in INR</t>
  </si>
  <si>
    <t>Requirement Thru Date should be greater than Requirement From Date</t>
  </si>
  <si>
    <t>Requirement From Date should be lesser than Requirement Thru Date</t>
  </si>
  <si>
    <t>Required By Thru Date should be greater than Required By From Date</t>
  </si>
  <si>
    <t>Required By From Date should be lesser than  Required By Thru Date</t>
  </si>
  <si>
    <t>Facility is required</t>
  </si>
  <si>
    <t>Department Name is required</t>
  </si>
  <si>
    <t>Quantity is required</t>
  </si>
  <si>
    <t>Quantity must be greater than zero.</t>
  </si>
  <si>
    <t>Quantity should be a number</t>
  </si>
  <si>
    <t>Product ID is invalid.</t>
  </si>
  <si>
    <t>For PO:Inventory Order Item Type, Product ID is required</t>
  </si>
  <si>
    <t>Organization is required</t>
  </si>
  <si>
    <t>Requirement Type is Required.</t>
  </si>
  <si>
    <t>Date Ranges</t>
  </si>
  <si>
    <t>Invalid Inputs</t>
  </si>
  <si>
    <t>#$%^&amp;</t>
  </si>
  <si>
    <t>-25</t>
  </si>
  <si>
    <t>2.5</t>
  </si>
  <si>
    <t>wsfdgf</t>
  </si>
  <si>
    <t>Supplier / Customer</t>
  </si>
  <si>
    <t>Party ID or Lead Group Name is required</t>
  </si>
  <si>
    <t>Order Item Type is required</t>
  </si>
  <si>
    <t>General</t>
  </si>
  <si>
    <t>Atleast one item must be there to create a Requirement</t>
  </si>
  <si>
    <t>Quantity UOM is required</t>
  </si>
  <si>
    <t>Item Required By Date must be greater than or equal to Requirement Start Date</t>
  </si>
  <si>
    <t>Update Status</t>
  </si>
  <si>
    <t>Removed Status</t>
  </si>
  <si>
    <t>Cancelled Status</t>
  </si>
  <si>
    <t>Purchase Requirement item updated successfully</t>
  </si>
  <si>
    <t>Purchase Requirement item removed successfully</t>
  </si>
  <si>
    <t>Rejected Status</t>
  </si>
  <si>
    <t>Purchase Requirement has been Rejected successfully</t>
  </si>
  <si>
    <t>Response Required Date is Required</t>
  </si>
  <si>
    <t>RFQ Name is Required</t>
  </si>
  <si>
    <t>Numbering Type is required</t>
  </si>
  <si>
    <t>DD_Type</t>
  </si>
  <si>
    <t>Category is required</t>
  </si>
  <si>
    <t>Successfully Removed Supplier from the RFQ</t>
  </si>
  <si>
    <t>Successfully Added Supplier to the RFQ</t>
  </si>
  <si>
    <t>Notes / Comments</t>
  </si>
  <si>
    <t>Note Info is Required</t>
  </si>
  <si>
    <t>Successfully Added Note to the RFQ</t>
  </si>
  <si>
    <t>Successfully Removed Note from the RFQ</t>
  </si>
  <si>
    <t>Response Required Date must be greater than or equal to Request Date</t>
  </si>
  <si>
    <t>Are you sure you want to remove this record?</t>
  </si>
  <si>
    <t>RFQ Status Updated Successfully</t>
  </si>
  <si>
    <t>Valid Through Date must be greater than or equal to Valid From Date</t>
  </si>
  <si>
    <t>Price</t>
  </si>
  <si>
    <t>Unit Price is required in selected row</t>
  </si>
  <si>
    <t>Quote Created Successfully for the RFQ</t>
  </si>
  <si>
    <t>Quote Unit Price is required</t>
  </si>
  <si>
    <t>Quote Item Added Successfully</t>
  </si>
  <si>
    <t>Quote Item Updated Successfully</t>
  </si>
  <si>
    <t>Quote Unit Price should be a number</t>
  </si>
  <si>
    <t>Supplier Name is Required</t>
  </si>
  <si>
    <t>Ship After Date should be greater than today's Date</t>
  </si>
  <si>
    <t>Are you sure you want to remove the ShipGroup</t>
  </si>
  <si>
    <t>Price must be numeric</t>
  </si>
  <si>
    <t>Tax</t>
  </si>
  <si>
    <t>Enter a valid Discount</t>
  </si>
  <si>
    <t>Discount is Required when Discount Type is Entered</t>
  </si>
  <si>
    <t>Ship Group is required</t>
  </si>
  <si>
    <t>Order Adjustment updated successfully</t>
  </si>
  <si>
    <t>Comments is required</t>
  </si>
  <si>
    <t>Checkbox/Alerts</t>
  </si>
  <si>
    <t>Please select any checkbox to Recalculate Order Items</t>
  </si>
  <si>
    <t>Please Select the Line Discount</t>
  </si>
  <si>
    <t>Please Select the Discount Type</t>
  </si>
  <si>
    <t>Please select any checkbox to Cancel Order Items</t>
  </si>
  <si>
    <t>Order Item cancelled successfully</t>
  </si>
  <si>
    <t>Facility - To Name - City is Required</t>
  </si>
  <si>
    <t>UOM is Required</t>
  </si>
  <si>
    <t>Note updated successfully</t>
  </si>
  <si>
    <t>Note Description is Required</t>
  </si>
  <si>
    <t>Note deleted successfully</t>
  </si>
  <si>
    <t>To Party is Required</t>
  </si>
  <si>
    <t>Return Quantity is invalid</t>
  </si>
  <si>
    <t>Return Quantity is Required</t>
  </si>
  <si>
    <t>Return Price is Required</t>
  </si>
  <si>
    <t>Return Price should be greater than 0</t>
  </si>
  <si>
    <t>Return Price is invalid</t>
  </si>
  <si>
    <t>Return price [ 10 ] cannot exceed the sales price [ 2 ]</t>
  </si>
  <si>
    <t>Please add an item to the Quote to change its status to Approved</t>
  </si>
  <si>
    <t>Quantity should be a number in Row - 1</t>
  </si>
  <si>
    <t>Quantity is Required in Row - 1</t>
  </si>
  <si>
    <t>Quote Note updated successfully</t>
  </si>
  <si>
    <t>Customer is Required</t>
  </si>
  <si>
    <t>Customer is not mapped to the Organization</t>
  </si>
  <si>
    <t>Sales Channel is Required</t>
  </si>
  <si>
    <t>Select one Payment</t>
  </si>
  <si>
    <t>Bill To Address is Required</t>
  </si>
  <si>
    <t>Facility for Ship Group No.1 is Required</t>
  </si>
  <si>
    <t>Drop Ship is Required</t>
  </si>
  <si>
    <t>Product ID is Required</t>
  </si>
  <si>
    <t>Proforma Invoice Date is required</t>
  </si>
  <si>
    <t>Approved Sales Order only can load to Proforma Invoice</t>
  </si>
  <si>
    <t>Entered Quantity cannot exceed available Quantity</t>
  </si>
  <si>
    <t>All the added line Items should be removed</t>
  </si>
  <si>
    <t>Proforma Invoice Item deleted successfully</t>
  </si>
  <si>
    <t>Proforma Invoice updated successfully</t>
  </si>
  <si>
    <t>Return quantity [ 750 ] cannot exceed the issued quantity [ 450 ]</t>
  </si>
  <si>
    <t>ERP implementation is considerably more difficult (and politically charged) in decentralized organizations, because they often have different processes, business rules, data semantics, authorization hierarchies, and decision centers.[41] This may require migrating some business units before others, delaying implementation to work through the necessary changes for each unit, possibly reducing integration (e.g., linking via Master data management) or customizing the system to meet specific needs.[42]
A potential disadvantage is that adopting "standard" processes can lead to a loss of competitive advantage. While this has happened, losses in one area are often offset by gains in other areas, increasing overall competitive advantage.[43][44]
Configuration
Configuring an ERP system is largely a matter of balancing the way the organization wants the system to work with the way it was designed to work. ERP systems typically include many settings that modify system operations. For example, an organization can select the type of inventory accounting—FIFO or LIFO—to use; whether to recognize revenue by geographical unit, product line, or distribution channel; and whether to pay for shipping costs on customer returns.[42]
Two-tier enterprise resource planning
Two-tier ERP software and hardware lets companies run the equivalent of two ERP systems at once: one at the corporate level and one at the division or subsidiary level. For example, a manufacturing company could use an ERP system to manage across the organization using independent global or regional distribution, production or sales centers, and service providers to support the main company's customers. Each independent center (or) subsidiary may have its own business models, workflows, and business processes.
Given the realities of globalization, enterprises continuously evaluate how to optimize their regional, divisional, and product or manufacturing strategies to support strategic goals and reduce time-to-market while increasing profitability and delivering value.[45] With two-tier ERP, the regional distribution, production, or sales centers and service providers continue operating under their own business model—separate from the main company, using their own ERP systems. Since these smaller companies' processes and workflows are not tied to main company's processes and workflows, they can respond to local business requirements in multiple locations.[46]
Factors that affect enterprises' adoption of two-tier ERP systems include:
Manufacturing globalization, the economics of sourcing in emerging economies
Potential for quicker, less costly ERP implementations at subsidiaries, based on selecting software more suited to smaller companies
Extra effort, (often involving the use of Enterprise application integration) is required where data must pass between two ERP systems[47] Two-tier ERP strategies give enterprises agility in responding to market demands and in aligning IT systems at a corporate level while inevitably resulting in more systems as compared to one ERP system used throughout the organization.[48]</t>
  </si>
  <si>
    <t>13/12/2020</t>
  </si>
  <si>
    <t>Organization Name is required</t>
  </si>
  <si>
    <t>Valid Through Date must be greater than or equal to Valid From Date.</t>
  </si>
  <si>
    <t>Party ID is not mapped to the Organization.</t>
  </si>
  <si>
    <t>Product Store is required</t>
  </si>
  <si>
    <t>Order Type is required</t>
  </si>
  <si>
    <t>Issue Date is required</t>
  </si>
  <si>
    <t>Valid From Date is required</t>
  </si>
  <si>
    <t>01/05/2020</t>
  </si>
  <si>
    <t>01/06/2020</t>
  </si>
  <si>
    <t>Required By From Date should be lesser than Required By Thru Date</t>
  </si>
  <si>
    <t>Requirement By Date must be greater than or equal to Required Start Date.</t>
  </si>
  <si>
    <t>Item Required By Date must be greater than or equal to Requirement Start Date.</t>
  </si>
  <si>
    <t>No Records Found</t>
  </si>
  <si>
    <t>150.63584</t>
  </si>
  <si>
    <t>150.64</t>
  </si>
  <si>
    <t>Party ID is Required</t>
  </si>
  <si>
    <t>Role Type is Required</t>
  </si>
  <si>
    <t>Response Required Date must be greater than or equal to Request Date.</t>
  </si>
  <si>
    <t>Entered Party is already added.</t>
  </si>
  <si>
    <t>Requirement ID is Required.</t>
  </si>
  <si>
    <t>Quote Name is required.</t>
  </si>
  <si>
    <t>Quote Supplier is required.</t>
  </si>
  <si>
    <t>Quote Received Date is required.</t>
  </si>
  <si>
    <t>Organization is required.</t>
  </si>
  <si>
    <t>Product ID or Comments is required</t>
  </si>
  <si>
    <t>Unit Price</t>
  </si>
  <si>
    <t>Charges (Included in Item)</t>
  </si>
  <si>
    <t>Shipment Amt(After disc)</t>
  </si>
  <si>
    <t>Net Amt After Doc Level Discount</t>
  </si>
  <si>
    <t>Line Amount</t>
  </si>
  <si>
    <t>P.O. Date is Required.</t>
  </si>
  <si>
    <t>Organization Name is Required.</t>
  </si>
  <si>
    <t>Supplier Name is Required.</t>
  </si>
  <si>
    <t>Order Type is Required.</t>
  </si>
  <si>
    <t>Numbering Type is Required.</t>
  </si>
  <si>
    <t>Ship From Address is Required.</t>
  </si>
  <si>
    <t>Party Billing Address is Required.</t>
  </si>
  <si>
    <t>Ship To Address for Ship Group No.1 is Required.</t>
  </si>
  <si>
    <t>Facility for Ship Group No.1 is Required.</t>
  </si>
  <si>
    <t>Product ID is Required.</t>
  </si>
  <si>
    <t>Department/Division is Required.</t>
  </si>
  <si>
    <t>Facility - Ship Group is Required.</t>
  </si>
  <si>
    <t>Price is Required.</t>
  </si>
  <si>
    <t>UOM is Required.</t>
  </si>
  <si>
    <t>Product Supplier Mapping is not there.</t>
  </si>
  <si>
    <t>Discount Type is Required when Discount is Entered</t>
  </si>
  <si>
    <t>The maximum limit for Comments is 250 characters.</t>
  </si>
  <si>
    <t>Tax/Charge Details is required.</t>
  </si>
  <si>
    <t>Ship Group is required.</t>
  </si>
  <si>
    <t>Value is required.</t>
  </si>
  <si>
    <t>Charge ID is not valid.</t>
  </si>
  <si>
    <t>Tax/Charge Details already exists.</t>
  </si>
  <si>
    <t>Facility is required.</t>
  </si>
  <si>
    <t>Description is Required.</t>
  </si>
  <si>
    <t>Value should be a number.</t>
  </si>
  <si>
    <t>Order Adjustment created successfully.</t>
  </si>
  <si>
    <t>Order Adjustment deleted successfully.</t>
  </si>
  <si>
    <t xml:space="preserve">Order Item cancelled successfully.
</t>
  </si>
  <si>
    <t>Note updated successfully.</t>
  </si>
  <si>
    <t>A while back I needed to count the amount of letters that a piece of text in an email template had (to avoid passing any character limits). Unfortunately, I could not think of a quick way to do so on my macbook and I therefore turned to the Internet. There were a couple of tools out there, but none of them met my standards and since I am a web designer I thought: why not do it myself and help others along the way? And... here is the result, hope it helps out!</t>
  </si>
  <si>
    <t>The maximum limit for Description is 255 characters.</t>
  </si>
  <si>
    <t>The maximum limit for Reason is 255 characters.</t>
  </si>
  <si>
    <t>RFQ Thru Date must be greater than or equal to RFQ From Date.</t>
  </si>
  <si>
    <t>Response Required Thru Date must be greater than or equal to Response Required From Date.</t>
  </si>
  <si>
    <t>Valid Thru Date must be greater than or equal to Valid From Date.</t>
  </si>
  <si>
    <t>Issue Thru Date must be greater than or equal to Issue From Date.</t>
  </si>
  <si>
    <t>P.O. Thru Date must be greater than or equal to P.O. From Date.</t>
  </si>
  <si>
    <t>Ordered Thru Date must be greater than or equal to Ordered From Date.</t>
  </si>
  <si>
    <t>IGST</t>
  </si>
  <si>
    <t>Invoice Outstanding</t>
  </si>
  <si>
    <t>Payments Made</t>
  </si>
  <si>
    <t>Exchange Rates</t>
  </si>
  <si>
    <t>15605</t>
  </si>
  <si>
    <t>Currency is required.</t>
  </si>
  <si>
    <t>Currency is Required.</t>
  </si>
  <si>
    <t>Department is Required.</t>
  </si>
  <si>
    <t>Quote UOM is required</t>
  </si>
  <si>
    <t>Note deleted successfully.</t>
  </si>
  <si>
    <t>Note Description is Required.</t>
  </si>
  <si>
    <t>Are you sure you want to remove the record</t>
  </si>
  <si>
    <t>Order Item cancelled successfully.</t>
  </si>
  <si>
    <t>Invalid Product ID</t>
  </si>
  <si>
    <t>Bill To Address is Required.</t>
  </si>
  <si>
    <t>Discount is Required when Discount Type is Entered in Row - 1</t>
  </si>
  <si>
    <t>Please select any checkbox to Cancel Order Items.</t>
  </si>
  <si>
    <t>Product Store is Required.</t>
  </si>
  <si>
    <t>Customer is Required.</t>
  </si>
  <si>
    <t>Sales Channel is Required.</t>
  </si>
  <si>
    <t>Discount Type is Required when Discount is Entered in Row - 1</t>
  </si>
  <si>
    <t>Customer is not mapped to the Organization.</t>
  </si>
  <si>
    <t>Value must be numeric.</t>
  </si>
  <si>
    <t>20/12/2020</t>
  </si>
  <si>
    <t>From Party is Required.</t>
  </si>
  <si>
    <t>Shipment Method for Ship Group No.1 is Required.</t>
  </si>
  <si>
    <t>Order Adjustment updated successfully.</t>
  </si>
  <si>
    <t>Select one Payment.</t>
  </si>
  <si>
    <t>@#$%^sdfgERTY</t>
  </si>
  <si>
    <t>To Party is Required.</t>
  </si>
  <si>
    <t>UD/SO/00314</t>
  </si>
  <si>
    <t>From Party is not mapped to the To Party.</t>
  </si>
  <si>
    <t>Error on Row 1: You can not issue the quantity more than shipment planned quantity.</t>
  </si>
  <si>
    <t>NIL</t>
  </si>
  <si>
    <t>Drop Ship is Required.</t>
  </si>
  <si>
    <t>UD/SO/00302</t>
  </si>
  <si>
    <t>Party ID or Lead Group Name any one is required not both</t>
  </si>
  <si>
    <t>Facility is Required.</t>
  </si>
  <si>
    <t>Quantity must be numeric.</t>
  </si>
  <si>
    <t>Sales Order ID is invalid.</t>
  </si>
  <si>
    <t>UD/SO/00299</t>
  </si>
  <si>
    <t>Origin Facility is Required</t>
  </si>
  <si>
    <t>Quantity is Required</t>
  </si>
  <si>
    <t>Quote created successfully</t>
  </si>
  <si>
    <t>Approved Sales Order only can load to Proforma Invoice.</t>
  </si>
  <si>
    <t>UD/SO/00313</t>
  </si>
  <si>
    <t>S.O. Date is Required.</t>
  </si>
  <si>
    <t>Quantity should be greater than 0.</t>
  </si>
  <si>
    <t>Quote Item updated successfully</t>
  </si>
  <si>
    <t>Status is Required.</t>
  </si>
  <si>
    <t>9999999</t>
  </si>
  <si>
    <t>Ship After Date should be greater than today's Date.</t>
  </si>
  <si>
    <t>Quantity is Required.</t>
  </si>
  <si>
    <t>Quote updated successfully</t>
  </si>
  <si>
    <t>Primary Order ID is Required</t>
  </si>
  <si>
    <t>PO1326</t>
  </si>
  <si>
    <t>Proforma Invoice Date is required.</t>
  </si>
  <si>
    <t>Quantity is invalid.</t>
  </si>
  <si>
    <t>Ship Before Date should be greater than today's Date.</t>
  </si>
  <si>
    <t>ProformaInvoiceItem deleted successfully</t>
  </si>
  <si>
    <t>Ship Before Date should be greater than Ship After Date.</t>
  </si>
  <si>
    <t>Proforma Invoice updated successfully.</t>
  </si>
  <si>
    <t>Entry Date is Required.</t>
  </si>
  <si>
    <t>Thru Date must be greater than or equal to From Date.</t>
  </si>
  <si>
    <t>Proforma Invoice Thru Date must be greater than or equal to Proforma Invoice From Date.</t>
  </si>
  <si>
    <t>Estimated Ship Thru Date must be greater than or equal to Estimated Ship From Date.</t>
  </si>
  <si>
    <t>Entry Thru Date must be greater than or equal to Entry From Date.</t>
  </si>
  <si>
    <t>Invoice TaxAmt in INR</t>
  </si>
  <si>
    <t>PO Total Tax Value in INR</t>
  </si>
  <si>
    <t>Billing Account Balance</t>
  </si>
  <si>
    <t>QU_00430</t>
  </si>
  <si>
    <t>UD/SO/00438</t>
  </si>
  <si>
    <t>15660</t>
  </si>
  <si>
    <t>15661</t>
  </si>
  <si>
    <t>CAV/631</t>
  </si>
  <si>
    <t>CAV/632</t>
  </si>
  <si>
    <t>CAV/633</t>
  </si>
  <si>
    <t>120</t>
  </si>
  <si>
    <t>58</t>
  </si>
  <si>
    <t>8</t>
  </si>
  <si>
    <t>Destination Facility is Required</t>
  </si>
  <si>
    <t>Entered Primary Order ID UD/SO/00472 is not a Purchase Order</t>
  </si>
  <si>
    <t>Primary Order ID PO1883 is not in Approved Status</t>
  </si>
  <si>
    <t>Primary Order ID PO1887 is not in Approved Status</t>
  </si>
  <si>
    <t>Primary Order ID PO1863 is not in Approved Status</t>
  </si>
  <si>
    <t>Primary Order ID PO1824 is not in Approved Status</t>
  </si>
  <si>
    <t>Need Proper Validation Message</t>
  </si>
  <si>
    <t>Error on Row 1: Quantity is required.</t>
  </si>
  <si>
    <t>Error on Row 1: Quantity must be a number.</t>
  </si>
  <si>
    <t>Not adding Order Item to plan for shipment [15735] because the quantity is greater than the remaining quantity with tolerance value(order [PO1908], order item [00001])</t>
  </si>
  <si>
    <t>1900</t>
  </si>
  <si>
    <t>1300</t>
  </si>
  <si>
    <t>1250</t>
  </si>
  <si>
    <t>1150</t>
  </si>
  <si>
    <t>1655</t>
  </si>
  <si>
    <t>Invoice Thru Date must be greater than or equal to Invoice From Date.</t>
  </si>
  <si>
    <t>Due Thru Date must be greater than or equal to Due From Date.</t>
  </si>
  <si>
    <t>Invoice Item Type is Required</t>
  </si>
  <si>
    <t>Unit Price is Required.</t>
  </si>
  <si>
    <t>Department is Required</t>
  </si>
  <si>
    <t>Unit Price should be greater than zero.</t>
  </si>
  <si>
    <t>Unit Price is invalid</t>
  </si>
  <si>
    <t>Amount cannot be empty.</t>
  </si>
  <si>
    <t>Amount cannot be zero or negative.</t>
  </si>
  <si>
    <t>Payment Applied successfully!.</t>
  </si>
  <si>
    <t>Payment Application Removed Successfully.</t>
  </si>
  <si>
    <t>Due Date is Required to change Invoice Status as Approved</t>
  </si>
  <si>
    <t>Reference No is Required to change Invoice Status as Approved</t>
  </si>
  <si>
    <t>Void Reason is required</t>
  </si>
  <si>
    <t>Void Date is required</t>
  </si>
  <si>
    <t>Thru Date must be greater than From Date.</t>
  </si>
  <si>
    <t>Doc Type is Required</t>
  </si>
  <si>
    <t>Reference No. is Required</t>
  </si>
  <si>
    <t>Credit Memo Date is Required</t>
  </si>
  <si>
    <t>The maximum limit for Reference No is 255 characters.</t>
  </si>
  <si>
    <t>Amount is Required.</t>
  </si>
  <si>
    <t>No GL Account found for invoice type 'Credit Memo'.</t>
  </si>
  <si>
    <t>Amount should be greater than zero.</t>
  </si>
  <si>
    <t>Amount is invalid.</t>
  </si>
  <si>
    <t>PAY-0630</t>
  </si>
  <si>
    <t>Cost Rate Per Qty in INR</t>
  </si>
  <si>
    <t>Cost Value in INR</t>
  </si>
  <si>
    <t>Supplier is Required.</t>
  </si>
  <si>
    <t>Adjustment Date is Required</t>
  </si>
  <si>
    <t>Please select atleast one Debit Document</t>
  </si>
  <si>
    <t>Please select atleast one Credit Document</t>
  </si>
  <si>
    <t>Payment Type is Required.</t>
  </si>
  <si>
    <t>Account is Required.</t>
  </si>
  <si>
    <t>Payment Method is Required.</t>
  </si>
  <si>
    <t>Date is Required.</t>
  </si>
  <si>
    <t>Amount is required in selected row.</t>
  </si>
  <si>
    <t>You need to select atleast one Invoice To Compute.</t>
  </si>
  <si>
    <t>Return Quantity should be greater than 0.</t>
  </si>
  <si>
    <t>Return Quantity is Required.</t>
  </si>
  <si>
    <t>Return Quantity is invalid.</t>
  </si>
  <si>
    <t>Return quantity [ 1000 ] cannot exceed the issued quantity [ 900 ].</t>
  </si>
  <si>
    <t>Return Price should be greater than 0.</t>
  </si>
  <si>
    <t>Return Price is Required.</t>
  </si>
  <si>
    <t>Return Price is invalid.</t>
  </si>
  <si>
    <t>Primary Return ID is Required</t>
  </si>
  <si>
    <t>Entered Primary Return ID 11167 is not a Purchase Return Order</t>
  </si>
  <si>
    <t>Primary Return ID 11167 is not in Accepted Status</t>
  </si>
  <si>
    <t>Additional Shipping Charge must be a numeric</t>
  </si>
  <si>
    <t>Changing the status from Input to Input is not allowed.</t>
  </si>
  <si>
    <t>Atleast one item must be issued before changing status to Packed</t>
  </si>
  <si>
    <t>Atleast one item must be issued before changing status to Picked</t>
  </si>
  <si>
    <t>Atleast one item must be issued before changing status to Shipped</t>
  </si>
  <si>
    <t>Inventory Item ID is required</t>
  </si>
  <si>
    <t>because the quantity to issue 0 is less than or equal to 0 for order order item inventoryItem</t>
  </si>
  <si>
    <t>because the quantity to issue -25 is less than or equal to 0 for order order item inventoryItem</t>
  </si>
  <si>
    <t>because the quantity to issue 1,000 is greater than the quantity left to return.</t>
  </si>
  <si>
    <t>No Product(s) selected. Please select Product(s) to continue.</t>
  </si>
  <si>
    <t>Remaining quantity should not be Blank.</t>
  </si>
  <si>
    <t>Remaining quantity should be greater than zero.</t>
  </si>
  <si>
    <t>Remaining quantity must be numeric</t>
  </si>
  <si>
    <t>Sum of received quantity and remaining quantity cannot be greater than the ordered quantity.</t>
  </si>
  <si>
    <t>11320</t>
  </si>
  <si>
    <t>Planned Return Qty</t>
  </si>
  <si>
    <t>Return Invoice ID</t>
  </si>
  <si>
    <t>Return Ship ID</t>
  </si>
  <si>
    <t>Return Invoice SubTotal</t>
  </si>
  <si>
    <t>Return Invoice TaxAmt</t>
  </si>
  <si>
    <t>Return Invoice Value</t>
  </si>
  <si>
    <t>16049</t>
  </si>
  <si>
    <t>CAV/727</t>
  </si>
  <si>
    <t>Sales Return ID</t>
  </si>
  <si>
    <t>UD/PI/01223</t>
  </si>
  <si>
    <t>Return Replacement SO Num</t>
  </si>
  <si>
    <t>Return Replacement SO Value</t>
  </si>
  <si>
    <t>DropshipPrd1</t>
  </si>
  <si>
    <t>DropshipPrd2</t>
  </si>
  <si>
    <t>DropshipPrd3</t>
  </si>
  <si>
    <t>DropshipPrd4</t>
  </si>
  <si>
    <t>DropshipPrd5</t>
  </si>
  <si>
    <t>Supplier Name</t>
  </si>
  <si>
    <t>DropShip PO num</t>
  </si>
  <si>
    <t>Supplier for Drop Ship Automation</t>
  </si>
  <si>
    <t>UD/SO/00454</t>
  </si>
  <si>
    <t>15699</t>
  </si>
  <si>
    <t>CAV/645</t>
  </si>
  <si>
    <t>REC-0304</t>
  </si>
  <si>
    <t>15700</t>
  </si>
  <si>
    <t>CAV/646</t>
  </si>
  <si>
    <t>15701</t>
  </si>
  <si>
    <t>CAV/647</t>
  </si>
  <si>
    <t>Organization is Required.</t>
  </si>
  <si>
    <t>Invoice Type is Required</t>
  </si>
  <si>
    <t>Term Type is Required</t>
  </si>
  <si>
    <t>Invoice Content Type is required</t>
  </si>
  <si>
    <t>To Party ID is Required.</t>
  </si>
  <si>
    <t>Order Shipment is created successfully.</t>
  </si>
  <si>
    <t>From Party ID is not mapped to the To Party ID.</t>
  </si>
  <si>
    <t>Order Shipment is removed successfully.</t>
  </si>
  <si>
    <t>From Party ID is Required.</t>
  </si>
  <si>
    <t>Term Value is invalid</t>
  </si>
  <si>
    <t>23437913461348343342.00</t>
  </si>
  <si>
    <t>No GL Account found for invoice type 'Sales Invoice Item Adjustment'.</t>
  </si>
  <si>
    <t>UD/SO/00290</t>
  </si>
  <si>
    <t>Upload File is required</t>
  </si>
  <si>
    <t>Scheduled</t>
  </si>
  <si>
    <t>Quantity should be greater than zero.</t>
  </si>
  <si>
    <t>Changing the status from Packed to Delivered is not allowed.</t>
  </si>
  <si>
    <t>Picked</t>
  </si>
  <si>
    <t>En-Route</t>
  </si>
  <si>
    <t>Content Uploaded successfully</t>
  </si>
  <si>
    <t>Reference No is Required.</t>
  </si>
  <si>
    <t>Packed</t>
  </si>
  <si>
    <t>Changing the status from Shipped to Shipped is not allowed.</t>
  </si>
  <si>
    <t>Payment Group Name is Required.</t>
  </si>
  <si>
    <t>Shipped</t>
  </si>
  <si>
    <t>Payment ID is Required.</t>
  </si>
  <si>
    <t>Delivered</t>
  </si>
  <si>
    <t>Cancelled</t>
  </si>
  <si>
    <t>Input</t>
  </si>
  <si>
    <t>-Select-</t>
  </si>
  <si>
    <t>Entered Primary Return ID wsfdgf is not a Sales Return Order</t>
  </si>
  <si>
    <t>Sales Invoice Item Adjustment</t>
  </si>
  <si>
    <t>NaN</t>
  </si>
  <si>
    <t>Primary Return ID wsfdgf is not in Accepted Status</t>
  </si>
  <si>
    <t>Term Days is invalid</t>
  </si>
  <si>
    <t>110 - Checking Account [110]</t>
  </si>
  <si>
    <t>TestFileUpload_JDK_211MB.exe</t>
  </si>
  <si>
    <t>Receipt Thru Date must be greater than or equal to Receipt From Date</t>
  </si>
  <si>
    <t>TestFileUpload_Word.docx</t>
  </si>
  <si>
    <t>TestFileUpload_HTML.html</t>
  </si>
  <si>
    <t>From Date is Required.</t>
  </si>
  <si>
    <t>TestFileUpload_JPEG.jpg</t>
  </si>
  <si>
    <t>Credit Memo Date is Required.</t>
  </si>
  <si>
    <t>TestFileUpload_PDF.pdf</t>
  </si>
  <si>
    <t>From Date should be less than To Date.</t>
  </si>
  <si>
    <t>TestFileUpload_PNG.PNG</t>
  </si>
  <si>
    <t>TestFileUpload_APK.apk</t>
  </si>
  <si>
    <t>TestFileUpload_EXE.exe</t>
  </si>
  <si>
    <t>TestFileUpload_ZIP.zip</t>
  </si>
  <si>
    <t>11283</t>
  </si>
  <si>
    <t>11165</t>
  </si>
  <si>
    <t>11400</t>
  </si>
  <si>
    <t>PAY-0737</t>
  </si>
  <si>
    <t>Please enter valid P.O. No</t>
  </si>
  <si>
    <t>Create Lead</t>
  </si>
  <si>
    <t>First Name</t>
  </si>
  <si>
    <t>Last Name</t>
  </si>
  <si>
    <t>Org Name</t>
  </si>
  <si>
    <t>Title</t>
  </si>
  <si>
    <t>No of Emp</t>
  </si>
  <si>
    <t>Website</t>
  </si>
  <si>
    <t>Industry</t>
  </si>
  <si>
    <t>Priority</t>
  </si>
  <si>
    <t>Assign To</t>
  </si>
  <si>
    <t>Exp Closure Date</t>
  </si>
  <si>
    <t>Lead Category</t>
  </si>
  <si>
    <t>Lead Summary</t>
  </si>
  <si>
    <t>Sarathy</t>
  </si>
  <si>
    <t>Pandiyan</t>
  </si>
  <si>
    <t>CRM Infotech Pvt Ltd</t>
  </si>
  <si>
    <t>MR</t>
  </si>
  <si>
    <t>www.crminfotech.com</t>
  </si>
  <si>
    <t>Manufacturing</t>
  </si>
  <si>
    <t>1(High)</t>
  </si>
  <si>
    <t>Partha S</t>
  </si>
  <si>
    <t>Crest</t>
  </si>
  <si>
    <t>Lead requesting Crest ERP.</t>
  </si>
  <si>
    <t>Contact Information</t>
  </si>
  <si>
    <t>Address Line1</t>
  </si>
  <si>
    <t>Address Line2</t>
  </si>
  <si>
    <t>Country</t>
  </si>
  <si>
    <t>State</t>
  </si>
  <si>
    <t>City</t>
  </si>
  <si>
    <t>Postal Code</t>
  </si>
  <si>
    <t>Country Code</t>
  </si>
  <si>
    <t>Contact Number</t>
  </si>
  <si>
    <t>Email ID</t>
  </si>
  <si>
    <t>Building H.06 4th Floor Phoenix Infocity Private Limited</t>
  </si>
  <si>
    <t>HITEC City, Hyderabad</t>
  </si>
  <si>
    <t>India</t>
  </si>
  <si>
    <t>Telangana</t>
  </si>
  <si>
    <t>APJAK</t>
  </si>
  <si>
    <t>088</t>
  </si>
  <si>
    <t>sarathy@crminfotech.com</t>
  </si>
  <si>
    <t>Lead Source</t>
  </si>
  <si>
    <t>Contact List</t>
  </si>
  <si>
    <t>Source</t>
  </si>
  <si>
    <t>Contacts</t>
  </si>
  <si>
    <t>Cold Call</t>
  </si>
  <si>
    <t>New Product Announcements Mailing List (email)</t>
  </si>
  <si>
    <t>Lead ID</t>
  </si>
  <si>
    <t>Account/Customer</t>
  </si>
  <si>
    <t>Name</t>
  </si>
  <si>
    <t>Lead Owner</t>
  </si>
  <si>
    <t>Assigned To</t>
  </si>
  <si>
    <t>Status</t>
  </si>
  <si>
    <t>Sarathy Pandiyan</t>
  </si>
  <si>
    <t>Kailash R</t>
  </si>
  <si>
    <t>Assigned</t>
  </si>
  <si>
    <t>Create Opportunity</t>
  </si>
  <si>
    <t>Opportunity ID</t>
  </si>
  <si>
    <t>Opportunity Name</t>
  </si>
  <si>
    <t>Next Step</t>
  </si>
  <si>
    <t>Estimated Close Date</t>
  </si>
  <si>
    <t>Description Info</t>
  </si>
  <si>
    <t>Test Opportunity</t>
  </si>
  <si>
    <t>Won</t>
  </si>
  <si>
    <t>Agreement to be sent</t>
  </si>
  <si>
    <t>High</t>
  </si>
  <si>
    <t>Test description</t>
  </si>
  <si>
    <t>Create Activity</t>
  </si>
  <si>
    <t>Activity Name</t>
  </si>
  <si>
    <t>Account</t>
  </si>
  <si>
    <t>Description</t>
  </si>
  <si>
    <t>Type</t>
  </si>
  <si>
    <t>Purpose</t>
  </si>
  <si>
    <t>Estimated Start Date</t>
  </si>
  <si>
    <t>Estimated Completion Date</t>
  </si>
  <si>
    <t>Test Activity</t>
  </si>
  <si>
    <t>CRM Infotech Pvt Ltd [12118]</t>
  </si>
  <si>
    <t>Demo</t>
  </si>
  <si>
    <t>Call</t>
  </si>
  <si>
    <t>Call Schedule(d)</t>
  </si>
  <si>
    <t>UD/PI/01335</t>
  </si>
  <si>
    <t>Error on Row 1: Quantity must be greater than zero.</t>
  </si>
  <si>
    <t>Receipt Type is Required.</t>
  </si>
  <si>
    <t>Receipt Method is Required.</t>
  </si>
  <si>
    <t>QU_00532</t>
  </si>
  <si>
    <t>CAV/820</t>
  </si>
  <si>
    <t>REC-0414</t>
  </si>
  <si>
    <t>QU_00534</t>
  </si>
  <si>
    <t>UD/SO/00767</t>
  </si>
  <si>
    <t>UD/PI/01382</t>
  </si>
  <si>
    <t>16466</t>
  </si>
  <si>
    <t>CAV/SO/214/00001</t>
  </si>
  <si>
    <t>Shipping charges</t>
  </si>
  <si>
    <t>Checkpost charges</t>
  </si>
  <si>
    <t>Charges Details [ Breakup of the invoice which is expected to received from the Logistics company</t>
  </si>
  <si>
    <t>Supplier Name :</t>
  </si>
  <si>
    <t>DHL</t>
  </si>
  <si>
    <t>Charges</t>
  </si>
  <si>
    <t>Category</t>
  </si>
  <si>
    <t>Allocation</t>
  </si>
  <si>
    <t>Calculated On</t>
  </si>
  <si>
    <t>Basis</t>
  </si>
  <si>
    <t>Percentage (%)</t>
  </si>
  <si>
    <t>Value in Trnascation currecny</t>
  </si>
  <si>
    <t>Ex Change Rate</t>
  </si>
  <si>
    <t>Value</t>
  </si>
  <si>
    <t>Airfreight Charges</t>
  </si>
  <si>
    <t>Freight</t>
  </si>
  <si>
    <t>Value based</t>
  </si>
  <si>
    <t>Base Currecny</t>
  </si>
  <si>
    <t>Handling</t>
  </si>
  <si>
    <t>Additional Charges Detail (Item Screen) - Loading of additional cost item wise</t>
  </si>
  <si>
    <t>a) Calculate the Total Allocation cost and round it off to 2 Decimals</t>
  </si>
  <si>
    <t>Product ID / Desc</t>
  </si>
  <si>
    <t>Stock UOM</t>
  </si>
  <si>
    <t>Shipment Qty</t>
  </si>
  <si>
    <t>Base Document Unit Cost</t>
  </si>
  <si>
    <t>Base Document Value</t>
  </si>
  <si>
    <t>Alloc/ Unit</t>
  </si>
  <si>
    <t>Revised Unit Cost</t>
  </si>
  <si>
    <t>Total Alloc. Cost</t>
  </si>
  <si>
    <t>b) Calculate the Allocation/Unit by dividing the Total Allocation cost / QTY and round it off to 4</t>
  </si>
  <si>
    <t>b) Then calculate the Revised unit cost and round it off to 4</t>
  </si>
  <si>
    <t>Additional Cost / PO base document value</t>
  </si>
  <si>
    <t>QOH</t>
  </si>
  <si>
    <t>AddCostPRD_001</t>
  </si>
  <si>
    <t>AddCostPRD_002</t>
  </si>
  <si>
    <t>AddCostPRD_003</t>
  </si>
  <si>
    <t>AddCostPRD_004</t>
  </si>
  <si>
    <t>AddCostPRD_005</t>
  </si>
  <si>
    <t>BCD</t>
  </si>
  <si>
    <t>Education Cess</t>
  </si>
  <si>
    <t>Educataion Cess</t>
  </si>
  <si>
    <t>Tax Value in $</t>
  </si>
  <si>
    <t>Tax Value in Rupees</t>
  </si>
  <si>
    <t>METAL SHOP</t>
  </si>
  <si>
    <t>*</t>
  </si>
  <si>
    <t>10/06/2021</t>
  </si>
  <si>
    <t>10520</t>
  </si>
  <si>
    <t>ServiceInventory001</t>
  </si>
  <si>
    <t>ServiceInventory002</t>
  </si>
  <si>
    <t>ServiceInventory003</t>
  </si>
  <si>
    <t>ServiceInventory004</t>
  </si>
  <si>
    <t>ServiceInventory005</t>
  </si>
  <si>
    <t>18/06/2021</t>
  </si>
  <si>
    <t>12250</t>
  </si>
  <si>
    <t>Payment Terms @60%</t>
  </si>
  <si>
    <t>Payment Terms @40%</t>
  </si>
  <si>
    <t>PO2341</t>
  </si>
  <si>
    <t>16947</t>
  </si>
  <si>
    <t>UD/PI/01657</t>
  </si>
  <si>
    <t>PAY-0899</t>
  </si>
  <si>
    <t>PO2342</t>
  </si>
  <si>
    <t>16948</t>
  </si>
  <si>
    <t>16949</t>
  </si>
  <si>
    <t>16950</t>
  </si>
  <si>
    <t>UD/PI/01658</t>
  </si>
  <si>
    <t>UD/PI/01659</t>
  </si>
  <si>
    <t>UD/PI/01660</t>
  </si>
  <si>
    <t>PAY-0900</t>
  </si>
  <si>
    <t>PO2343</t>
  </si>
  <si>
    <t>16951</t>
  </si>
  <si>
    <t>16952</t>
  </si>
  <si>
    <t>16953</t>
  </si>
  <si>
    <t>UD/PI/01661</t>
  </si>
  <si>
    <t>UD/PI/01662</t>
  </si>
  <si>
    <t>UD/PI/01663</t>
  </si>
  <si>
    <t>PAY-0901</t>
  </si>
  <si>
    <t>PO2344</t>
  </si>
  <si>
    <t>UD/PI/01664</t>
  </si>
  <si>
    <t>PAY-0902</t>
  </si>
  <si>
    <t>PAY-0903</t>
  </si>
  <si>
    <t>PO2345</t>
  </si>
  <si>
    <t>16954</t>
  </si>
  <si>
    <t>16955</t>
  </si>
  <si>
    <t>16956</t>
  </si>
  <si>
    <t>UD/PI/01665</t>
  </si>
  <si>
    <t>UD/PI/01666</t>
  </si>
  <si>
    <t>UD/PI/01667</t>
  </si>
  <si>
    <t>PAY-0904</t>
  </si>
  <si>
    <t>14552</t>
  </si>
  <si>
    <t>RFQ_00419</t>
  </si>
  <si>
    <t>PO2348</t>
  </si>
  <si>
    <t>16960</t>
  </si>
  <si>
    <t>16961</t>
  </si>
  <si>
    <t>16962</t>
  </si>
  <si>
    <t>UD/PI/01671</t>
  </si>
  <si>
    <t>UD/PI/01672</t>
  </si>
  <si>
    <t>UD/PI/01673</t>
  </si>
  <si>
    <t>PAY-0905</t>
  </si>
  <si>
    <t>PAY-0907</t>
  </si>
  <si>
    <t>14554</t>
  </si>
  <si>
    <t>RFQ_00421</t>
  </si>
  <si>
    <t>PO2350</t>
  </si>
  <si>
    <t>UD/PI/01677</t>
  </si>
  <si>
    <t>UD/PI/01678</t>
  </si>
  <si>
    <t>UD/PI/01679</t>
  </si>
  <si>
    <t>QU_00577</t>
  </si>
  <si>
    <t>UD/SO/00871</t>
  </si>
  <si>
    <t>16963</t>
  </si>
  <si>
    <t>REC-0484</t>
  </si>
  <si>
    <t>9994048287.06</t>
  </si>
  <si>
    <t>QU_00578</t>
  </si>
  <si>
    <t>UD/SO/00872</t>
  </si>
  <si>
    <t>16964</t>
  </si>
  <si>
    <t>16965</t>
  </si>
  <si>
    <t>16966</t>
  </si>
  <si>
    <t>CAV/964</t>
  </si>
  <si>
    <t>CAV/965</t>
  </si>
  <si>
    <t>CAV/966</t>
  </si>
  <si>
    <t>REC-0485</t>
  </si>
  <si>
    <t>UD/SO/00873</t>
  </si>
  <si>
    <t>16969</t>
  </si>
  <si>
    <t>16970</t>
  </si>
  <si>
    <t>16971</t>
  </si>
  <si>
    <t>CAV/967</t>
  </si>
  <si>
    <t>CAV/968</t>
  </si>
  <si>
    <t>CAV/969</t>
  </si>
  <si>
    <t>REC-0486</t>
  </si>
  <si>
    <t>REC-0487</t>
  </si>
  <si>
    <t>UD/SO/00874</t>
  </si>
  <si>
    <t>16972</t>
  </si>
  <si>
    <t>16973</t>
  </si>
  <si>
    <t>16974</t>
  </si>
  <si>
    <t>CAV/970</t>
  </si>
  <si>
    <t>CAV/971</t>
  </si>
  <si>
    <t>CAV/972</t>
  </si>
  <si>
    <t>REC-0488</t>
  </si>
  <si>
    <t>UD/SO/00875</t>
  </si>
  <si>
    <t>16975</t>
  </si>
  <si>
    <t>16976</t>
  </si>
  <si>
    <t>16977</t>
  </si>
  <si>
    <t>CAV/973</t>
  </si>
  <si>
    <t>CAV/974</t>
  </si>
  <si>
    <t>CAV/975</t>
  </si>
  <si>
    <t>REC-0489</t>
  </si>
  <si>
    <t>REC-0490</t>
  </si>
  <si>
    <t>UD/SO/00876</t>
  </si>
  <si>
    <t>11770/00002</t>
  </si>
  <si>
    <t>UD/SO/00877</t>
  </si>
  <si>
    <t>CAV/976</t>
  </si>
  <si>
    <t>CAV/977</t>
  </si>
  <si>
    <t>CAV/978</t>
  </si>
  <si>
    <t>REC-0491</t>
  </si>
  <si>
    <t>REC-0492</t>
  </si>
  <si>
    <t>PO2351</t>
  </si>
  <si>
    <t>16978</t>
  </si>
  <si>
    <t>16979</t>
  </si>
  <si>
    <t>16980</t>
  </si>
  <si>
    <t>UD/PI/01681</t>
  </si>
  <si>
    <t>UD/PI/01682</t>
  </si>
  <si>
    <t>UD/PI/01683</t>
  </si>
  <si>
    <t>PAY-0908</t>
  </si>
  <si>
    <t>PAY-0909</t>
  </si>
  <si>
    <t>PO2352</t>
  </si>
  <si>
    <t>16981</t>
  </si>
  <si>
    <t>UD/PI/01684</t>
  </si>
  <si>
    <t>PAY-0910</t>
  </si>
  <si>
    <t>UD/PI/01685</t>
  </si>
  <si>
    <t>UD/PI/01687</t>
  </si>
  <si>
    <t>PO2354</t>
  </si>
  <si>
    <t>16984</t>
  </si>
  <si>
    <t>UD/PI/01688</t>
  </si>
  <si>
    <t>PAY-0912</t>
  </si>
  <si>
    <t>UD/SO/00879</t>
  </si>
  <si>
    <t>16985</t>
  </si>
  <si>
    <t>CAV/980</t>
  </si>
  <si>
    <t>14558</t>
  </si>
  <si>
    <t>11591</t>
  </si>
  <si>
    <t>QU_00581</t>
  </si>
  <si>
    <t>11598</t>
  </si>
  <si>
    <t>11599</t>
  </si>
  <si>
    <t>17001</t>
  </si>
  <si>
    <t>UD/PI/01695</t>
  </si>
  <si>
    <t>PO2367</t>
  </si>
  <si>
    <t>PO2368</t>
  </si>
  <si>
    <t>17004</t>
  </si>
  <si>
    <t>PAY-0914</t>
  </si>
  <si>
    <t>PO2369</t>
  </si>
  <si>
    <t>17005</t>
  </si>
  <si>
    <t>PAY-0915</t>
  </si>
  <si>
    <t>PO2370</t>
  </si>
  <si>
    <t>17006</t>
  </si>
  <si>
    <t>PO2371</t>
  </si>
  <si>
    <t>17007</t>
  </si>
  <si>
    <t>PAY-0916</t>
  </si>
  <si>
    <t>PO2373</t>
  </si>
  <si>
    <t>PO2374</t>
  </si>
  <si>
    <t>PO2375</t>
  </si>
  <si>
    <t>PO2376</t>
  </si>
  <si>
    <t>PO2377</t>
  </si>
  <si>
    <t>PO2378</t>
  </si>
  <si>
    <t>17009</t>
  </si>
  <si>
    <t>PO2379</t>
  </si>
  <si>
    <t>17010</t>
  </si>
  <si>
    <t>UD/PI/01702</t>
  </si>
  <si>
    <t>PO2380</t>
  </si>
  <si>
    <t>17011</t>
  </si>
  <si>
    <t>UD/PI/01703</t>
  </si>
  <si>
    <t>PAY-0917</t>
  </si>
  <si>
    <t>PO2381</t>
  </si>
  <si>
    <t>PO2382</t>
  </si>
  <si>
    <t>PO2383</t>
  </si>
  <si>
    <t>PO2384</t>
  </si>
  <si>
    <t>17012</t>
  </si>
  <si>
    <t>17013</t>
  </si>
  <si>
    <t>PAY-0918</t>
  </si>
  <si>
    <t>PO2385</t>
  </si>
  <si>
    <t>17014</t>
  </si>
  <si>
    <t>17015</t>
  </si>
  <si>
    <t>17016</t>
  </si>
  <si>
    <t>UD/PI/01705</t>
  </si>
  <si>
    <t>UD/PI/01706</t>
  </si>
  <si>
    <t>UD/PI/01707</t>
  </si>
  <si>
    <t>PAY-0919</t>
  </si>
  <si>
    <t>PO2386</t>
  </si>
  <si>
    <t>17017</t>
  </si>
  <si>
    <t>UD/PI/01708</t>
  </si>
  <si>
    <t>PAY-0920</t>
  </si>
  <si>
    <t>PO2387</t>
  </si>
  <si>
    <t>17018</t>
  </si>
  <si>
    <t>17019</t>
  </si>
  <si>
    <t>17020</t>
  </si>
  <si>
    <t>UD/PI/01709</t>
  </si>
  <si>
    <t>UD/PI/01710</t>
  </si>
  <si>
    <t>UD/PI/01711</t>
  </si>
  <si>
    <t>PAY-0921</t>
  </si>
  <si>
    <t>PO2388</t>
  </si>
  <si>
    <t>17021</t>
  </si>
  <si>
    <t>17022</t>
  </si>
  <si>
    <t>17023</t>
  </si>
  <si>
    <t>UD/PI/01712</t>
  </si>
  <si>
    <t>UD/PI/01713</t>
  </si>
  <si>
    <t>UD/PI/01714</t>
  </si>
  <si>
    <t>PAY-0922</t>
  </si>
  <si>
    <t>PO2389</t>
  </si>
  <si>
    <t>UD/PI/01715</t>
  </si>
  <si>
    <t>PAY-0923</t>
  </si>
  <si>
    <t>PAY-0924</t>
  </si>
  <si>
    <t>PO2390</t>
  </si>
  <si>
    <t>17024</t>
  </si>
  <si>
    <t>17025</t>
  </si>
  <si>
    <t>17026</t>
  </si>
  <si>
    <t>UD/PI/01716</t>
  </si>
  <si>
    <t>UD/PI/01717</t>
  </si>
  <si>
    <t>UD/PI/01718</t>
  </si>
  <si>
    <t>PAY-0925</t>
  </si>
  <si>
    <t>PO2391</t>
  </si>
  <si>
    <t>17027</t>
  </si>
  <si>
    <t>17028</t>
  </si>
  <si>
    <t>17029</t>
  </si>
  <si>
    <t>UD/PI/01719</t>
  </si>
  <si>
    <t>UD/PI/01720</t>
  </si>
  <si>
    <t>UD/PI/01721</t>
  </si>
  <si>
    <t>PAY-0926</t>
  </si>
  <si>
    <t>PAY-0927</t>
  </si>
  <si>
    <t>14560</t>
  </si>
  <si>
    <t>RFQ_00423</t>
  </si>
  <si>
    <t>PO2392</t>
  </si>
  <si>
    <t>17030</t>
  </si>
  <si>
    <t>17031</t>
  </si>
  <si>
    <t>17032</t>
  </si>
  <si>
    <t>UD/PI/01722</t>
  </si>
  <si>
    <t>UD/PI/01723</t>
  </si>
  <si>
    <t>UD/PI/01724</t>
  </si>
  <si>
    <t>PAY-0928</t>
  </si>
  <si>
    <t>PAY-0929</t>
  </si>
  <si>
    <t>14561</t>
  </si>
  <si>
    <t>RFQ_00424</t>
  </si>
  <si>
    <t>PO2393</t>
  </si>
  <si>
    <t>UD/PI/01725</t>
  </si>
  <si>
    <t>UD/PI/01726</t>
  </si>
  <si>
    <t>UD/PI/01727</t>
  </si>
  <si>
    <t>PO2394</t>
  </si>
  <si>
    <t>17033</t>
  </si>
  <si>
    <t>UD/PI/01728</t>
  </si>
  <si>
    <t>PAY-0930</t>
  </si>
  <si>
    <t>UD/PI/01729</t>
  </si>
  <si>
    <t>PO2395</t>
  </si>
  <si>
    <t>17034</t>
  </si>
  <si>
    <t>UD/PI/01730</t>
  </si>
  <si>
    <t>PAY-0931</t>
  </si>
  <si>
    <t>UD/SO/00888</t>
  </si>
  <si>
    <t>17035</t>
  </si>
  <si>
    <t>CAV/981</t>
  </si>
  <si>
    <t>UD/PI/01731</t>
  </si>
  <si>
    <t>PO2396</t>
  </si>
  <si>
    <t>17036</t>
  </si>
  <si>
    <t>UD/PI/01732</t>
  </si>
  <si>
    <t>PAY-0932</t>
  </si>
  <si>
    <t>PO2397</t>
  </si>
  <si>
    <t>17037</t>
  </si>
  <si>
    <t>17038</t>
  </si>
  <si>
    <t>17039</t>
  </si>
  <si>
    <t>UD/PI/01733</t>
  </si>
  <si>
    <t>UD/PI/01734</t>
  </si>
  <si>
    <t>UD/PI/01735</t>
  </si>
  <si>
    <t>PAY-0933</t>
  </si>
  <si>
    <t>PO2399</t>
  </si>
  <si>
    <t>17040</t>
  </si>
  <si>
    <t>UD/PI/01736</t>
  </si>
  <si>
    <t>PAY-0934</t>
  </si>
  <si>
    <t>PO2400</t>
  </si>
  <si>
    <t>17041</t>
  </si>
  <si>
    <t>UD/PI/01737</t>
  </si>
  <si>
    <t>PAY-0935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</si>
</sst>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44" formatCode="_(&quot;$&quot;* #,##0.00_);_(&quot;$&quot;* \(#,##0.00\);_(&quot;$&quot;* &quot;-&quot;??_);_(@_)"/>
    <numFmt numFmtId="164" formatCode="0.0%"/>
    <numFmt numFmtId="165" formatCode="&quot;$&quot;#,##0.00"/>
    <numFmt numFmtId="166" formatCode="[$₹-439]#,##0.00"/>
    <numFmt numFmtId="167" formatCode="[$$-409]#,##0.00"/>
    <numFmt numFmtId="168" formatCode="0.0000"/>
  </numFmts>
  <fonts count="30">
    <font>
      <sz val="11"/>
      <color theme="1"/>
      <name val="Calibri"/>
      <family val="2"/>
      <scheme val="minor"/>
    </font>
    <font>
      <sz val="10"/>
      <color theme="1"/>
      <name val="Calibri"/>
      <family val="2"/>
      <scheme val="minor"/>
    </font>
    <font>
      <sz val="10"/>
      <color rgb="FF000000"/>
      <name val="Calibri"/>
      <family val="2"/>
      <scheme val="minor"/>
    </font>
    <font>
      <sz val="8"/>
      <name val="Calibri"/>
      <family val="2"/>
      <scheme val="minor"/>
    </font>
    <font>
      <sz val="11"/>
      <color theme="1"/>
      <name val="Calibri"/>
      <family val="2"/>
      <scheme val="minor"/>
    </font>
    <font>
      <sz val="10"/>
      <color rgb="FF222222"/>
      <name val="Calibri"/>
      <family val="2"/>
      <scheme val="minor"/>
    </font>
    <font>
      <sz val="10"/>
      <color theme="0"/>
      <name val="Calibri"/>
      <family val="2"/>
      <scheme val="minor"/>
    </font>
    <font>
      <b/>
      <sz val="10"/>
      <color theme="0"/>
      <name val="Calibri"/>
      <family val="2"/>
      <scheme val="minor"/>
    </font>
    <font>
      <sz val="11"/>
      <color theme="1" tint="4.9989318521683403E-2"/>
      <name val="Calibri"/>
      <family val="2"/>
      <scheme val="minor"/>
    </font>
    <font>
      <sz val="10"/>
      <name val="Calibri"/>
      <family val="2"/>
      <scheme val="minor"/>
    </font>
    <font>
      <sz val="9"/>
      <name val="Arial"/>
      <family val="2"/>
    </font>
    <font>
      <sz val="10"/>
      <color theme="1" tint="4.9989318521683403E-2"/>
      <name val="Calibri"/>
      <family val="2"/>
      <scheme val="minor"/>
    </font>
    <font>
      <b/>
      <sz val="11"/>
      <color theme="0"/>
      <name val="Calibri"/>
      <family val="2"/>
      <scheme val="minor"/>
    </font>
    <font>
      <sz val="11"/>
      <color rgb="FFFF0000"/>
      <name val="Calibri"/>
      <family val="2"/>
      <scheme val="minor"/>
    </font>
    <font>
      <b/>
      <sz val="11"/>
      <color theme="1"/>
      <name val="Calibri"/>
      <family val="2"/>
      <scheme val="minor"/>
    </font>
    <font>
      <b/>
      <sz val="11"/>
      <color theme="1" tint="4.9989318521683403E-2"/>
      <name val="Calibri"/>
      <family val="2"/>
      <scheme val="minor"/>
    </font>
    <font>
      <i/>
      <u/>
      <sz val="9"/>
      <color theme="1" tint="4.9989318521683403E-2"/>
      <name val="Calibri"/>
      <family val="2"/>
      <scheme val="minor"/>
    </font>
    <font>
      <sz val="10"/>
      <color rgb="FFFF0000"/>
      <name val="Calibri"/>
      <family val="2"/>
      <scheme val="minor"/>
    </font>
    <font>
      <i/>
      <u/>
      <sz val="10"/>
      <color theme="1" tint="4.9989318521683403E-2"/>
      <name val="Calibri"/>
      <family val="2"/>
      <scheme val="minor"/>
    </font>
    <font>
      <b/>
      <sz val="10"/>
      <color rgb="FFFF0000"/>
      <name val="Calibri"/>
      <family val="2"/>
      <scheme val="minor"/>
    </font>
    <font>
      <b/>
      <sz val="10"/>
      <name val="Calibri"/>
      <family val="2"/>
      <scheme val="minor"/>
    </font>
    <font>
      <u/>
      <sz val="11"/>
      <color theme="10"/>
      <name val="Calibri"/>
      <family val="2"/>
      <scheme val="minor"/>
    </font>
    <font>
      <u/>
      <sz val="10"/>
      <color theme="10"/>
      <name val="Calibri"/>
      <family val="2"/>
      <scheme val="minor"/>
    </font>
    <font>
      <b/>
      <sz val="12"/>
      <color rgb="FF0D0D0D"/>
      <name val="Calibri"/>
      <family val="2"/>
      <scheme val="minor"/>
    </font>
    <font>
      <sz val="10"/>
      <color rgb="FFFFFFFF"/>
      <name val="Calibri"/>
      <family val="2"/>
      <scheme val="minor"/>
    </font>
    <font>
      <b/>
      <sz val="10"/>
      <color rgb="FF000000"/>
      <name val="Calibri"/>
      <family val="2"/>
      <scheme val="minor"/>
    </font>
    <font>
      <sz val="10"/>
      <color rgb="FF00B050"/>
      <name val="Calibri"/>
      <family val="2"/>
      <scheme val="minor"/>
    </font>
    <font>
      <b/>
      <sz val="10"/>
      <color rgb="FF0D0D0D"/>
      <name val="Calibri"/>
      <family val="2"/>
      <scheme val="minor"/>
    </font>
    <font>
      <b/>
      <sz val="11"/>
      <name val="Calibri"/>
      <family val="2"/>
      <scheme val="minor"/>
    </font>
    <font>
      <sz val="10"/>
      <name val="Arial"/>
      <family val="2"/>
    </font>
  </fonts>
  <fills count="16">
    <fill>
      <patternFill patternType="none"/>
    </fill>
    <fill>
      <patternFill patternType="gray125"/>
    </fill>
    <fill>
      <patternFill patternType="solid">
        <fgColor theme="4" tint="-0.249977111117893"/>
        <bgColor indexed="64"/>
      </patternFill>
    </fill>
    <fill>
      <patternFill patternType="solid">
        <fgColor theme="0"/>
        <bgColor indexed="64"/>
      </patternFill>
    </fill>
    <fill>
      <patternFill patternType="solid">
        <fgColor theme="5" tint="-0.249977111117893"/>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theme="4" tint="-0.499984740745262"/>
        <bgColor indexed="64"/>
      </patternFill>
    </fill>
    <fill>
      <patternFill patternType="solid">
        <fgColor theme="5" tint="0.79998168889431442"/>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7" tint="0.59999389629810485"/>
        <bgColor indexed="64"/>
      </patternFill>
    </fill>
    <fill>
      <patternFill patternType="solid">
        <fgColor rgb="FFFFC000"/>
        <bgColor rgb="FF000000"/>
      </patternFill>
    </fill>
    <fill>
      <patternFill patternType="solid">
        <fgColor rgb="FFDDEBF7"/>
        <bgColor rgb="FF000000"/>
      </patternFill>
    </fill>
    <fill>
      <patternFill patternType="solid">
        <fgColor rgb="FF305496"/>
        <bgColor rgb="FF000000"/>
      </patternFill>
    </fill>
    <fill>
      <patternFill patternType="solid">
        <fgColor rgb="FFFFFFFF"/>
        <bgColor rgb="FF000000"/>
      </patternFill>
    </fill>
  </fills>
  <borders count="1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4">
    <xf numFmtId="0" fontId="0" fillId="0" borderId="0"/>
    <xf numFmtId="43" fontId="4" fillId="0" borderId="0" applyFont="0" applyFill="0" applyBorder="0" applyAlignment="0" applyProtection="0"/>
    <xf numFmtId="44" fontId="4" fillId="0" borderId="0" applyFont="0" applyFill="0" applyBorder="0" applyAlignment="0" applyProtection="0"/>
    <xf numFmtId="0" fontId="21" fillId="0" borderId="0" applyNumberFormat="0" applyFill="0" applyBorder="0" applyAlignment="0" applyProtection="0"/>
  </cellStyleXfs>
  <cellXfs count="301">
    <xf numFmtId="0" fontId="0" fillId="0" borderId="0" xfId="0"/>
    <xf numFmtId="2" fontId="1" fillId="0" borderId="0" xfId="0" applyNumberFormat="1" applyFont="1"/>
    <xf numFmtId="49" fontId="1" fillId="0" borderId="0" xfId="0" applyNumberFormat="1" applyFont="1"/>
    <xf numFmtId="165" fontId="9" fillId="0" borderId="0" xfId="1" applyNumberFormat="1" applyFont="1" applyFill="1" applyBorder="1"/>
    <xf numFmtId="165" fontId="6" fillId="2" borderId="0" xfId="1" applyNumberFormat="1" applyFont="1" applyFill="1" applyBorder="1"/>
    <xf numFmtId="165" fontId="1" fillId="0" borderId="0" xfId="0" applyNumberFormat="1" applyFont="1"/>
    <xf numFmtId="166" fontId="1" fillId="0" borderId="0" xfId="2" applyNumberFormat="1" applyFont="1"/>
    <xf numFmtId="166" fontId="1" fillId="0" borderId="1" xfId="2" applyNumberFormat="1" applyFont="1" applyBorder="1"/>
    <xf numFmtId="166" fontId="1" fillId="0" borderId="0" xfId="0" applyNumberFormat="1" applyFont="1"/>
    <xf numFmtId="166" fontId="6" fillId="2" borderId="0" xfId="2" applyNumberFormat="1" applyFont="1" applyFill="1" applyAlignment="1">
      <alignment horizontal="center" vertical="center" wrapText="1"/>
    </xf>
    <xf numFmtId="166" fontId="6" fillId="2" borderId="1" xfId="2" applyNumberFormat="1" applyFont="1" applyFill="1" applyBorder="1" applyAlignment="1">
      <alignment horizontal="center" vertical="center" wrapText="1"/>
    </xf>
    <xf numFmtId="166" fontId="7" fillId="2" borderId="1" xfId="2" applyNumberFormat="1" applyFont="1" applyFill="1" applyBorder="1" applyAlignment="1">
      <alignment horizontal="center" vertical="center"/>
    </xf>
    <xf numFmtId="166" fontId="7" fillId="2" borderId="1" xfId="2" applyNumberFormat="1" applyFont="1" applyFill="1" applyBorder="1" applyAlignment="1">
      <alignment horizontal="center" vertical="center" wrapText="1"/>
    </xf>
    <xf numFmtId="166" fontId="6" fillId="4" borderId="1" xfId="2" applyNumberFormat="1" applyFont="1" applyFill="1" applyBorder="1" applyAlignment="1">
      <alignment horizontal="center" vertical="center" wrapText="1"/>
    </xf>
    <xf numFmtId="166" fontId="7" fillId="4" borderId="1" xfId="2" applyNumberFormat="1" applyFont="1" applyFill="1" applyBorder="1" applyAlignment="1">
      <alignment horizontal="center" vertical="center" wrapText="1"/>
    </xf>
    <xf numFmtId="166" fontId="6" fillId="6" borderId="1" xfId="2" applyNumberFormat="1" applyFont="1" applyFill="1" applyBorder="1" applyAlignment="1">
      <alignment horizontal="center" vertical="center" wrapText="1"/>
    </xf>
    <xf numFmtId="166" fontId="7" fillId="6" borderId="1" xfId="2" applyNumberFormat="1" applyFont="1" applyFill="1" applyBorder="1" applyAlignment="1">
      <alignment horizontal="center" vertical="center" wrapText="1"/>
    </xf>
    <xf numFmtId="166" fontId="6" fillId="5" borderId="1" xfId="2" applyNumberFormat="1" applyFont="1" applyFill="1" applyBorder="1" applyAlignment="1">
      <alignment horizontal="center" vertical="center" wrapText="1"/>
    </xf>
    <xf numFmtId="166" fontId="7" fillId="5" borderId="1" xfId="2" applyNumberFormat="1" applyFont="1" applyFill="1" applyBorder="1" applyAlignment="1">
      <alignment horizontal="center" vertical="center" wrapText="1"/>
    </xf>
    <xf numFmtId="166" fontId="11" fillId="3" borderId="0" xfId="0" applyNumberFormat="1" applyFont="1" applyFill="1"/>
    <xf numFmtId="166" fontId="1" fillId="3" borderId="0" xfId="0" applyNumberFormat="1" applyFont="1" applyFill="1"/>
    <xf numFmtId="166" fontId="9" fillId="0" borderId="0" xfId="2" applyNumberFormat="1" applyFont="1"/>
    <xf numFmtId="166" fontId="2" fillId="0" borderId="0" xfId="2" applyNumberFormat="1" applyFont="1"/>
    <xf numFmtId="166" fontId="5" fillId="0" borderId="0" xfId="2" applyNumberFormat="1" applyFont="1"/>
    <xf numFmtId="166" fontId="9" fillId="0" borderId="0" xfId="2" applyNumberFormat="1" applyFont="1" applyAlignment="1">
      <alignment horizontal="right"/>
    </xf>
    <xf numFmtId="166" fontId="1" fillId="0" borderId="0" xfId="2" applyNumberFormat="1" applyFont="1" applyAlignment="1">
      <alignment horizontal="center"/>
    </xf>
    <xf numFmtId="166" fontId="9" fillId="0" borderId="0" xfId="2" applyNumberFormat="1" applyFont="1" applyFill="1" applyBorder="1"/>
    <xf numFmtId="166" fontId="11" fillId="0" borderId="0" xfId="2" applyNumberFormat="1" applyFont="1" applyAlignment="1">
      <alignment horizontal="right"/>
    </xf>
    <xf numFmtId="166" fontId="11" fillId="0" borderId="0" xfId="2" applyNumberFormat="1" applyFont="1"/>
    <xf numFmtId="166" fontId="11" fillId="0" borderId="0" xfId="0" applyNumberFormat="1" applyFont="1"/>
    <xf numFmtId="166" fontId="6" fillId="0" borderId="0" xfId="2" applyNumberFormat="1" applyFont="1" applyFill="1" applyBorder="1"/>
    <xf numFmtId="166" fontId="6" fillId="0" borderId="0" xfId="2" applyNumberFormat="1" applyFont="1"/>
    <xf numFmtId="166" fontId="1" fillId="2" borderId="0" xfId="2" applyNumberFormat="1" applyFont="1" applyFill="1"/>
    <xf numFmtId="166" fontId="6" fillId="2" borderId="0" xfId="2" applyNumberFormat="1" applyFont="1" applyFill="1"/>
    <xf numFmtId="166" fontId="6" fillId="2" borderId="0" xfId="2" applyNumberFormat="1" applyFont="1" applyFill="1" applyBorder="1"/>
    <xf numFmtId="166" fontId="7" fillId="2" borderId="0" xfId="2" applyNumberFormat="1" applyFont="1" applyFill="1" applyBorder="1"/>
    <xf numFmtId="166" fontId="7" fillId="4" borderId="0" xfId="2" applyNumberFormat="1" applyFont="1" applyFill="1" applyBorder="1"/>
    <xf numFmtId="166" fontId="6" fillId="4" borderId="0" xfId="2" applyNumberFormat="1" applyFont="1" applyFill="1"/>
    <xf numFmtId="166" fontId="6" fillId="4" borderId="0" xfId="2" applyNumberFormat="1" applyFont="1" applyFill="1" applyBorder="1"/>
    <xf numFmtId="166" fontId="6" fillId="6" borderId="0" xfId="2" applyNumberFormat="1" applyFont="1" applyFill="1" applyBorder="1"/>
    <xf numFmtId="166" fontId="6" fillId="6" borderId="0" xfId="2" applyNumberFormat="1" applyFont="1" applyFill="1"/>
    <xf numFmtId="166" fontId="6" fillId="5" borderId="0" xfId="2" applyNumberFormat="1" applyFont="1" applyFill="1" applyBorder="1"/>
    <xf numFmtId="166" fontId="6" fillId="5" borderId="0" xfId="2" applyNumberFormat="1" applyFont="1" applyFill="1"/>
    <xf numFmtId="166" fontId="7" fillId="0" borderId="0" xfId="2" applyNumberFormat="1" applyFont="1" applyFill="1" applyBorder="1"/>
    <xf numFmtId="166" fontId="6" fillId="0" borderId="0" xfId="2" applyNumberFormat="1" applyFont="1" applyFill="1" applyBorder="1" applyAlignment="1">
      <alignment horizontal="center"/>
    </xf>
    <xf numFmtId="166" fontId="6" fillId="2" borderId="0" xfId="2" applyNumberFormat="1" applyFont="1" applyFill="1" applyBorder="1" applyAlignment="1">
      <alignment horizontal="right"/>
    </xf>
    <xf numFmtId="166" fontId="6" fillId="2" borderId="1" xfId="2" applyNumberFormat="1" applyFont="1" applyFill="1" applyBorder="1" applyAlignment="1">
      <alignment horizontal="center" vertical="center"/>
    </xf>
    <xf numFmtId="166" fontId="7" fillId="2" borderId="1" xfId="2" applyNumberFormat="1" applyFont="1" applyFill="1" applyBorder="1" applyAlignment="1">
      <alignment horizontal="center"/>
    </xf>
    <xf numFmtId="166" fontId="0" fillId="0" borderId="0" xfId="2" applyNumberFormat="1" applyFont="1"/>
    <xf numFmtId="166" fontId="9" fillId="0" borderId="1" xfId="2" applyNumberFormat="1" applyFont="1" applyBorder="1"/>
    <xf numFmtId="166" fontId="11" fillId="0" borderId="0" xfId="2" applyNumberFormat="1" applyFont="1" applyAlignment="1">
      <alignment horizontal="center"/>
    </xf>
    <xf numFmtId="166" fontId="11" fillId="0" borderId="0" xfId="2" applyNumberFormat="1" applyFont="1" applyFill="1" applyBorder="1"/>
    <xf numFmtId="166" fontId="1" fillId="0" borderId="0" xfId="2" applyNumberFormat="1" applyFont="1" applyFill="1" applyBorder="1"/>
    <xf numFmtId="166" fontId="11" fillId="0" borderId="0" xfId="2" applyNumberFormat="1" applyFont="1" applyFill="1" applyBorder="1" applyAlignment="1"/>
    <xf numFmtId="166" fontId="1" fillId="0" borderId="0" xfId="2" applyNumberFormat="1" applyFont="1" applyAlignment="1">
      <alignment horizontal="center" vertical="center"/>
    </xf>
    <xf numFmtId="166" fontId="1" fillId="0" borderId="0" xfId="2" applyNumberFormat="1" applyFont="1" applyAlignment="1">
      <alignment horizontal="center" vertical="center" wrapText="1"/>
    </xf>
    <xf numFmtId="166" fontId="1" fillId="0" borderId="0" xfId="0" applyNumberFormat="1" applyFont="1" applyAlignment="1">
      <alignment horizontal="center" vertical="center"/>
    </xf>
    <xf numFmtId="166" fontId="6" fillId="0" borderId="0" xfId="2" applyNumberFormat="1" applyFont="1" applyAlignment="1">
      <alignment horizontal="center"/>
    </xf>
    <xf numFmtId="166" fontId="7" fillId="2" borderId="1" xfId="2" applyNumberFormat="1" applyFont="1" applyFill="1" applyBorder="1"/>
    <xf numFmtId="166" fontId="6" fillId="2" borderId="1" xfId="2" applyNumberFormat="1" applyFont="1" applyFill="1" applyBorder="1" applyAlignment="1">
      <alignment horizontal="center"/>
    </xf>
    <xf numFmtId="166" fontId="6" fillId="2" borderId="1" xfId="2" applyNumberFormat="1" applyFont="1" applyFill="1" applyBorder="1"/>
    <xf numFmtId="166" fontId="1" fillId="3" borderId="1" xfId="2" applyNumberFormat="1" applyFont="1" applyFill="1" applyBorder="1"/>
    <xf numFmtId="166" fontId="1" fillId="3" borderId="1" xfId="2" applyNumberFormat="1" applyFont="1" applyFill="1" applyBorder="1" applyAlignment="1">
      <alignment horizontal="right"/>
    </xf>
    <xf numFmtId="166" fontId="7" fillId="2" borderId="1" xfId="2" applyNumberFormat="1" applyFont="1" applyFill="1" applyBorder="1" applyAlignment="1">
      <alignment horizontal="left" vertical="center"/>
    </xf>
    <xf numFmtId="166" fontId="9" fillId="0" borderId="1" xfId="2" applyNumberFormat="1" applyFont="1" applyFill="1" applyBorder="1"/>
    <xf numFmtId="166" fontId="10" fillId="0" borderId="1" xfId="2" applyNumberFormat="1" applyFont="1" applyFill="1" applyBorder="1"/>
    <xf numFmtId="166" fontId="10" fillId="0" borderId="1" xfId="2" applyNumberFormat="1" applyFont="1" applyFill="1" applyBorder="1" applyAlignment="1">
      <alignment vertical="top" wrapText="1"/>
    </xf>
    <xf numFmtId="166" fontId="6" fillId="2" borderId="1" xfId="0" applyNumberFormat="1" applyFont="1" applyFill="1" applyBorder="1" applyAlignment="1">
      <alignment horizontal="center" vertical="center" wrapText="1"/>
    </xf>
    <xf numFmtId="166" fontId="7" fillId="2" borderId="1" xfId="0" applyNumberFormat="1" applyFont="1" applyFill="1" applyBorder="1" applyAlignment="1">
      <alignment horizontal="center" vertical="center"/>
    </xf>
    <xf numFmtId="166" fontId="9" fillId="0" borderId="0" xfId="1" applyNumberFormat="1" applyFont="1" applyFill="1" applyBorder="1"/>
    <xf numFmtId="166" fontId="9" fillId="0" borderId="0" xfId="0" applyNumberFormat="1" applyFont="1"/>
    <xf numFmtId="166" fontId="6" fillId="2" borderId="0" xfId="0" applyNumberFormat="1" applyFont="1" applyFill="1"/>
    <xf numFmtId="166" fontId="6" fillId="2" borderId="0" xfId="1" applyNumberFormat="1" applyFont="1" applyFill="1" applyBorder="1"/>
    <xf numFmtId="166" fontId="6" fillId="4" borderId="0" xfId="0" applyNumberFormat="1" applyFont="1" applyFill="1"/>
    <xf numFmtId="166" fontId="7" fillId="2" borderId="1" xfId="0" applyNumberFormat="1" applyFont="1" applyFill="1" applyBorder="1" applyAlignment="1">
      <alignment horizontal="center"/>
    </xf>
    <xf numFmtId="166" fontId="9" fillId="0" borderId="1" xfId="0" applyNumberFormat="1" applyFont="1" applyBorder="1"/>
    <xf numFmtId="166" fontId="6" fillId="2" borderId="1" xfId="0" applyNumberFormat="1" applyFont="1" applyFill="1" applyBorder="1"/>
    <xf numFmtId="166" fontId="1" fillId="3" borderId="1" xfId="0" applyNumberFormat="1" applyFont="1" applyFill="1" applyBorder="1"/>
    <xf numFmtId="1" fontId="1" fillId="0" borderId="0" xfId="0" applyNumberFormat="1" applyFont="1"/>
    <xf numFmtId="1" fontId="6" fillId="2" borderId="0" xfId="0" applyNumberFormat="1" applyFont="1" applyFill="1" applyAlignment="1">
      <alignment horizontal="center" vertical="center" wrapText="1"/>
    </xf>
    <xf numFmtId="166" fontId="6" fillId="6" borderId="0" xfId="0" applyNumberFormat="1" applyFont="1" applyFill="1"/>
    <xf numFmtId="166" fontId="6" fillId="5" borderId="0" xfId="0" applyNumberFormat="1" applyFont="1" applyFill="1"/>
    <xf numFmtId="0" fontId="12" fillId="7" borderId="1" xfId="0" applyFont="1" applyFill="1" applyBorder="1" applyAlignment="1">
      <alignment horizontal="left" vertical="top" wrapText="1"/>
    </xf>
    <xf numFmtId="0" fontId="0" fillId="0" borderId="0" xfId="0" applyAlignment="1">
      <alignment horizontal="left" vertical="top"/>
    </xf>
    <xf numFmtId="0" fontId="15" fillId="8" borderId="1" xfId="0" applyFont="1" applyFill="1" applyBorder="1" applyAlignment="1">
      <alignment horizontal="left" vertical="top" wrapText="1"/>
    </xf>
    <xf numFmtId="0" fontId="8" fillId="8" borderId="1" xfId="0" applyFont="1" applyFill="1" applyBorder="1" applyAlignment="1">
      <alignment horizontal="left" vertical="top" wrapText="1"/>
    </xf>
    <xf numFmtId="0" fontId="8" fillId="3" borderId="0" xfId="0" applyFont="1" applyFill="1" applyAlignment="1">
      <alignment horizontal="left" vertical="top"/>
    </xf>
    <xf numFmtId="0" fontId="15" fillId="9" borderId="1" xfId="0" applyFont="1" applyFill="1" applyBorder="1" applyAlignment="1">
      <alignment horizontal="left" vertical="top" wrapText="1"/>
    </xf>
    <xf numFmtId="0" fontId="8" fillId="9" borderId="1" xfId="0" applyFont="1" applyFill="1" applyBorder="1" applyAlignment="1">
      <alignment horizontal="left" vertical="top" wrapText="1"/>
    </xf>
    <xf numFmtId="0" fontId="13" fillId="8" borderId="1" xfId="0" applyFont="1" applyFill="1" applyBorder="1" applyAlignment="1">
      <alignment horizontal="left" vertical="top" wrapText="1"/>
    </xf>
    <xf numFmtId="0" fontId="14" fillId="8" borderId="1" xfId="0" applyFont="1" applyFill="1" applyBorder="1" applyAlignment="1">
      <alignment horizontal="left" vertical="top" wrapText="1"/>
    </xf>
    <xf numFmtId="0" fontId="0" fillId="8" borderId="1" xfId="0" applyFill="1" applyBorder="1" applyAlignment="1">
      <alignment horizontal="left" vertical="top" wrapText="1"/>
    </xf>
    <xf numFmtId="0" fontId="13" fillId="9" borderId="1" xfId="0" applyFont="1" applyFill="1" applyBorder="1" applyAlignment="1">
      <alignment horizontal="left" vertical="top" wrapText="1"/>
    </xf>
    <xf numFmtId="0" fontId="7" fillId="7" borderId="0" xfId="0" applyFont="1" applyFill="1" applyAlignment="1">
      <alignment horizontal="left" vertical="top" wrapText="1"/>
    </xf>
    <xf numFmtId="0" fontId="7" fillId="7" borderId="0" xfId="0" applyFont="1" applyFill="1" applyAlignment="1">
      <alignment horizontal="left" vertical="top"/>
    </xf>
    <xf numFmtId="0" fontId="1" fillId="10" borderId="1" xfId="0" applyFont="1" applyFill="1" applyBorder="1" applyAlignment="1">
      <alignment horizontal="left" vertical="top" wrapText="1"/>
    </xf>
    <xf numFmtId="0" fontId="11" fillId="10" borderId="1" xfId="0" applyFont="1" applyFill="1" applyBorder="1" applyAlignment="1">
      <alignment horizontal="left" vertical="top" wrapText="1"/>
    </xf>
    <xf numFmtId="15" fontId="0" fillId="0" borderId="1" xfId="0" applyNumberFormat="1" applyBorder="1"/>
    <xf numFmtId="0" fontId="1" fillId="10" borderId="1" xfId="0" applyFont="1" applyFill="1" applyBorder="1" applyAlignment="1">
      <alignment horizontal="left" vertical="top"/>
    </xf>
    <xf numFmtId="0" fontId="0" fillId="0" borderId="1" xfId="0" applyBorder="1"/>
    <xf numFmtId="0" fontId="1" fillId="8" borderId="1" xfId="0" applyFont="1" applyFill="1" applyBorder="1" applyAlignment="1">
      <alignment horizontal="left" vertical="top" wrapText="1"/>
    </xf>
    <xf numFmtId="0" fontId="11" fillId="8" borderId="1" xfId="0" applyFont="1" applyFill="1" applyBorder="1" applyAlignment="1">
      <alignment horizontal="left" vertical="top" wrapText="1"/>
    </xf>
    <xf numFmtId="0" fontId="1" fillId="8" borderId="1" xfId="0" applyFont="1" applyFill="1" applyBorder="1" applyAlignment="1">
      <alignment horizontal="left" vertical="top"/>
    </xf>
    <xf numFmtId="0" fontId="11" fillId="9" borderId="1" xfId="0" applyFont="1" applyFill="1" applyBorder="1" applyAlignment="1">
      <alignment horizontal="left" vertical="top" wrapText="1"/>
    </xf>
    <xf numFmtId="0" fontId="19" fillId="8" borderId="1" xfId="0" applyFont="1" applyFill="1" applyBorder="1" applyAlignment="1">
      <alignment horizontal="left" vertical="top" wrapText="1"/>
    </xf>
    <xf numFmtId="0" fontId="0" fillId="0" borderId="1" xfId="0" applyBorder="1" applyAlignment="1">
      <alignment horizontal="right"/>
    </xf>
    <xf numFmtId="0" fontId="19" fillId="10" borderId="1" xfId="0" applyFont="1" applyFill="1" applyBorder="1" applyAlignment="1">
      <alignment horizontal="left" vertical="top" wrapText="1"/>
    </xf>
    <xf numFmtId="165" fontId="1" fillId="3" borderId="1" xfId="2" applyNumberFormat="1" applyFont="1" applyFill="1" applyBorder="1"/>
    <xf numFmtId="0" fontId="7" fillId="2" borderId="0" xfId="0" applyFont="1" applyFill="1" applyAlignment="1">
      <alignment horizontal="center" vertical="center"/>
    </xf>
    <xf numFmtId="49" fontId="6" fillId="2" borderId="0" xfId="0" applyNumberFormat="1" applyFont="1" applyFill="1" applyAlignment="1">
      <alignment horizontal="center" vertical="center" wrapText="1"/>
    </xf>
    <xf numFmtId="49" fontId="0" fillId="0" borderId="0" xfId="0" applyNumberFormat="1"/>
    <xf numFmtId="166" fontId="6" fillId="2" borderId="2" xfId="0" applyNumberFormat="1" applyFont="1" applyFill="1" applyBorder="1" applyAlignment="1">
      <alignment horizontal="center" vertical="center" wrapText="1"/>
    </xf>
    <xf numFmtId="49" fontId="1" fillId="0" borderId="0" xfId="0" applyNumberFormat="1" applyFont="1" applyAlignment="1">
      <alignment wrapText="1"/>
    </xf>
    <xf numFmtId="49" fontId="1" fillId="11" borderId="0" xfId="0" applyNumberFormat="1" applyFont="1" applyFill="1"/>
    <xf numFmtId="0" fontId="0" fillId="11" borderId="0" xfId="0" applyFill="1"/>
    <xf numFmtId="0" fontId="0" fillId="0" borderId="0" xfId="0" applyFill="1"/>
    <xf numFmtId="2" fontId="9" fillId="0" borderId="1" xfId="0" applyNumberFormat="1" applyFont="1" applyBorder="1"/>
    <xf numFmtId="0" fontId="6" fillId="2" borderId="0" xfId="1" applyNumberFormat="1" applyFont="1" applyFill="1" applyBorder="1"/>
    <xf numFmtId="0" fontId="7" fillId="2" borderId="0" xfId="1" applyNumberFormat="1" applyFont="1" applyFill="1" applyBorder="1"/>
    <xf numFmtId="0" fontId="7" fillId="4" borderId="0" xfId="1" applyNumberFormat="1" applyFont="1" applyFill="1" applyBorder="1"/>
    <xf numFmtId="0" fontId="6" fillId="4" borderId="0" xfId="1" applyNumberFormat="1" applyFont="1" applyFill="1" applyBorder="1"/>
    <xf numFmtId="0" fontId="6" fillId="2" borderId="0" xfId="1" applyNumberFormat="1" applyFont="1" applyFill="1" applyBorder="1" applyAlignment="1">
      <alignment horizontal="right"/>
    </xf>
    <xf numFmtId="0" fontId="6" fillId="4" borderId="0" xfId="1" applyNumberFormat="1" applyFont="1" applyFill="1" applyBorder="1" applyAlignment="1">
      <alignment horizontal="center"/>
    </xf>
    <xf numFmtId="0" fontId="1" fillId="0" borderId="0" xfId="0" applyFont="1"/>
    <xf numFmtId="0" fontId="6" fillId="2" borderId="0" xfId="0" applyFont="1" applyFill="1"/>
    <xf numFmtId="0" fontId="6" fillId="6" borderId="1" xfId="1" applyNumberFormat="1" applyFont="1" applyFill="1" applyBorder="1"/>
    <xf numFmtId="2" fontId="9" fillId="0" borderId="1" xfId="1" applyNumberFormat="1" applyFont="1" applyFill="1" applyBorder="1"/>
    <xf numFmtId="0" fontId="9" fillId="0" borderId="1" xfId="1" applyNumberFormat="1" applyFont="1" applyFill="1" applyBorder="1"/>
    <xf numFmtId="0" fontId="6" fillId="0" borderId="1" xfId="1" applyNumberFormat="1" applyFont="1" applyFill="1" applyBorder="1"/>
    <xf numFmtId="0" fontId="6" fillId="5" borderId="1" xfId="1" applyNumberFormat="1" applyFont="1" applyFill="1" applyBorder="1"/>
    <xf numFmtId="9" fontId="9" fillId="0" borderId="1" xfId="0" applyNumberFormat="1" applyFont="1" applyBorder="1"/>
    <xf numFmtId="0" fontId="0" fillId="0" borderId="0" xfId="0" applyAlignment="1">
      <alignment wrapText="1"/>
    </xf>
    <xf numFmtId="0" fontId="6" fillId="2" borderId="0" xfId="0" applyFont="1" applyFill="1" applyAlignment="1">
      <alignment horizontal="center" vertical="center" wrapText="1"/>
    </xf>
    <xf numFmtId="0" fontId="6" fillId="2" borderId="1" xfId="0" applyFont="1" applyFill="1" applyBorder="1" applyAlignment="1">
      <alignment horizontal="center" vertical="center" wrapText="1"/>
    </xf>
    <xf numFmtId="0" fontId="7" fillId="2" borderId="1" xfId="0" applyFont="1" applyFill="1" applyBorder="1" applyAlignment="1">
      <alignment horizontal="center" vertical="center"/>
    </xf>
    <xf numFmtId="0" fontId="7" fillId="2" borderId="1" xfId="0" applyFont="1" applyFill="1" applyBorder="1" applyAlignment="1">
      <alignment horizontal="center" vertical="center" wrapText="1"/>
    </xf>
    <xf numFmtId="0" fontId="6" fillId="4" borderId="1" xfId="0" applyFont="1" applyFill="1" applyBorder="1" applyAlignment="1">
      <alignment horizontal="center" vertical="center" wrapText="1"/>
    </xf>
    <xf numFmtId="0" fontId="7" fillId="4" borderId="1" xfId="0" applyFont="1" applyFill="1" applyBorder="1" applyAlignment="1">
      <alignment horizontal="center" vertical="center" wrapText="1"/>
    </xf>
    <xf numFmtId="0" fontId="7" fillId="4" borderId="3" xfId="0" applyFont="1" applyFill="1" applyBorder="1" applyAlignment="1">
      <alignment horizontal="center" vertical="center" wrapText="1"/>
    </xf>
    <xf numFmtId="0" fontId="6" fillId="6" borderId="1" xfId="0" applyFont="1" applyFill="1" applyBorder="1" applyAlignment="1">
      <alignment horizontal="center" vertical="center" wrapText="1"/>
    </xf>
    <xf numFmtId="0" fontId="7" fillId="6" borderId="1" xfId="0" applyFont="1" applyFill="1" applyBorder="1" applyAlignment="1">
      <alignment horizontal="center" vertical="center" wrapText="1"/>
    </xf>
    <xf numFmtId="0" fontId="6" fillId="5" borderId="1"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1" fillId="3" borderId="0" xfId="0" applyFont="1" applyFill="1"/>
    <xf numFmtId="0" fontId="1" fillId="0" borderId="1" xfId="0" applyFont="1" applyBorder="1"/>
    <xf numFmtId="0" fontId="9" fillId="0" borderId="1" xfId="0" applyFont="1" applyBorder="1"/>
    <xf numFmtId="0" fontId="2" fillId="0" borderId="1" xfId="0" applyFont="1" applyBorder="1"/>
    <xf numFmtId="0" fontId="5" fillId="0" borderId="1" xfId="0" applyFont="1" applyBorder="1"/>
    <xf numFmtId="0" fontId="1" fillId="0" borderId="1" xfId="0" applyFont="1" applyBorder="1" applyAlignment="1">
      <alignment horizontal="center"/>
    </xf>
    <xf numFmtId="0" fontId="11" fillId="0" borderId="1" xfId="0" applyFont="1" applyBorder="1"/>
    <xf numFmtId="0" fontId="1" fillId="2" borderId="0" xfId="0" applyFont="1" applyFill="1"/>
    <xf numFmtId="0" fontId="6" fillId="4" borderId="0" xfId="0" applyFont="1" applyFill="1"/>
    <xf numFmtId="0" fontId="6" fillId="6" borderId="1" xfId="0" applyFont="1" applyFill="1" applyBorder="1"/>
    <xf numFmtId="0" fontId="6" fillId="5" borderId="1" xfId="0" applyFont="1" applyFill="1" applyBorder="1"/>
    <xf numFmtId="0" fontId="9" fillId="0" borderId="0" xfId="0" applyFont="1"/>
    <xf numFmtId="0" fontId="20" fillId="0" borderId="0" xfId="1" applyNumberFormat="1" applyFont="1" applyFill="1" applyBorder="1"/>
    <xf numFmtId="0" fontId="9" fillId="0" borderId="0" xfId="1" applyNumberFormat="1" applyFont="1" applyFill="1" applyBorder="1"/>
    <xf numFmtId="0" fontId="9" fillId="0" borderId="0" xfId="1" applyNumberFormat="1" applyFont="1" applyFill="1" applyBorder="1" applyAlignment="1">
      <alignment horizontal="center"/>
    </xf>
    <xf numFmtId="0" fontId="6" fillId="6" borderId="0" xfId="0" applyFont="1" applyFill="1"/>
    <xf numFmtId="0" fontId="6" fillId="5" borderId="0" xfId="0" applyFont="1" applyFill="1"/>
    <xf numFmtId="0" fontId="6" fillId="2" borderId="1" xfId="0" applyFont="1" applyFill="1" applyBorder="1" applyAlignment="1">
      <alignment horizontal="center" vertical="center"/>
    </xf>
    <xf numFmtId="0" fontId="20" fillId="0" borderId="0" xfId="0" applyFont="1" applyAlignment="1">
      <alignment horizontal="center"/>
    </xf>
    <xf numFmtId="0" fontId="9" fillId="0" borderId="0" xfId="0" applyFont="1" applyAlignment="1">
      <alignment horizontal="center"/>
    </xf>
    <xf numFmtId="0" fontId="9" fillId="0" borderId="0" xfId="0" applyFont="1" applyAlignment="1">
      <alignment horizontal="center" vertical="center"/>
    </xf>
    <xf numFmtId="0" fontId="9" fillId="0" borderId="0" xfId="0" applyFont="1" applyAlignment="1">
      <alignment horizontal="center" vertical="center" wrapText="1"/>
    </xf>
    <xf numFmtId="0" fontId="1" fillId="0" borderId="0" xfId="0" applyFont="1" applyAlignment="1">
      <alignment horizontal="center" vertical="center"/>
    </xf>
    <xf numFmtId="0" fontId="6" fillId="2" borderId="1" xfId="0" applyFont="1" applyFill="1" applyBorder="1" applyAlignment="1">
      <alignment horizontal="center"/>
    </xf>
    <xf numFmtId="0" fontId="6" fillId="2" borderId="1" xfId="0" applyFont="1" applyFill="1" applyBorder="1"/>
    <xf numFmtId="0" fontId="20" fillId="0" borderId="0" xfId="0" applyFont="1"/>
    <xf numFmtId="0" fontId="9" fillId="3" borderId="1" xfId="0" applyFont="1" applyFill="1" applyBorder="1"/>
    <xf numFmtId="0" fontId="9" fillId="3" borderId="1" xfId="1" applyNumberFormat="1" applyFont="1" applyFill="1" applyBorder="1" applyAlignment="1">
      <alignment horizontal="right"/>
    </xf>
    <xf numFmtId="0" fontId="7" fillId="2" borderId="1" xfId="0" applyFont="1" applyFill="1" applyBorder="1" applyAlignment="1">
      <alignment horizontal="left" vertical="center"/>
    </xf>
    <xf numFmtId="0" fontId="10" fillId="0" borderId="1" xfId="0" applyFont="1" applyBorder="1"/>
    <xf numFmtId="0" fontId="10" fillId="0" borderId="1" xfId="0" applyFont="1" applyBorder="1" applyAlignment="1">
      <alignment vertical="top" wrapText="1"/>
    </xf>
    <xf numFmtId="167" fontId="9" fillId="0" borderId="1" xfId="0" applyNumberFormat="1" applyFont="1" applyBorder="1"/>
    <xf numFmtId="0" fontId="9" fillId="0" borderId="0" xfId="0" applyFont="1" applyBorder="1"/>
    <xf numFmtId="166" fontId="9" fillId="0" borderId="0" xfId="0" applyNumberFormat="1" applyFont="1" applyBorder="1"/>
    <xf numFmtId="166" fontId="1" fillId="0" borderId="0" xfId="0" applyNumberFormat="1" applyFont="1" applyBorder="1"/>
    <xf numFmtId="49" fontId="9" fillId="0" borderId="1" xfId="0" applyNumberFormat="1" applyFont="1" applyBorder="1" applyAlignment="1">
      <alignment horizontal="right"/>
    </xf>
    <xf numFmtId="49" fontId="11" fillId="0" borderId="1" xfId="0" applyNumberFormat="1" applyFont="1" applyBorder="1" applyAlignment="1">
      <alignment horizontal="right"/>
    </xf>
    <xf numFmtId="49" fontId="6" fillId="0" borderId="1" xfId="1" applyNumberFormat="1" applyFont="1" applyFill="1" applyBorder="1"/>
    <xf numFmtId="49" fontId="1" fillId="0" borderId="1" xfId="1" applyNumberFormat="1" applyFont="1" applyFill="1" applyBorder="1" applyAlignment="1">
      <alignment horizontal="right"/>
    </xf>
    <xf numFmtId="0" fontId="6" fillId="2" borderId="0" xfId="0" applyFont="1" applyFill="1" applyBorder="1"/>
    <xf numFmtId="166" fontId="6" fillId="2" borderId="0" xfId="0" applyNumberFormat="1" applyFont="1" applyFill="1" applyBorder="1"/>
    <xf numFmtId="0" fontId="6" fillId="2" borderId="0" xfId="0" applyFont="1" applyFill="1" applyBorder="1" applyAlignment="1">
      <alignment horizontal="center" vertical="center"/>
    </xf>
    <xf numFmtId="165" fontId="6" fillId="2" borderId="0" xfId="0" applyNumberFormat="1" applyFont="1" applyFill="1" applyBorder="1" applyAlignment="1">
      <alignment horizontal="center" vertical="center"/>
    </xf>
    <xf numFmtId="0" fontId="6" fillId="2" borderId="0" xfId="0" applyFont="1" applyFill="1" applyBorder="1" applyAlignment="1">
      <alignment horizontal="center" vertical="center" wrapText="1"/>
    </xf>
    <xf numFmtId="0" fontId="9" fillId="0" borderId="0" xfId="0" applyFont="1" applyAlignment="1">
      <alignment horizontal="left" vertical="center"/>
    </xf>
    <xf numFmtId="166" fontId="6" fillId="4" borderId="0" xfId="0" applyNumberFormat="1" applyFont="1" applyFill="1" applyBorder="1"/>
    <xf numFmtId="166" fontId="6" fillId="5" borderId="0" xfId="0" applyNumberFormat="1" applyFont="1" applyFill="1" applyBorder="1"/>
    <xf numFmtId="166" fontId="6" fillId="6" borderId="0" xfId="0" applyNumberFormat="1" applyFont="1" applyFill="1" applyBorder="1"/>
    <xf numFmtId="0" fontId="1" fillId="0" borderId="0" xfId="0" applyFont="1" applyAlignment="1">
      <alignment horizontal="left" vertical="center"/>
    </xf>
    <xf numFmtId="0" fontId="9" fillId="0" borderId="4" xfId="1" applyNumberFormat="1" applyFont="1" applyFill="1" applyBorder="1"/>
    <xf numFmtId="0" fontId="1" fillId="2" borderId="1" xfId="0" applyFont="1" applyFill="1" applyBorder="1"/>
    <xf numFmtId="49" fontId="1" fillId="0" borderId="1" xfId="0" applyNumberFormat="1" applyFont="1" applyBorder="1" applyAlignment="1">
      <alignment horizontal="right"/>
    </xf>
    <xf numFmtId="164" fontId="9" fillId="0" borderId="1" xfId="1" applyNumberFormat="1" applyFont="1" applyFill="1" applyBorder="1"/>
    <xf numFmtId="9" fontId="9" fillId="0" borderId="1" xfId="1" applyNumberFormat="1" applyFont="1" applyFill="1" applyBorder="1"/>
    <xf numFmtId="49" fontId="9" fillId="0" borderId="1" xfId="1" applyNumberFormat="1" applyFont="1" applyFill="1" applyBorder="1" applyAlignment="1">
      <alignment horizontal="right"/>
    </xf>
    <xf numFmtId="9" fontId="9" fillId="0" borderId="4" xfId="0" applyNumberFormat="1" applyFont="1" applyBorder="1"/>
    <xf numFmtId="0" fontId="6" fillId="2" borderId="1" xfId="1" applyNumberFormat="1" applyFont="1" applyFill="1" applyBorder="1"/>
    <xf numFmtId="0" fontId="0" fillId="11" borderId="0" xfId="0" applyFill="1" applyAlignment="1">
      <alignment horizontal="left" vertical="top" wrapText="1"/>
    </xf>
    <xf numFmtId="165" fontId="9" fillId="0" borderId="0" xfId="0" applyNumberFormat="1" applyFont="1" applyBorder="1"/>
    <xf numFmtId="165" fontId="1" fillId="0" borderId="0" xfId="0" applyNumberFormat="1" applyFont="1" applyBorder="1"/>
    <xf numFmtId="165" fontId="1" fillId="0" borderId="0" xfId="0" applyNumberFormat="1" applyFont="1" applyAlignment="1">
      <alignment horizontal="left" vertical="center"/>
    </xf>
    <xf numFmtId="165" fontId="6" fillId="2" borderId="0" xfId="0" applyNumberFormat="1" applyFont="1" applyFill="1" applyBorder="1"/>
    <xf numFmtId="0" fontId="9" fillId="0" borderId="1" xfId="0" applyFont="1" applyBorder="1" applyAlignment="1">
      <alignment horizontal="right"/>
    </xf>
    <xf numFmtId="0" fontId="9" fillId="0" borderId="1" xfId="0" applyNumberFormat="1" applyFont="1" applyBorder="1" applyAlignment="1">
      <alignment horizontal="right"/>
    </xf>
    <xf numFmtId="0" fontId="1" fillId="0" borderId="1" xfId="0" applyFont="1" applyBorder="1" applyAlignment="1">
      <alignment horizontal="right"/>
    </xf>
    <xf numFmtId="0" fontId="11" fillId="0" borderId="1" xfId="0" applyFont="1" applyBorder="1" applyAlignment="1">
      <alignment horizontal="right"/>
    </xf>
    <xf numFmtId="0" fontId="6" fillId="2" borderId="0" xfId="0" applyFont="1" applyFill="1" applyAlignment="1">
      <alignment horizontal="center" vertical="center"/>
    </xf>
    <xf numFmtId="165" fontId="6" fillId="2" borderId="0" xfId="0" applyNumberFormat="1" applyFont="1" applyFill="1" applyAlignment="1">
      <alignment horizontal="center" vertical="center"/>
    </xf>
    <xf numFmtId="0" fontId="6" fillId="0" borderId="1" xfId="0" applyFont="1" applyBorder="1"/>
    <xf numFmtId="49" fontId="6" fillId="0" borderId="1" xfId="0" applyNumberFormat="1" applyFont="1" applyBorder="1" applyAlignment="1">
      <alignment horizontal="right"/>
    </xf>
    <xf numFmtId="49" fontId="6" fillId="0" borderId="1" xfId="1" applyNumberFormat="1" applyFont="1" applyFill="1" applyBorder="1" applyAlignment="1">
      <alignment horizontal="right"/>
    </xf>
    <xf numFmtId="2" fontId="6" fillId="0" borderId="1" xfId="1" applyNumberFormat="1" applyFont="1" applyFill="1" applyBorder="1"/>
    <xf numFmtId="0" fontId="6" fillId="0" borderId="1" xfId="1" applyNumberFormat="1" applyFont="1" applyFill="1" applyBorder="1" applyAlignment="1">
      <alignment horizontal="right"/>
    </xf>
    <xf numFmtId="0" fontId="1" fillId="3" borderId="1" xfId="0" applyFont="1" applyFill="1" applyBorder="1"/>
    <xf numFmtId="0" fontId="2" fillId="0" borderId="1" xfId="2" applyNumberFormat="1" applyFont="1" applyBorder="1"/>
    <xf numFmtId="0" fontId="5" fillId="0" borderId="1" xfId="2" applyNumberFormat="1" applyFont="1" applyBorder="1"/>
    <xf numFmtId="0" fontId="1" fillId="0" borderId="1" xfId="2" applyNumberFormat="1" applyFont="1" applyBorder="1" applyAlignment="1">
      <alignment horizontal="right"/>
    </xf>
    <xf numFmtId="0" fontId="1" fillId="0" borderId="1" xfId="2" applyNumberFormat="1" applyFont="1" applyBorder="1" applyAlignment="1">
      <alignment horizontal="center"/>
    </xf>
    <xf numFmtId="0" fontId="1" fillId="0" borderId="1" xfId="2" applyNumberFormat="1" applyFont="1" applyBorder="1"/>
    <xf numFmtId="0" fontId="11" fillId="0" borderId="1" xfId="2" applyNumberFormat="1" applyFont="1" applyBorder="1" applyAlignment="1">
      <alignment horizontal="right"/>
    </xf>
    <xf numFmtId="0" fontId="9" fillId="0" borderId="1" xfId="2" applyNumberFormat="1" applyFont="1" applyBorder="1" applyAlignment="1">
      <alignment horizontal="right"/>
    </xf>
    <xf numFmtId="165" fontId="9" fillId="0" borderId="1" xfId="0" applyNumberFormat="1" applyFont="1" applyFill="1" applyBorder="1"/>
    <xf numFmtId="49" fontId="1" fillId="0" borderId="1" xfId="2" applyNumberFormat="1" applyFont="1" applyBorder="1" applyAlignment="1">
      <alignment horizontal="right"/>
    </xf>
    <xf numFmtId="49" fontId="11" fillId="0" borderId="1" xfId="2" applyNumberFormat="1" applyFont="1" applyBorder="1" applyAlignment="1">
      <alignment horizontal="right"/>
    </xf>
    <xf numFmtId="49" fontId="9" fillId="0" borderId="1" xfId="2" applyNumberFormat="1" applyFont="1" applyBorder="1" applyAlignment="1">
      <alignment horizontal="right"/>
    </xf>
    <xf numFmtId="2" fontId="11" fillId="0" borderId="1" xfId="0" applyNumberFormat="1" applyFont="1" applyBorder="1"/>
    <xf numFmtId="166" fontId="9" fillId="0" borderId="1" xfId="0" applyNumberFormat="1" applyFont="1" applyBorder="1" applyAlignment="1">
      <alignment horizontal="right"/>
    </xf>
    <xf numFmtId="0" fontId="9" fillId="0" borderId="0" xfId="0" applyFont="1" applyFill="1" applyBorder="1"/>
    <xf numFmtId="2" fontId="1" fillId="3" borderId="1" xfId="2" applyNumberFormat="1" applyFont="1" applyFill="1" applyBorder="1" applyAlignment="1">
      <alignment horizontal="right"/>
    </xf>
    <xf numFmtId="2" fontId="6" fillId="2" borderId="0" xfId="0" applyNumberFormat="1" applyFont="1" applyFill="1"/>
    <xf numFmtId="0" fontId="0" fillId="0" borderId="1" xfId="0" applyBorder="1" applyAlignment="1">
      <alignment wrapText="1"/>
    </xf>
    <xf numFmtId="165" fontId="9" fillId="0" borderId="0" xfId="0" applyNumberFormat="1" applyFont="1"/>
    <xf numFmtId="165" fontId="6" fillId="2" borderId="0" xfId="0" applyNumberFormat="1" applyFont="1" applyFill="1"/>
    <xf numFmtId="165" fontId="9" fillId="0" borderId="1" xfId="0" applyNumberFormat="1" applyFont="1" applyBorder="1"/>
    <xf numFmtId="0" fontId="22" fillId="0" borderId="0" xfId="3" applyFont="1"/>
    <xf numFmtId="0" fontId="1" fillId="0" borderId="0" xfId="0" applyFont="1" applyAlignment="1">
      <alignment wrapText="1"/>
    </xf>
    <xf numFmtId="0" fontId="2" fillId="13" borderId="0" xfId="0" applyFont="1" applyFill="1" applyAlignment="1">
      <alignment horizontal="left"/>
    </xf>
    <xf numFmtId="0" fontId="2" fillId="0" borderId="0" xfId="0" applyFont="1" applyAlignment="1">
      <alignment vertical="center"/>
    </xf>
    <xf numFmtId="0" fontId="2" fillId="0" borderId="0" xfId="0" applyFont="1"/>
    <xf numFmtId="0" fontId="24" fillId="14" borderId="1" xfId="0" applyFont="1" applyFill="1" applyBorder="1" applyAlignment="1">
      <alignment horizontal="center" wrapText="1"/>
    </xf>
    <xf numFmtId="0" fontId="9" fillId="0" borderId="0" xfId="0" applyFont="1" applyAlignment="1">
      <alignment wrapText="1"/>
    </xf>
    <xf numFmtId="0" fontId="9" fillId="0" borderId="0" xfId="0" applyFont="1" applyAlignment="1">
      <alignment horizontal="center" wrapText="1"/>
    </xf>
    <xf numFmtId="9" fontId="2" fillId="0" borderId="1" xfId="0" applyNumberFormat="1" applyFont="1" applyBorder="1"/>
    <xf numFmtId="4" fontId="2" fillId="0" borderId="1" xfId="0" applyNumberFormat="1" applyFont="1" applyBorder="1"/>
    <xf numFmtId="0" fontId="25" fillId="13" borderId="1" xfId="0" applyFont="1" applyFill="1" applyBorder="1" applyAlignment="1">
      <alignment horizontal="center"/>
    </xf>
    <xf numFmtId="4" fontId="25" fillId="13" borderId="1" xfId="0" applyNumberFormat="1" applyFont="1" applyFill="1" applyBorder="1"/>
    <xf numFmtId="0" fontId="26" fillId="0" borderId="0" xfId="0" applyFont="1"/>
    <xf numFmtId="4" fontId="9" fillId="0" borderId="1" xfId="0" applyNumberFormat="1" applyFont="1" applyBorder="1"/>
    <xf numFmtId="0" fontId="27" fillId="12" borderId="9" xfId="0" applyFont="1" applyFill="1" applyBorder="1" applyAlignment="1">
      <alignment horizontal="center"/>
    </xf>
    <xf numFmtId="0" fontId="20" fillId="13" borderId="0" xfId="0" applyFont="1" applyFill="1" applyAlignment="1">
      <alignment horizontal="left" wrapText="1"/>
    </xf>
    <xf numFmtId="0" fontId="27" fillId="12" borderId="0" xfId="0" applyFont="1" applyFill="1" applyAlignment="1">
      <alignment horizontal="center"/>
    </xf>
    <xf numFmtId="0" fontId="27" fillId="13" borderId="1" xfId="0" applyFont="1" applyFill="1" applyBorder="1"/>
    <xf numFmtId="0" fontId="27" fillId="13" borderId="1" xfId="0" applyFont="1" applyFill="1" applyBorder="1" applyAlignment="1">
      <alignment horizontal="center"/>
    </xf>
    <xf numFmtId="4" fontId="27" fillId="13" borderId="1" xfId="0" applyNumberFormat="1" applyFont="1" applyFill="1" applyBorder="1"/>
    <xf numFmtId="4" fontId="28" fillId="12" borderId="9" xfId="0" applyNumberFormat="1" applyFont="1" applyFill="1" applyBorder="1"/>
    <xf numFmtId="168" fontId="0" fillId="0" borderId="1" xfId="0" applyNumberFormat="1" applyBorder="1"/>
    <xf numFmtId="167" fontId="9" fillId="0" borderId="0" xfId="0" applyNumberFormat="1" applyFont="1"/>
    <xf numFmtId="167" fontId="7" fillId="2" borderId="1" xfId="0" applyNumberFormat="1" applyFont="1" applyFill="1" applyBorder="1"/>
    <xf numFmtId="166" fontId="7" fillId="2" borderId="1" xfId="0" applyNumberFormat="1" applyFont="1" applyFill="1" applyBorder="1"/>
    <xf numFmtId="0" fontId="7" fillId="2" borderId="1" xfId="0" applyFont="1" applyFill="1" applyBorder="1"/>
    <xf numFmtId="166" fontId="7" fillId="4" borderId="1" xfId="0" applyNumberFormat="1" applyFont="1" applyFill="1" applyBorder="1" applyAlignment="1">
      <alignment horizontal="center"/>
    </xf>
    <xf numFmtId="0" fontId="7" fillId="4" borderId="1" xfId="0" applyFont="1" applyFill="1" applyBorder="1"/>
    <xf numFmtId="167" fontId="7" fillId="4" borderId="1" xfId="0" applyNumberFormat="1" applyFont="1" applyFill="1" applyBorder="1"/>
    <xf numFmtId="166" fontId="7" fillId="4" borderId="1" xfId="0" applyNumberFormat="1" applyFont="1" applyFill="1" applyBorder="1"/>
    <xf numFmtId="2" fontId="6" fillId="4" borderId="0" xfId="1" applyNumberFormat="1" applyFont="1" applyFill="1" applyBorder="1"/>
    <xf numFmtId="2" fontId="7" fillId="2" borderId="0" xfId="1" applyNumberFormat="1" applyFont="1" applyFill="1" applyBorder="1"/>
    <xf numFmtId="2" fontId="6" fillId="2" borderId="0" xfId="1" applyNumberFormat="1" applyFont="1" applyFill="1" applyBorder="1"/>
    <xf numFmtId="2" fontId="6" fillId="2" borderId="0" xfId="1" applyNumberFormat="1" applyFont="1" applyFill="1" applyBorder="1" applyAlignment="1">
      <alignment horizontal="right"/>
    </xf>
    <xf numFmtId="2" fontId="6" fillId="4" borderId="0" xfId="0" applyNumberFormat="1" applyFont="1" applyFill="1"/>
    <xf numFmtId="0" fontId="9" fillId="15" borderId="1" xfId="0" applyNumberFormat="1" applyFont="1" applyFill="1" applyBorder="1" applyAlignment="1">
      <alignment horizontal="right"/>
    </xf>
    <xf numFmtId="0" fontId="9" fillId="0" borderId="1" xfId="0" applyNumberFormat="1" applyFont="1" applyBorder="1"/>
    <xf numFmtId="0" fontId="1" fillId="0" borderId="1" xfId="0" applyNumberFormat="1" applyFont="1" applyBorder="1" applyAlignment="1">
      <alignment horizontal="center"/>
    </xf>
    <xf numFmtId="0" fontId="2" fillId="0" borderId="1" xfId="0" applyNumberFormat="1" applyFont="1" applyBorder="1" applyAlignment="1">
      <alignment horizontal="right"/>
    </xf>
    <xf numFmtId="0" fontId="27" fillId="13" borderId="1" xfId="0" applyNumberFormat="1" applyFont="1" applyFill="1" applyBorder="1"/>
    <xf numFmtId="0" fontId="27" fillId="13" borderId="1" xfId="0" applyNumberFormat="1" applyFont="1" applyFill="1" applyBorder="1" applyAlignment="1">
      <alignment horizontal="right"/>
    </xf>
    <xf numFmtId="0" fontId="9" fillId="0" borderId="0" xfId="0" applyNumberFormat="1" applyFont="1"/>
    <xf numFmtId="0" fontId="9" fillId="0" borderId="0" xfId="0" applyNumberFormat="1" applyFont="1" applyAlignment="1">
      <alignment horizontal="right"/>
    </xf>
    <xf numFmtId="0" fontId="28" fillId="12" borderId="9" xfId="0" applyNumberFormat="1" applyFont="1" applyFill="1" applyBorder="1" applyAlignment="1">
      <alignment horizontal="right"/>
    </xf>
    <xf numFmtId="168" fontId="9" fillId="0" borderId="1" xfId="1" applyNumberFormat="1" applyFont="1" applyFill="1" applyBorder="1" applyAlignment="1">
      <alignment horizontal="right"/>
    </xf>
    <xf numFmtId="168" fontId="0" fillId="0" borderId="1" xfId="0" applyNumberFormat="1" applyBorder="1" applyAlignment="1">
      <alignment horizontal="right"/>
    </xf>
    <xf numFmtId="168" fontId="9" fillId="0" borderId="1" xfId="0" applyNumberFormat="1" applyFont="1" applyBorder="1" applyAlignment="1">
      <alignment horizontal="right"/>
    </xf>
    <xf numFmtId="0" fontId="9" fillId="0" borderId="1" xfId="1" applyNumberFormat="1" applyFont="1" applyFill="1" applyBorder="1" applyAlignment="1">
      <alignment horizontal="right"/>
    </xf>
    <xf numFmtId="0" fontId="9" fillId="15" borderId="1" xfId="0" applyNumberFormat="1" applyFont="1" applyFill="1" applyBorder="1"/>
    <xf numFmtId="0" fontId="29" fillId="0" borderId="1" xfId="0" applyFont="1" applyBorder="1"/>
    <xf numFmtId="0" fontId="29" fillId="0" borderId="1" xfId="0" applyFont="1" applyBorder="1" applyAlignment="1">
      <alignment vertical="top" wrapText="1"/>
    </xf>
    <xf numFmtId="0" fontId="23" fillId="12" borderId="3" xfId="0" applyFont="1" applyFill="1" applyBorder="1" applyAlignment="1">
      <alignment horizontal="left"/>
    </xf>
    <xf numFmtId="0" fontId="23" fillId="12" borderId="5" xfId="0" applyFont="1" applyFill="1" applyBorder="1" applyAlignment="1">
      <alignment horizontal="left"/>
    </xf>
    <xf numFmtId="0" fontId="25" fillId="13" borderId="3" xfId="0" applyFont="1" applyFill="1" applyBorder="1" applyAlignment="1">
      <alignment horizontal="center"/>
    </xf>
    <xf numFmtId="0" fontId="25" fillId="13" borderId="5" xfId="0" applyFont="1" applyFill="1" applyBorder="1" applyAlignment="1">
      <alignment horizontal="center"/>
    </xf>
    <xf numFmtId="0" fontId="25" fillId="13" borderId="4" xfId="0" applyFont="1" applyFill="1" applyBorder="1" applyAlignment="1">
      <alignment horizontal="center"/>
    </xf>
    <xf numFmtId="0" fontId="23" fillId="13" borderId="3" xfId="0" applyFont="1" applyFill="1" applyBorder="1" applyAlignment="1">
      <alignment horizontal="left"/>
    </xf>
    <xf numFmtId="0" fontId="23" fillId="13" borderId="5" xfId="0" applyFont="1" applyFill="1" applyBorder="1" applyAlignment="1">
      <alignment horizontal="left"/>
    </xf>
    <xf numFmtId="0" fontId="20" fillId="13" borderId="6" xfId="0" applyFont="1" applyFill="1" applyBorder="1" applyAlignment="1">
      <alignment horizontal="left" wrapText="1"/>
    </xf>
    <xf numFmtId="0" fontId="20" fillId="13" borderId="7" xfId="0" applyFont="1" applyFill="1" applyBorder="1" applyAlignment="1">
      <alignment horizontal="left" wrapText="1"/>
    </xf>
    <xf numFmtId="0" fontId="20" fillId="13" borderId="8" xfId="0" applyFont="1" applyFill="1" applyBorder="1" applyAlignment="1">
      <alignment horizontal="left" wrapText="1"/>
    </xf>
    <xf numFmtId="166" fontId="6" fillId="5" borderId="0" xfId="2" applyNumberFormat="1" applyFont="1" applyFill="1" applyBorder="1" applyAlignment="1">
      <alignment horizontal="center"/>
    </xf>
    <xf numFmtId="166" fontId="6" fillId="4" borderId="0" xfId="2" applyNumberFormat="1" applyFont="1" applyFill="1" applyBorder="1" applyAlignment="1">
      <alignment horizontal="center"/>
    </xf>
    <xf numFmtId="166" fontId="6" fillId="6" borderId="0" xfId="2" applyNumberFormat="1" applyFont="1" applyFill="1" applyBorder="1" applyAlignment="1">
      <alignment horizontal="center"/>
    </xf>
  </cellXfs>
  <cellStyles count="4">
    <cellStyle name="Comma" xfId="1" builtinId="3"/>
    <cellStyle name="Currency" xfId="2" builtinId="4"/>
    <cellStyle name="Hyperlink" xfId="3"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worksheets/sheet20.xml" Type="http://schemas.openxmlformats.org/officeDocument/2006/relationships/worksheet"/><Relationship Id="rId21" Target="worksheets/sheet21.xml" Type="http://schemas.openxmlformats.org/officeDocument/2006/relationships/worksheet"/><Relationship Id="rId22" Target="worksheets/sheet22.xml" Type="http://schemas.openxmlformats.org/officeDocument/2006/relationships/worksheet"/><Relationship Id="rId23" Target="worksheets/sheet23.xml" Type="http://schemas.openxmlformats.org/officeDocument/2006/relationships/worksheet"/><Relationship Id="rId24" Target="worksheets/sheet24.xml" Type="http://schemas.openxmlformats.org/officeDocument/2006/relationships/worksheet"/><Relationship Id="rId25" Target="worksheets/sheet25.xml" Type="http://schemas.openxmlformats.org/officeDocument/2006/relationships/worksheet"/><Relationship Id="rId26" Target="worksheets/sheet26.xml" Type="http://schemas.openxmlformats.org/officeDocument/2006/relationships/worksheet"/><Relationship Id="rId27" Target="worksheets/sheet27.xml" Type="http://schemas.openxmlformats.org/officeDocument/2006/relationships/worksheet"/><Relationship Id="rId28" Target="worksheets/sheet28.xml" Type="http://schemas.openxmlformats.org/officeDocument/2006/relationships/worksheet"/><Relationship Id="rId29" Target="worksheets/sheet29.xml" Type="http://schemas.openxmlformats.org/officeDocument/2006/relationships/worksheet"/><Relationship Id="rId3" Target="worksheets/sheet3.xml" Type="http://schemas.openxmlformats.org/officeDocument/2006/relationships/worksheet"/><Relationship Id="rId30" Target="worksheets/sheet30.xml" Type="http://schemas.openxmlformats.org/officeDocument/2006/relationships/worksheet"/><Relationship Id="rId31" Target="worksheets/sheet31.xml" Type="http://schemas.openxmlformats.org/officeDocument/2006/relationships/worksheet"/><Relationship Id="rId32" Target="theme/theme1.xml" Type="http://schemas.openxmlformats.org/officeDocument/2006/relationships/theme"/><Relationship Id="rId33" Target="styles.xml" Type="http://schemas.openxmlformats.org/officeDocument/2006/relationships/styles"/><Relationship Id="rId34" Target="sharedStrings.xml" Type="http://schemas.openxmlformats.org/officeDocument/2006/relationships/sharedStrings"/><Relationship Id="rId35" Target="persons/person.xml" Type="http://schemas.microsoft.com/office/2017/10/relationships/person"/><Relationship Id="rId36" Target="calcChain.xml" Type="http://schemas.openxmlformats.org/officeDocument/2006/relationships/calcChain"/><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persons/person.xml><?xml version="1.0" encoding="utf-8"?>
<personList xmlns="http://schemas.microsoft.com/office/spreadsheetml/2018/threadedcomments" xmlns:x="http://schemas.openxmlformats.org/spreadsheetml/2006/main">
  <person displayName="Parthasarathy P" id="{E3BF558E-3C9D-4256-8CDA-3DACCC589400}" userId="S::parthasarathy@xmplar.in::3a231dba-c0a0-4a7b-bd3e-1ee46e724d0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13" dT="2021-01-13T13:33:37.34" personId="{E3BF558E-3C9D-4256-8CDA-3DACCC589400}" id="{3E75B1EE-B8B7-4D22-8F59-235C663770CD}">
    <text>Created status SO</text>
  </threadedComment>
  <threadedComment ref="B14" dT="2021-01-13T13:34:27.69" personId="{E3BF558E-3C9D-4256-8CDA-3DACCC589400}" id="{15A36194-0F73-4F3C-AD16-8A168FE388E0}">
    <text>Completed status SO</text>
  </threadedComment>
  <threadedComment ref="B15" dT="2021-01-13T13:34:59.34" personId="{E3BF558E-3C9D-4256-8CDA-3DACCC589400}" id="{6EC27957-8A82-46D3-A8D5-71CF4E43EEF8}">
    <text>Held status SO</text>
  </threadedComment>
  <threadedComment ref="B16" dT="2021-01-13T13:36:02.62" personId="{E3BF558E-3C9D-4256-8CDA-3DACCC589400}" id="{4764D072-B027-4887-AE43-DF9F150DB12A}">
    <text>Approved status SO</text>
  </threadedComment>
  <threadedComment ref="B20" dT="2021-01-27T09:23:50.45" personId="{E3BF558E-3C9D-4256-8CDA-3DACCC589400}" id="{3DCB1FD0-E1B2-4926-B7CE-6B213780A5A9}">
    <text>Cancelled SO</text>
  </threadedComment>
  <threadedComment ref="B42" dT="2021-02-22T15:54:44.50" personId="{E3BF558E-3C9D-4256-8CDA-3DACCC589400}" id="{95C43759-D3FB-4F63-959D-2CFB76EA83EF}">
    <text>Purchase Return ID</text>
  </threadedComment>
  <threadedComment ref="B43" dT="2021-02-22T16:27:54.41" personId="{E3BF558E-3C9D-4256-8CDA-3DACCC589400}" id="{8E2AAB85-456C-4B9E-8551-4A6CEC52A7BB}">
    <text>Sales Return ID in Requested status</text>
  </threadedComment>
</ThreadedComments>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10.xml.rels><?xml version="1.0" encoding="UTF-8" standalone="no"?><Relationships xmlns="http://schemas.openxmlformats.org/package/2006/relationships"><Relationship Id="rId1" Target="../printerSettings/printerSettings7.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8.bin" Type="http://schemas.openxmlformats.org/officeDocument/2006/relationships/printerSettings"/></Relationships>
</file>

<file path=xl/worksheets/_rels/sheet15.xml.rels><?xml version="1.0" encoding="UTF-8" standalone="no"?><Relationships xmlns="http://schemas.openxmlformats.org/package/2006/relationships"><Relationship Id="rId1" Target="../printerSettings/printerSettings9.bin" Type="http://schemas.openxmlformats.org/officeDocument/2006/relationships/printerSettings"/></Relationships>
</file>

<file path=xl/worksheets/_rels/sheet16.xml.rels><?xml version="1.0" encoding="UTF-8" standalone="no"?><Relationships xmlns="http://schemas.openxmlformats.org/package/2006/relationships"><Relationship Id="rId1" Target="../printerSettings/printerSettings10.bin" Type="http://schemas.openxmlformats.org/officeDocument/2006/relationships/printerSettings"/></Relationships>
</file>

<file path=xl/worksheets/_rels/sheet17.xml.rels><?xml version="1.0" encoding="UTF-8" standalone="no"?><Relationships xmlns="http://schemas.openxmlformats.org/package/2006/relationships"><Relationship Id="rId1" Target="../printerSettings/printerSettings11.bin" Type="http://schemas.openxmlformats.org/officeDocument/2006/relationships/printerSettings"/></Relationships>
</file>

<file path=xl/worksheets/_rels/sheet2.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_rels/sheet20.xml.rels><?xml version="1.0" encoding="UTF-8" standalone="no"?><Relationships xmlns="http://schemas.openxmlformats.org/package/2006/relationships"><Relationship Id="rId1" Target="../printerSettings/printerSettings12.bin" Type="http://schemas.openxmlformats.org/officeDocument/2006/relationships/printerSettings"/></Relationships>
</file>

<file path=xl/worksheets/_rels/sheet21.xml.rels><?xml version="1.0" encoding="UTF-8" standalone="no"?><Relationships xmlns="http://schemas.openxmlformats.org/package/2006/relationships"><Relationship Id="rId1" Target="http://www.crminfotech.com/" TargetMode="External" Type="http://schemas.openxmlformats.org/officeDocument/2006/relationships/hyperlink"/><Relationship Id="rId2" Target="mailto:sarathy@crminfotech.com" TargetMode="External" Type="http://schemas.openxmlformats.org/officeDocument/2006/relationships/hyperlink"/><Relationship Id="rId3" Target="../printerSettings/printerSettings13.bin" Type="http://schemas.openxmlformats.org/officeDocument/2006/relationships/printerSettings"/></Relationships>
</file>

<file path=xl/worksheets/_rels/sheet23.xml.rels><?xml version="1.0" encoding="UTF-8" standalone="no"?><Relationships xmlns="http://schemas.openxmlformats.org/package/2006/relationships"><Relationship Id="rId1" Target="../printerSettings/printerSettings14.bin" Type="http://schemas.openxmlformats.org/officeDocument/2006/relationships/printerSettings"/></Relationships>
</file>

<file path=xl/worksheets/_rels/sheet24.xml.rels><?xml version="1.0" encoding="UTF-8" standalone="no"?><Relationships xmlns="http://schemas.openxmlformats.org/package/2006/relationships"><Relationship Id="rId1" Target="../printerSettings/printerSettings15.bin" Type="http://schemas.openxmlformats.org/officeDocument/2006/relationships/printerSettings"/></Relationships>
</file>

<file path=xl/worksheets/_rels/sheet28.xml.rels><?xml version="1.0" encoding="UTF-8" standalone="no"?><Relationships xmlns="http://schemas.openxmlformats.org/package/2006/relationships"><Relationship Id="rId1" Target="../printerSettings/printerSettings16.bin" Type="http://schemas.openxmlformats.org/officeDocument/2006/relationships/printerSettings"/><Relationship Id="rId2" Target="../drawings/vmlDrawing1.vml" Type="http://schemas.openxmlformats.org/officeDocument/2006/relationships/vmlDrawing"/><Relationship Id="rId3" Target="../comments1.xml" Type="http://schemas.openxmlformats.org/officeDocument/2006/relationships/comments"/><Relationship Id="rId4" Target="../threadedComments/threadedComment1.xml" Type="http://schemas.microsoft.com/office/2017/10/relationships/threadedComment"/></Relationships>
</file>

<file path=xl/worksheets/_rels/sheet29.xml.rels><?xml version="1.0" encoding="UTF-8" standalone="no"?><Relationships xmlns="http://schemas.openxmlformats.org/package/2006/relationships"><Relationship Id="rId1" Target="../printerSettings/printerSettings17.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31.xml.rels><?xml version="1.0" encoding="UTF-8" standalone="no"?><Relationships xmlns="http://schemas.openxmlformats.org/package/2006/relationships"><Relationship Id="rId1" Target="../printerSettings/printerSettings18.bin" Type="http://schemas.openxmlformats.org/officeDocument/2006/relationships/printerSettings"/></Relationships>
</file>

<file path=xl/worksheets/_rels/sheet5.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7.xml.rels><?xml version="1.0" encoding="UTF-8" standalone="no"?><Relationships xmlns="http://schemas.openxmlformats.org/package/2006/relationships"><Relationship Id="rId1" Target="../printerSettings/printerSettings6.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7CCA2-8689-4495-9322-E43F7224269A}">
  <dimension ref="A1:BN38"/>
  <sheetViews>
    <sheetView zoomScale="80" zoomScaleNormal="80" workbookViewId="0">
      <selection activeCell="H23" sqref="H23"/>
    </sheetView>
  </sheetViews>
  <sheetFormatPr defaultColWidth="8.85546875" defaultRowHeight="12.75" x14ac:dyDescent="0.2"/>
  <cols>
    <col min="1" max="1" bestFit="true" customWidth="true" style="123" width="8.7109375" collapsed="true"/>
    <col min="2" max="2" bestFit="true" customWidth="true" style="123" width="30.28515625" collapsed="true"/>
    <col min="3" max="3" bestFit="true" customWidth="true" style="123" width="10.7109375" collapsed="true"/>
    <col min="4" max="4" bestFit="true" customWidth="true" style="123" width="32.28515625" collapsed="true"/>
    <col min="5" max="5" bestFit="true" customWidth="true" style="123" width="19.28515625" collapsed="true"/>
    <col min="6" max="6" bestFit="true" customWidth="true" style="123" width="20.85546875" collapsed="true"/>
    <col min="7" max="7" bestFit="true" customWidth="true" style="123" width="13.140625" collapsed="true"/>
    <col min="8" max="8" bestFit="true" customWidth="true" style="123" width="18.85546875" collapsed="true"/>
    <col min="9" max="9" bestFit="true" customWidth="true" style="123" width="20.0" collapsed="true"/>
    <col min="10" max="10" bestFit="true" customWidth="true" style="123" width="24.42578125" collapsed="true"/>
    <col min="11" max="11" bestFit="true" customWidth="true" style="123" width="10.42578125" collapsed="true"/>
    <col min="12" max="12" bestFit="true" customWidth="true" style="123" width="19.42578125" collapsed="true"/>
    <col min="13" max="13" bestFit="true" customWidth="true" style="123" width="18.140625" collapsed="true"/>
    <col min="14" max="14" bestFit="true" customWidth="true" style="123" width="19.42578125" collapsed="true"/>
    <col min="15" max="15" bestFit="true" customWidth="true" style="123" width="16.7109375" collapsed="true"/>
    <col min="16" max="16" bestFit="true" customWidth="true" style="123" width="16.85546875" collapsed="true"/>
    <col min="17" max="17" bestFit="true" customWidth="true" style="123" width="16.7109375" collapsed="true"/>
    <col min="18" max="18" bestFit="true" customWidth="true" style="123" width="13.5703125" collapsed="true"/>
    <col min="19" max="19" bestFit="true" customWidth="true" style="123" width="31.5703125" collapsed="true"/>
    <col min="20" max="20" bestFit="true" customWidth="true" style="123" width="16.42578125" collapsed="true"/>
    <col min="21" max="21" bestFit="true" customWidth="true" style="123" width="17.28515625" collapsed="true"/>
    <col min="22" max="22" bestFit="true" customWidth="true" style="123" width="12.0" collapsed="true"/>
    <col min="23" max="23" bestFit="true" customWidth="true" style="123" width="13.0" collapsed="true"/>
    <col min="24" max="24" bestFit="true" customWidth="true" style="123" width="13.5703125" collapsed="true"/>
    <col min="25" max="25" customWidth="true" style="123" width="13.0" collapsed="true"/>
    <col min="26" max="27" customWidth="true" style="123" width="12.28515625" collapsed="true"/>
    <col min="28" max="28" bestFit="true" customWidth="true" style="123" width="34.42578125" collapsed="true"/>
    <col min="29" max="30" bestFit="true" customWidth="true" style="123" width="13.0" collapsed="true"/>
    <col min="31" max="32" bestFit="true" customWidth="true" style="123" width="9.85546875" collapsed="true"/>
    <col min="33" max="33" bestFit="true" customWidth="true" style="123" width="12.85546875" collapsed="true"/>
    <col min="34" max="34" bestFit="true" customWidth="true" style="123" width="11.42578125" collapsed="true"/>
    <col min="35" max="35" bestFit="true" customWidth="true" style="123" width="13.0" collapsed="true"/>
    <col min="36" max="36" bestFit="true" customWidth="true" style="123" width="9.85546875" collapsed="true"/>
    <col min="37" max="37" bestFit="true" customWidth="true" style="123" width="10.0" collapsed="true"/>
    <col min="38" max="38" bestFit="true" customWidth="true" style="123" width="13.0" collapsed="true"/>
    <col min="39" max="16384" style="123" width="8.85546875" collapsed="true"/>
  </cols>
  <sheetData>
    <row r="1" spans="1:66" x14ac:dyDescent="0.2">
      <c r="A1" s="123" t="s">
        <v>216</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c r="Z1" s="123" t="s">
        <v>108</v>
      </c>
      <c r="AA1" s="123" t="s">
        <v>109</v>
      </c>
      <c r="AB1" s="123" t="s">
        <v>110</v>
      </c>
      <c r="AC1" s="123" t="s">
        <v>111</v>
      </c>
      <c r="AD1" s="123" t="s">
        <v>112</v>
      </c>
      <c r="AE1" s="123" t="s">
        <v>113</v>
      </c>
      <c r="AF1" s="123" t="s">
        <v>114</v>
      </c>
      <c r="AG1" s="123" t="s">
        <v>115</v>
      </c>
      <c r="AH1" s="123" t="s">
        <v>116</v>
      </c>
      <c r="AI1" s="123" t="s">
        <v>117</v>
      </c>
      <c r="AJ1" s="123" t="s">
        <v>118</v>
      </c>
      <c r="AK1" s="123" t="s">
        <v>119</v>
      </c>
    </row>
    <row r="2" spans="1:66" s="143" customFormat="1" ht="38.25" x14ac:dyDescent="0.2">
      <c r="A2" s="132" t="s">
        <v>217</v>
      </c>
      <c r="B2" s="133" t="s">
        <v>8</v>
      </c>
      <c r="C2" s="134" t="s">
        <v>9</v>
      </c>
      <c r="D2" s="133" t="s">
        <v>15</v>
      </c>
      <c r="E2" s="133" t="s">
        <v>16</v>
      </c>
      <c r="F2" s="133" t="s">
        <v>17</v>
      </c>
      <c r="G2" s="133" t="s">
        <v>18</v>
      </c>
      <c r="H2" s="133" t="s">
        <v>10</v>
      </c>
      <c r="I2" s="133" t="s">
        <v>11</v>
      </c>
      <c r="J2" s="133" t="s">
        <v>12</v>
      </c>
      <c r="K2" s="133" t="s">
        <v>0</v>
      </c>
      <c r="L2" s="133" t="s">
        <v>1</v>
      </c>
      <c r="M2" s="134" t="s">
        <v>23</v>
      </c>
      <c r="N2" s="134" t="s">
        <v>47</v>
      </c>
      <c r="O2" s="134" t="s">
        <v>48</v>
      </c>
      <c r="P2" s="134" t="s">
        <v>55</v>
      </c>
      <c r="Q2" s="134" t="s">
        <v>41</v>
      </c>
      <c r="R2" s="135" t="s">
        <v>78</v>
      </c>
      <c r="S2" s="135" t="s">
        <v>58</v>
      </c>
      <c r="T2" s="135" t="s">
        <v>59</v>
      </c>
      <c r="U2" s="135" t="s">
        <v>53</v>
      </c>
      <c r="V2" s="134" t="s">
        <v>55</v>
      </c>
      <c r="W2" s="135" t="s">
        <v>565</v>
      </c>
      <c r="X2" s="134" t="s">
        <v>564</v>
      </c>
      <c r="Y2" s="134" t="s">
        <v>68</v>
      </c>
      <c r="Z2" s="136" t="s">
        <v>140</v>
      </c>
      <c r="AA2" s="136" t="s">
        <v>147</v>
      </c>
      <c r="AB2" s="137" t="s">
        <v>148</v>
      </c>
      <c r="AC2" s="137" t="s">
        <v>568</v>
      </c>
      <c r="AD2" s="137" t="s">
        <v>60</v>
      </c>
      <c r="AE2" s="137" t="s">
        <v>185</v>
      </c>
      <c r="AF2" s="137" t="s">
        <v>566</v>
      </c>
      <c r="AG2" s="137" t="s">
        <v>567</v>
      </c>
      <c r="AH2" s="137" t="s">
        <v>63</v>
      </c>
      <c r="AI2" s="137" t="s">
        <v>65</v>
      </c>
      <c r="AJ2" s="137" t="s">
        <v>67</v>
      </c>
      <c r="AK2" s="138" t="s">
        <v>68</v>
      </c>
      <c r="AL2" s="123"/>
      <c r="AM2" s="123"/>
      <c r="AN2" s="123"/>
      <c r="AO2" s="123"/>
      <c r="AP2" s="123"/>
      <c r="AQ2" s="123"/>
      <c r="AR2" s="123"/>
      <c r="AS2" s="123"/>
      <c r="AT2" s="123"/>
      <c r="AU2" s="123"/>
      <c r="AV2" s="123"/>
      <c r="AW2" s="123"/>
      <c r="AX2" s="123"/>
      <c r="AY2" s="123"/>
      <c r="AZ2" s="123"/>
      <c r="BA2" s="123"/>
      <c r="BB2" s="123"/>
      <c r="BC2" s="123"/>
      <c r="BD2" s="123"/>
      <c r="BE2" s="123"/>
      <c r="BF2" s="123"/>
      <c r="BG2" s="123"/>
      <c r="BH2" s="123"/>
      <c r="BI2" s="123"/>
      <c r="BJ2" s="123"/>
      <c r="BK2" s="123"/>
      <c r="BL2" s="123"/>
      <c r="BM2" s="123"/>
      <c r="BN2" s="123"/>
    </row>
    <row r="3" spans="1:66" x14ac:dyDescent="0.2">
      <c r="A3" s="123">
        <v>0</v>
      </c>
      <c r="B3" s="144">
        <v>1</v>
      </c>
      <c r="C3" s="146" t="s">
        <v>3</v>
      </c>
      <c r="D3" s="146" t="s">
        <v>33</v>
      </c>
      <c r="E3" s="146" t="s">
        <v>139</v>
      </c>
      <c r="F3" s="147" t="s">
        <v>20</v>
      </c>
      <c r="G3" s="146" t="s">
        <v>19</v>
      </c>
      <c r="H3" s="147" t="s">
        <v>35</v>
      </c>
      <c r="I3" s="146" t="s">
        <v>37</v>
      </c>
      <c r="J3" s="194" t="s">
        <v>162</v>
      </c>
      <c r="K3" s="148" t="s">
        <v>4</v>
      </c>
      <c r="L3" s="144">
        <v>222.37</v>
      </c>
      <c r="M3" s="127">
        <f>J3*L3</f>
        <v>200133</v>
      </c>
      <c r="N3" s="196">
        <v>0.09</v>
      </c>
      <c r="O3" s="196">
        <v>0.09</v>
      </c>
      <c r="P3" s="198"/>
      <c r="Q3" s="146" t="s">
        <v>44</v>
      </c>
      <c r="R3" s="145">
        <v>0</v>
      </c>
      <c r="S3" s="127">
        <f>M3*R3/100</f>
        <v>0</v>
      </c>
      <c r="T3" s="127">
        <f>M3-S3</f>
        <v>200133</v>
      </c>
      <c r="U3" s="126">
        <f>T3-(T3*$U$9)</f>
        <v>200133</v>
      </c>
      <c r="V3" s="127">
        <f>ROUND((N3*U3),2)+ROUND((O3*U3),2)</f>
        <v>36023.94</v>
      </c>
      <c r="W3" s="127">
        <f>$W$9*U3</f>
        <v>0</v>
      </c>
      <c r="X3" s="127">
        <f>ROUND(((U3+W3)/J3),4)</f>
        <v>222.37</v>
      </c>
      <c r="Y3" s="127">
        <f>X3*J3</f>
        <v>200133</v>
      </c>
      <c r="Z3" s="145" t="str">
        <f>C3</f>
        <v>DNPFT001</v>
      </c>
      <c r="AA3" s="178" t="str">
        <f>J3</f>
        <v>900</v>
      </c>
      <c r="AB3" s="178" t="s">
        <v>162</v>
      </c>
      <c r="AC3" s="149">
        <f>(AB3/J3)*U3</f>
        <v>200133</v>
      </c>
      <c r="AD3" s="149">
        <f>AB3*L3</f>
        <v>200133</v>
      </c>
      <c r="AE3" s="149">
        <f>ROUND(AD3*R3/100,2)</f>
        <v>0</v>
      </c>
      <c r="AF3" s="149">
        <f>AD3-AE3</f>
        <v>200133</v>
      </c>
      <c r="AG3" s="126">
        <f>AF3-(AF3*$AG$9)</f>
        <v>200133</v>
      </c>
      <c r="AH3" s="127">
        <f>ROUND((N3*AG3),2)+ROUND((O3*AG3),2)</f>
        <v>36023.94</v>
      </c>
      <c r="AI3" s="149">
        <f>($AD$12/$AD$10)*AF3</f>
        <v>0</v>
      </c>
      <c r="AJ3" s="127">
        <f>ROUND(((AG3+AI3)/AB3),4)</f>
        <v>222.37</v>
      </c>
      <c r="AK3" s="149">
        <f>ROUND(AB3*AJ3,2)</f>
        <v>200133</v>
      </c>
    </row>
    <row r="4" spans="1:66" x14ac:dyDescent="0.2">
      <c r="A4" s="123">
        <v>1</v>
      </c>
      <c r="B4" s="144">
        <v>2</v>
      </c>
      <c r="C4" s="144" t="s">
        <v>5</v>
      </c>
      <c r="D4" s="146" t="s">
        <v>33</v>
      </c>
      <c r="E4" s="146" t="s">
        <v>34</v>
      </c>
      <c r="F4" s="147" t="s">
        <v>20</v>
      </c>
      <c r="G4" s="146" t="s">
        <v>19</v>
      </c>
      <c r="H4" s="147" t="s">
        <v>35</v>
      </c>
      <c r="I4" s="146" t="s">
        <v>37</v>
      </c>
      <c r="J4" s="194" t="s">
        <v>180</v>
      </c>
      <c r="K4" s="148" t="s">
        <v>4</v>
      </c>
      <c r="L4" s="144">
        <v>302.35000000000002</v>
      </c>
      <c r="M4" s="127">
        <f>J4*L4</f>
        <v>90705</v>
      </c>
      <c r="N4" s="196">
        <v>0.06</v>
      </c>
      <c r="O4" s="196">
        <v>0.06</v>
      </c>
      <c r="P4" s="198"/>
      <c r="Q4" s="146" t="s">
        <v>44</v>
      </c>
      <c r="R4" s="145">
        <v>0</v>
      </c>
      <c r="S4" s="127">
        <f>M4*R4/100</f>
        <v>0</v>
      </c>
      <c r="T4" s="127">
        <f>M4-S4</f>
        <v>90705</v>
      </c>
      <c r="U4" s="126">
        <f t="shared" ref="U4:U7" si="0">T4-(T4*$U$9)</f>
        <v>90705</v>
      </c>
      <c r="V4" s="127">
        <f t="shared" ref="V4:V7" si="1">ROUND((N4*U4),2)+ROUND((O4*U4),2)</f>
        <v>10884.6</v>
      </c>
      <c r="W4" s="127">
        <f t="shared" ref="W4:W7" si="2">$W$9*U4</f>
        <v>0</v>
      </c>
      <c r="X4" s="127">
        <f t="shared" ref="X4:X7" si="3">ROUND(((U4+W4)/J4),4)</f>
        <v>302.35000000000002</v>
      </c>
      <c r="Y4" s="127">
        <f t="shared" ref="Y4:Y7" si="4">X4*J4</f>
        <v>90705</v>
      </c>
      <c r="Z4" s="145" t="str">
        <f t="shared" ref="Z4:Z7" si="5">C4</f>
        <v>BELFL135</v>
      </c>
      <c r="AA4" s="178" t="str">
        <f t="shared" ref="AA4:AA7" si="6">J4</f>
        <v>300</v>
      </c>
      <c r="AB4" s="178" t="s">
        <v>180</v>
      </c>
      <c r="AC4" s="149">
        <f>(AB4/J4)*U4</f>
        <v>90705</v>
      </c>
      <c r="AD4" s="149">
        <f>AB4*L4</f>
        <v>90705</v>
      </c>
      <c r="AE4" s="149">
        <f>ROUND(AD4*R4/100,2)</f>
        <v>0</v>
      </c>
      <c r="AF4" s="149">
        <f>AD4-AE4</f>
        <v>90705</v>
      </c>
      <c r="AG4" s="126">
        <f>AF4-(AF4*$AG$9)</f>
        <v>90705</v>
      </c>
      <c r="AH4" s="127">
        <f t="shared" ref="AH4:AH7" si="7">ROUND((N4*AG4),2)+ROUND((O4*AG4),2)</f>
        <v>10884.6</v>
      </c>
      <c r="AI4" s="149">
        <f>($AD$12/$AD$10)*AF4</f>
        <v>0</v>
      </c>
      <c r="AJ4" s="127">
        <f>ROUND(((AG4+AI4)/AB4),4)</f>
        <v>302.35000000000002</v>
      </c>
      <c r="AK4" s="149">
        <f>ROUND(AB4*AJ4,2)</f>
        <v>90705</v>
      </c>
    </row>
    <row r="5" spans="1:66" x14ac:dyDescent="0.2">
      <c r="A5" s="123">
        <v>2</v>
      </c>
      <c r="B5" s="144">
        <v>3</v>
      </c>
      <c r="C5" s="144" t="s">
        <v>6</v>
      </c>
      <c r="D5" s="146" t="s">
        <v>33</v>
      </c>
      <c r="E5" s="146" t="s">
        <v>34</v>
      </c>
      <c r="F5" s="147" t="s">
        <v>20</v>
      </c>
      <c r="G5" s="146" t="s">
        <v>19</v>
      </c>
      <c r="H5" s="147" t="s">
        <v>35</v>
      </c>
      <c r="I5" s="146" t="s">
        <v>37</v>
      </c>
      <c r="J5" s="194" t="s">
        <v>209</v>
      </c>
      <c r="K5" s="148" t="s">
        <v>4</v>
      </c>
      <c r="L5" s="144">
        <v>288.13</v>
      </c>
      <c r="M5" s="127">
        <f>J5*L5</f>
        <v>72032.5</v>
      </c>
      <c r="N5" s="196">
        <v>0.06</v>
      </c>
      <c r="O5" s="196">
        <v>0.06</v>
      </c>
      <c r="P5" s="198"/>
      <c r="Q5" s="146" t="s">
        <v>44</v>
      </c>
      <c r="R5" s="145">
        <v>0</v>
      </c>
      <c r="S5" s="127">
        <f>M5*R5/100</f>
        <v>0</v>
      </c>
      <c r="T5" s="127">
        <f>M5-S5</f>
        <v>72032.5</v>
      </c>
      <c r="U5" s="126">
        <f t="shared" si="0"/>
        <v>72032.5</v>
      </c>
      <c r="V5" s="127">
        <f t="shared" si="1"/>
        <v>8643.9</v>
      </c>
      <c r="W5" s="127">
        <f t="shared" si="2"/>
        <v>0</v>
      </c>
      <c r="X5" s="127">
        <f t="shared" si="3"/>
        <v>288.13</v>
      </c>
      <c r="Y5" s="127">
        <f t="shared" si="4"/>
        <v>72032.5</v>
      </c>
      <c r="Z5" s="145" t="str">
        <f t="shared" si="5"/>
        <v>BESITCT050</v>
      </c>
      <c r="AA5" s="178" t="str">
        <f t="shared" si="6"/>
        <v>250</v>
      </c>
      <c r="AB5" s="197" t="s">
        <v>209</v>
      </c>
      <c r="AC5" s="149">
        <f t="shared" ref="AC5:AC7" si="8">(AB5/J5)*U5</f>
        <v>72032.5</v>
      </c>
      <c r="AD5" s="149">
        <f t="shared" ref="AD5:AD7" si="9">AB5*L5</f>
        <v>72032.5</v>
      </c>
      <c r="AE5" s="149">
        <f t="shared" ref="AE5:AE7" si="10">ROUND(AD5*R5/100,2)</f>
        <v>0</v>
      </c>
      <c r="AF5" s="149">
        <f t="shared" ref="AF5:AF7" si="11">AD5-AE5</f>
        <v>72032.5</v>
      </c>
      <c r="AG5" s="126">
        <f t="shared" ref="AG5:AG7" si="12">AF5-(AF5*$AG$9)</f>
        <v>72032.5</v>
      </c>
      <c r="AH5" s="127">
        <f t="shared" si="7"/>
        <v>8643.9</v>
      </c>
      <c r="AI5" s="149">
        <f t="shared" ref="AI5:AI7" si="13">($AD$12/$AD$10)*AF5</f>
        <v>0</v>
      </c>
      <c r="AJ5" s="127">
        <f t="shared" ref="AJ5:AJ7" si="14">ROUND(((AG5+AI5)/AB5),4)</f>
        <v>288.13</v>
      </c>
      <c r="AK5" s="149">
        <f t="shared" ref="AK5:AK7" si="15">ROUND(AB5*AJ5,2)</f>
        <v>72032.5</v>
      </c>
    </row>
    <row r="6" spans="1:66" x14ac:dyDescent="0.2">
      <c r="A6" s="123">
        <v>3</v>
      </c>
      <c r="B6" s="144">
        <v>4</v>
      </c>
      <c r="C6" s="144" t="s">
        <v>7</v>
      </c>
      <c r="D6" s="146" t="s">
        <v>33</v>
      </c>
      <c r="E6" s="146" t="s">
        <v>34</v>
      </c>
      <c r="F6" s="147" t="s">
        <v>20</v>
      </c>
      <c r="G6" s="146" t="s">
        <v>19</v>
      </c>
      <c r="H6" s="147" t="s">
        <v>35</v>
      </c>
      <c r="I6" s="146" t="s">
        <v>37</v>
      </c>
      <c r="J6" s="194" t="s">
        <v>191</v>
      </c>
      <c r="K6" s="148" t="s">
        <v>4</v>
      </c>
      <c r="L6" s="144">
        <v>465.3</v>
      </c>
      <c r="M6" s="127">
        <f>J6*L6</f>
        <v>69795</v>
      </c>
      <c r="N6" s="195">
        <v>2.5000000000000001E-2</v>
      </c>
      <c r="O6" s="195">
        <v>2.5000000000000001E-2</v>
      </c>
      <c r="P6" s="198"/>
      <c r="Q6" s="146" t="s">
        <v>43</v>
      </c>
      <c r="R6" s="145">
        <v>0</v>
      </c>
      <c r="S6" s="127">
        <f>R6</f>
        <v>0</v>
      </c>
      <c r="T6" s="127">
        <f>M6-S6</f>
        <v>69795</v>
      </c>
      <c r="U6" s="126">
        <f t="shared" si="0"/>
        <v>69795</v>
      </c>
      <c r="V6" s="127">
        <f t="shared" si="1"/>
        <v>3489.76</v>
      </c>
      <c r="W6" s="127">
        <f t="shared" si="2"/>
        <v>0</v>
      </c>
      <c r="X6" s="127">
        <f t="shared" si="3"/>
        <v>465.3</v>
      </c>
      <c r="Y6" s="127">
        <f t="shared" si="4"/>
        <v>69795</v>
      </c>
      <c r="Z6" s="145" t="str">
        <f t="shared" si="5"/>
        <v>BRACC106</v>
      </c>
      <c r="AA6" s="178" t="str">
        <f t="shared" si="6"/>
        <v>150</v>
      </c>
      <c r="AB6" s="197" t="s">
        <v>191</v>
      </c>
      <c r="AC6" s="149">
        <f t="shared" si="8"/>
        <v>69795</v>
      </c>
      <c r="AD6" s="149">
        <f t="shared" si="9"/>
        <v>69795</v>
      </c>
      <c r="AE6" s="149">
        <f t="shared" si="10"/>
        <v>0</v>
      </c>
      <c r="AF6" s="149">
        <f t="shared" si="11"/>
        <v>69795</v>
      </c>
      <c r="AG6" s="126">
        <f t="shared" si="12"/>
        <v>69795</v>
      </c>
      <c r="AH6" s="127">
        <f t="shared" si="7"/>
        <v>3489.76</v>
      </c>
      <c r="AI6" s="149">
        <f t="shared" si="13"/>
        <v>0</v>
      </c>
      <c r="AJ6" s="127">
        <f t="shared" si="14"/>
        <v>465.3</v>
      </c>
      <c r="AK6" s="149">
        <f t="shared" si="15"/>
        <v>69795</v>
      </c>
    </row>
    <row r="7" spans="1:66" x14ac:dyDescent="0.2">
      <c r="A7" s="123">
        <v>4</v>
      </c>
      <c r="B7" s="144">
        <v>5</v>
      </c>
      <c r="C7" s="144" t="s">
        <v>28</v>
      </c>
      <c r="D7" s="146" t="s">
        <v>33</v>
      </c>
      <c r="E7" s="146" t="s">
        <v>34</v>
      </c>
      <c r="F7" s="147" t="s">
        <v>20</v>
      </c>
      <c r="G7" s="146" t="s">
        <v>19</v>
      </c>
      <c r="H7" s="147" t="s">
        <v>35</v>
      </c>
      <c r="I7" s="146" t="s">
        <v>37</v>
      </c>
      <c r="J7" s="194" t="s">
        <v>182</v>
      </c>
      <c r="K7" s="148" t="s">
        <v>4</v>
      </c>
      <c r="L7" s="144">
        <v>217.89</v>
      </c>
      <c r="M7" s="127">
        <f>J7*L7</f>
        <v>142717.94999999998</v>
      </c>
      <c r="N7" s="196">
        <v>0.09</v>
      </c>
      <c r="O7" s="196">
        <v>0.09</v>
      </c>
      <c r="P7" s="198"/>
      <c r="Q7" s="145"/>
      <c r="R7" s="145">
        <v>0</v>
      </c>
      <c r="S7" s="127">
        <f>M7*R7</f>
        <v>0</v>
      </c>
      <c r="T7" s="127">
        <f>M7-S7</f>
        <v>142717.94999999998</v>
      </c>
      <c r="U7" s="126">
        <f t="shared" si="0"/>
        <v>142717.94999999998</v>
      </c>
      <c r="V7" s="127">
        <f t="shared" si="1"/>
        <v>25689.24</v>
      </c>
      <c r="W7" s="127">
        <f t="shared" si="2"/>
        <v>0</v>
      </c>
      <c r="X7" s="127">
        <f t="shared" si="3"/>
        <v>217.89</v>
      </c>
      <c r="Y7" s="127">
        <f t="shared" si="4"/>
        <v>142717.94999999998</v>
      </c>
      <c r="Z7" s="145" t="str">
        <f t="shared" si="5"/>
        <v>BECTC028</v>
      </c>
      <c r="AA7" s="178" t="str">
        <f t="shared" si="6"/>
        <v>655</v>
      </c>
      <c r="AB7" s="197" t="s">
        <v>182</v>
      </c>
      <c r="AC7" s="149">
        <f t="shared" si="8"/>
        <v>142717.94999999998</v>
      </c>
      <c r="AD7" s="149">
        <f t="shared" si="9"/>
        <v>142717.94999999998</v>
      </c>
      <c r="AE7" s="149">
        <f t="shared" si="10"/>
        <v>0</v>
      </c>
      <c r="AF7" s="149">
        <f t="shared" si="11"/>
        <v>142717.94999999998</v>
      </c>
      <c r="AG7" s="126">
        <f t="shared" si="12"/>
        <v>142717.94999999998</v>
      </c>
      <c r="AH7" s="127">
        <f t="shared" si="7"/>
        <v>25689.24</v>
      </c>
      <c r="AI7" s="149">
        <f t="shared" si="13"/>
        <v>0</v>
      </c>
      <c r="AJ7" s="127">
        <f t="shared" si="14"/>
        <v>217.89</v>
      </c>
      <c r="AK7" s="149">
        <f t="shared" si="15"/>
        <v>142717.95000000001</v>
      </c>
    </row>
    <row r="8" spans="1:66" x14ac:dyDescent="0.2">
      <c r="A8" s="123">
        <v>5</v>
      </c>
      <c r="B8" s="193"/>
      <c r="C8" s="193"/>
      <c r="D8" s="193"/>
      <c r="E8" s="193"/>
      <c r="F8" s="193"/>
      <c r="G8" s="193"/>
      <c r="H8" s="167"/>
      <c r="I8" s="167"/>
      <c r="J8" s="167"/>
      <c r="K8" s="167"/>
      <c r="L8" s="167"/>
      <c r="M8" s="199">
        <f>SUM(M3:M7)</f>
        <v>575383.44999999995</v>
      </c>
      <c r="N8" s="199"/>
      <c r="O8" s="199"/>
      <c r="P8" s="124"/>
      <c r="Q8" s="124"/>
      <c r="R8" s="124"/>
      <c r="S8" s="124" t="s">
        <v>69</v>
      </c>
      <c r="T8" s="118">
        <f>SUM(T3:T7)</f>
        <v>575383.44999999995</v>
      </c>
      <c r="U8" s="118">
        <f t="shared" ref="U8" si="16">SUM(U3:U7)</f>
        <v>575383.44999999995</v>
      </c>
      <c r="V8" s="118">
        <f>SUM(V3:V7)</f>
        <v>84731.44</v>
      </c>
      <c r="W8" s="118">
        <f>SUM(W3:W7)</f>
        <v>0</v>
      </c>
      <c r="X8" s="118"/>
      <c r="Y8" s="118"/>
      <c r="Z8" s="119"/>
      <c r="AA8" s="119"/>
      <c r="AB8" s="151" t="s">
        <v>70</v>
      </c>
      <c r="AC8" s="151">
        <f>SUM(AC3:AC7)</f>
        <v>575383.44999999995</v>
      </c>
      <c r="AD8" s="120">
        <f t="shared" ref="AD8:AI8" si="17">SUM(AD3:AD7)</f>
        <v>575383.44999999995</v>
      </c>
      <c r="AE8" s="120">
        <f t="shared" si="17"/>
        <v>0</v>
      </c>
      <c r="AF8" s="120">
        <f>SUM(AF3:AF7)</f>
        <v>575383.44999999995</v>
      </c>
      <c r="AG8" s="120">
        <f>SUM(AG3:AG7)</f>
        <v>575383.44999999995</v>
      </c>
      <c r="AH8" s="120">
        <f>ROUND(SUM(AH3:AH7),2)</f>
        <v>84731.44</v>
      </c>
      <c r="AI8" s="120">
        <f t="shared" si="17"/>
        <v>0</v>
      </c>
      <c r="AJ8" s="122"/>
      <c r="AK8" s="120">
        <f>SUM(AK3:AK7)</f>
        <v>575383.44999999995</v>
      </c>
    </row>
    <row r="9" spans="1:66" x14ac:dyDescent="0.2">
      <c r="A9" s="123">
        <v>6</v>
      </c>
      <c r="B9" s="154" t="s">
        <v>433</v>
      </c>
      <c r="C9" s="154" t="s">
        <v>433</v>
      </c>
      <c r="D9" s="154" t="s">
        <v>433</v>
      </c>
      <c r="E9" s="154" t="s">
        <v>433</v>
      </c>
      <c r="F9" s="154" t="s">
        <v>433</v>
      </c>
      <c r="G9" s="154" t="s">
        <v>433</v>
      </c>
      <c r="H9" s="154" t="s">
        <v>433</v>
      </c>
      <c r="I9" s="154" t="s">
        <v>433</v>
      </c>
      <c r="J9" s="154" t="s">
        <v>433</v>
      </c>
      <c r="K9" s="154" t="s">
        <v>433</v>
      </c>
      <c r="L9" s="154" t="s">
        <v>433</v>
      </c>
      <c r="M9" s="154" t="s">
        <v>433</v>
      </c>
      <c r="N9" s="154" t="s">
        <v>433</v>
      </c>
      <c r="O9" s="154" t="s">
        <v>433</v>
      </c>
      <c r="P9" s="154" t="s">
        <v>433</v>
      </c>
      <c r="Q9" s="154" t="s">
        <v>433</v>
      </c>
      <c r="R9" s="154" t="s">
        <v>433</v>
      </c>
      <c r="S9" s="124" t="s">
        <v>49</v>
      </c>
      <c r="T9" s="118">
        <v>0</v>
      </c>
      <c r="U9" s="155">
        <f>ROUND(T9/T8,16)</f>
        <v>0</v>
      </c>
      <c r="V9" s="155" t="s">
        <v>433</v>
      </c>
      <c r="W9" s="155">
        <f>ROUND(D27/U8,16)</f>
        <v>0</v>
      </c>
      <c r="X9" s="155" t="s">
        <v>433</v>
      </c>
      <c r="Y9" s="155" t="s">
        <v>433</v>
      </c>
      <c r="Z9" s="155" t="s">
        <v>433</v>
      </c>
      <c r="AA9" s="155" t="s">
        <v>433</v>
      </c>
      <c r="AB9" s="154" t="s">
        <v>433</v>
      </c>
      <c r="AC9" s="154" t="s">
        <v>433</v>
      </c>
      <c r="AD9" s="156" t="s">
        <v>433</v>
      </c>
      <c r="AE9" s="156" t="s">
        <v>433</v>
      </c>
      <c r="AF9" s="156" t="s">
        <v>433</v>
      </c>
      <c r="AG9" s="156">
        <f>ROUND(AD11/AD10,16)</f>
        <v>0</v>
      </c>
      <c r="AH9" s="156" t="s">
        <v>433</v>
      </c>
      <c r="AI9" s="156" t="s">
        <v>433</v>
      </c>
      <c r="AJ9" s="157" t="s">
        <v>433</v>
      </c>
      <c r="AK9" s="156" t="s">
        <v>433</v>
      </c>
    </row>
    <row r="10" spans="1:66" x14ac:dyDescent="0.2">
      <c r="A10" s="123">
        <v>7</v>
      </c>
      <c r="B10" s="154" t="s">
        <v>433</v>
      </c>
      <c r="C10" s="154" t="s">
        <v>433</v>
      </c>
      <c r="D10" s="154" t="s">
        <v>433</v>
      </c>
      <c r="E10" s="154" t="s">
        <v>433</v>
      </c>
      <c r="F10" s="154" t="s">
        <v>433</v>
      </c>
      <c r="G10" s="154" t="s">
        <v>433</v>
      </c>
      <c r="H10" s="154" t="s">
        <v>433</v>
      </c>
      <c r="I10" s="154" t="s">
        <v>433</v>
      </c>
      <c r="J10" s="154" t="s">
        <v>433</v>
      </c>
      <c r="K10" s="154" t="s">
        <v>433</v>
      </c>
      <c r="L10" s="154" t="s">
        <v>433</v>
      </c>
      <c r="M10" s="154" t="s">
        <v>433</v>
      </c>
      <c r="N10" s="154" t="s">
        <v>433</v>
      </c>
      <c r="O10" s="154" t="s">
        <v>433</v>
      </c>
      <c r="P10" s="154" t="s">
        <v>433</v>
      </c>
      <c r="Q10" s="154" t="s">
        <v>433</v>
      </c>
      <c r="R10" s="154" t="s">
        <v>433</v>
      </c>
      <c r="S10" s="124" t="s">
        <v>57</v>
      </c>
      <c r="T10" s="117">
        <f>D27+D28</f>
        <v>0</v>
      </c>
      <c r="U10" s="154" t="s">
        <v>433</v>
      </c>
      <c r="V10" s="154" t="s">
        <v>433</v>
      </c>
      <c r="W10" s="154" t="s">
        <v>433</v>
      </c>
      <c r="X10" s="154" t="s">
        <v>433</v>
      </c>
      <c r="Y10" s="154" t="s">
        <v>433</v>
      </c>
      <c r="Z10" s="154" t="s">
        <v>433</v>
      </c>
      <c r="AA10" s="154" t="s">
        <v>433</v>
      </c>
      <c r="AB10" s="151" t="s">
        <v>186</v>
      </c>
      <c r="AC10" s="151" t="s">
        <v>433</v>
      </c>
      <c r="AD10" s="151">
        <f>AF8</f>
        <v>575383.44999999995</v>
      </c>
      <c r="AE10" s="154" t="s">
        <v>433</v>
      </c>
      <c r="AF10" s="154" t="s">
        <v>433</v>
      </c>
      <c r="AG10" s="154" t="s">
        <v>433</v>
      </c>
      <c r="AH10" s="154" t="s">
        <v>433</v>
      </c>
      <c r="AI10" s="154" t="s">
        <v>433</v>
      </c>
      <c r="AJ10" s="154" t="s">
        <v>433</v>
      </c>
      <c r="AK10" s="154" t="s">
        <v>433</v>
      </c>
    </row>
    <row r="11" spans="1:66" x14ac:dyDescent="0.2">
      <c r="A11" s="123">
        <v>8</v>
      </c>
      <c r="B11" s="154" t="s">
        <v>433</v>
      </c>
      <c r="C11" s="154" t="s">
        <v>433</v>
      </c>
      <c r="D11" s="154" t="s">
        <v>433</v>
      </c>
      <c r="E11" s="154" t="s">
        <v>433</v>
      </c>
      <c r="F11" s="154" t="s">
        <v>433</v>
      </c>
      <c r="G11" s="154" t="s">
        <v>433</v>
      </c>
      <c r="H11" s="154" t="s">
        <v>433</v>
      </c>
      <c r="I11" s="154" t="s">
        <v>433</v>
      </c>
      <c r="J11" s="154" t="s">
        <v>433</v>
      </c>
      <c r="K11" s="154" t="s">
        <v>433</v>
      </c>
      <c r="L11" s="154" t="s">
        <v>433</v>
      </c>
      <c r="M11" s="154" t="s">
        <v>433</v>
      </c>
      <c r="N11" s="154" t="s">
        <v>433</v>
      </c>
      <c r="O11" s="154" t="s">
        <v>433</v>
      </c>
      <c r="P11" s="154" t="s">
        <v>433</v>
      </c>
      <c r="Q11" s="154" t="s">
        <v>433</v>
      </c>
      <c r="R11" s="154" t="s">
        <v>433</v>
      </c>
      <c r="S11" s="124" t="s">
        <v>50</v>
      </c>
      <c r="T11" s="117">
        <f>V8</f>
        <v>84731.44</v>
      </c>
      <c r="U11" s="154" t="s">
        <v>433</v>
      </c>
      <c r="V11" s="154" t="s">
        <v>433</v>
      </c>
      <c r="W11" s="154" t="s">
        <v>433</v>
      </c>
      <c r="X11" s="154" t="s">
        <v>433</v>
      </c>
      <c r="Y11" s="154" t="s">
        <v>433</v>
      </c>
      <c r="Z11" s="154" t="s">
        <v>433</v>
      </c>
      <c r="AA11" s="154" t="s">
        <v>433</v>
      </c>
      <c r="AB11" s="151" t="s">
        <v>42</v>
      </c>
      <c r="AC11" s="151" t="s">
        <v>433</v>
      </c>
      <c r="AD11" s="151">
        <f>ROUND((AC8/$U$8)*$T$9,2)</f>
        <v>0</v>
      </c>
      <c r="AE11" s="154" t="s">
        <v>433</v>
      </c>
      <c r="AF11" s="154" t="s">
        <v>433</v>
      </c>
      <c r="AG11" s="154" t="s">
        <v>433</v>
      </c>
      <c r="AH11" s="154" t="s">
        <v>433</v>
      </c>
      <c r="AI11" s="154" t="s">
        <v>433</v>
      </c>
      <c r="AJ11" s="154" t="s">
        <v>433</v>
      </c>
      <c r="AK11" s="154" t="s">
        <v>433</v>
      </c>
    </row>
    <row r="12" spans="1:66" x14ac:dyDescent="0.2">
      <c r="A12" s="123">
        <v>9</v>
      </c>
      <c r="B12" s="154" t="s">
        <v>433</v>
      </c>
      <c r="C12" s="154" t="s">
        <v>433</v>
      </c>
      <c r="D12" s="154" t="s">
        <v>433</v>
      </c>
      <c r="E12" s="154" t="s">
        <v>433</v>
      </c>
      <c r="F12" s="154" t="s">
        <v>433</v>
      </c>
      <c r="G12" s="154" t="s">
        <v>433</v>
      </c>
      <c r="H12" s="154" t="s">
        <v>433</v>
      </c>
      <c r="I12" s="154" t="s">
        <v>433</v>
      </c>
      <c r="J12" s="154" t="s">
        <v>433</v>
      </c>
      <c r="K12" s="154" t="s">
        <v>433</v>
      </c>
      <c r="L12" s="154" t="s">
        <v>433</v>
      </c>
      <c r="M12" s="154" t="s">
        <v>433</v>
      </c>
      <c r="N12" s="154" t="s">
        <v>433</v>
      </c>
      <c r="O12" s="154" t="s">
        <v>433</v>
      </c>
      <c r="P12" s="154" t="s">
        <v>433</v>
      </c>
      <c r="Q12" s="154" t="s">
        <v>433</v>
      </c>
      <c r="R12" s="154" t="s">
        <v>433</v>
      </c>
      <c r="S12" s="124" t="s">
        <v>46</v>
      </c>
      <c r="T12" s="117">
        <f>(T8+T10+T11)-T9</f>
        <v>660114.8899999999</v>
      </c>
      <c r="U12" s="154" t="s">
        <v>433</v>
      </c>
      <c r="V12" s="154" t="s">
        <v>433</v>
      </c>
      <c r="W12" s="154" t="s">
        <v>433</v>
      </c>
      <c r="X12" s="154" t="s">
        <v>433</v>
      </c>
      <c r="Y12" s="154" t="s">
        <v>433</v>
      </c>
      <c r="Z12" s="154" t="s">
        <v>433</v>
      </c>
      <c r="AA12" s="154" t="s">
        <v>433</v>
      </c>
      <c r="AB12" s="151" t="s">
        <v>187</v>
      </c>
      <c r="AC12" s="151" t="s">
        <v>433</v>
      </c>
      <c r="AD12" s="151">
        <f>ROUND(($AC$8/$U$8)*D27,4)</f>
        <v>0</v>
      </c>
      <c r="AE12" s="154" t="s">
        <v>433</v>
      </c>
      <c r="AF12" s="154" t="s">
        <v>433</v>
      </c>
      <c r="AG12" s="154" t="s">
        <v>433</v>
      </c>
      <c r="AH12" s="154" t="s">
        <v>433</v>
      </c>
      <c r="AI12" s="154" t="s">
        <v>433</v>
      </c>
      <c r="AJ12" s="154" t="s">
        <v>433</v>
      </c>
      <c r="AK12" s="154" t="s">
        <v>433</v>
      </c>
    </row>
    <row r="13" spans="1:66" x14ac:dyDescent="0.2">
      <c r="A13" s="123">
        <v>10</v>
      </c>
      <c r="B13" s="154" t="s">
        <v>433</v>
      </c>
      <c r="C13" s="154" t="s">
        <v>433</v>
      </c>
      <c r="D13" s="154" t="s">
        <v>433</v>
      </c>
      <c r="E13" s="154" t="s">
        <v>433</v>
      </c>
      <c r="F13" s="154" t="s">
        <v>433</v>
      </c>
      <c r="G13" s="154" t="s">
        <v>433</v>
      </c>
      <c r="H13" s="154" t="s">
        <v>433</v>
      </c>
      <c r="I13" s="154" t="s">
        <v>433</v>
      </c>
      <c r="J13" s="154" t="s">
        <v>433</v>
      </c>
      <c r="K13" s="154" t="s">
        <v>433</v>
      </c>
      <c r="L13" s="154" t="s">
        <v>433</v>
      </c>
      <c r="M13" s="154" t="s">
        <v>433</v>
      </c>
      <c r="N13" s="154" t="s">
        <v>433</v>
      </c>
      <c r="O13" s="154" t="s">
        <v>433</v>
      </c>
      <c r="P13" s="154" t="s">
        <v>433</v>
      </c>
      <c r="Q13" s="154" t="s">
        <v>433</v>
      </c>
      <c r="R13" s="154" t="s">
        <v>433</v>
      </c>
      <c r="S13" s="124" t="s">
        <v>45</v>
      </c>
      <c r="T13" s="121">
        <f>D29</f>
        <v>0</v>
      </c>
      <c r="U13" s="154" t="s">
        <v>433</v>
      </c>
      <c r="V13" s="154" t="s">
        <v>433</v>
      </c>
      <c r="W13" s="154" t="s">
        <v>433</v>
      </c>
      <c r="X13" s="154" t="s">
        <v>433</v>
      </c>
      <c r="Y13" s="154" t="s">
        <v>433</v>
      </c>
      <c r="Z13" s="154" t="s">
        <v>433</v>
      </c>
      <c r="AA13" s="154" t="s">
        <v>433</v>
      </c>
      <c r="AB13" s="151" t="s">
        <v>188</v>
      </c>
      <c r="AC13" s="151" t="s">
        <v>433</v>
      </c>
      <c r="AD13" s="151">
        <f>ROUND(($AC$8/$U$8)*D28,4)</f>
        <v>0</v>
      </c>
      <c r="AE13" s="154" t="s">
        <v>433</v>
      </c>
      <c r="AF13" s="154" t="s">
        <v>433</v>
      </c>
      <c r="AG13" s="154" t="s">
        <v>433</v>
      </c>
      <c r="AH13" s="154" t="s">
        <v>433</v>
      </c>
      <c r="AI13" s="154" t="s">
        <v>433</v>
      </c>
      <c r="AJ13" s="154" t="s">
        <v>433</v>
      </c>
      <c r="AK13" s="154" t="s">
        <v>433</v>
      </c>
    </row>
    <row r="14" spans="1:66" x14ac:dyDescent="0.2">
      <c r="A14" s="123">
        <v>11</v>
      </c>
      <c r="B14" s="154" t="s">
        <v>433</v>
      </c>
      <c r="C14" s="154" t="s">
        <v>433</v>
      </c>
      <c r="D14" s="154" t="s">
        <v>433</v>
      </c>
      <c r="E14" s="154" t="s">
        <v>433</v>
      </c>
      <c r="F14" s="154" t="s">
        <v>433</v>
      </c>
      <c r="G14" s="154" t="s">
        <v>433</v>
      </c>
      <c r="H14" s="154" t="s">
        <v>433</v>
      </c>
      <c r="I14" s="154" t="s">
        <v>433</v>
      </c>
      <c r="J14" s="154" t="s">
        <v>433</v>
      </c>
      <c r="K14" s="154" t="s">
        <v>433</v>
      </c>
      <c r="L14" s="154" t="s">
        <v>433</v>
      </c>
      <c r="M14" s="154" t="s">
        <v>433</v>
      </c>
      <c r="N14" s="154" t="s">
        <v>433</v>
      </c>
      <c r="O14" s="154" t="s">
        <v>433</v>
      </c>
      <c r="P14" s="154" t="s">
        <v>433</v>
      </c>
      <c r="Q14" s="154" t="s">
        <v>433</v>
      </c>
      <c r="R14" s="154" t="s">
        <v>433</v>
      </c>
      <c r="S14" s="154" t="s">
        <v>433</v>
      </c>
      <c r="T14" s="154" t="s">
        <v>433</v>
      </c>
      <c r="U14" s="154" t="s">
        <v>433</v>
      </c>
      <c r="V14" s="154" t="s">
        <v>433</v>
      </c>
      <c r="W14" s="154" t="s">
        <v>433</v>
      </c>
      <c r="X14" s="154" t="s">
        <v>433</v>
      </c>
      <c r="Y14" s="154" t="s">
        <v>433</v>
      </c>
      <c r="Z14" s="154" t="s">
        <v>433</v>
      </c>
      <c r="AA14" s="154" t="s">
        <v>433</v>
      </c>
      <c r="AB14" s="151" t="s">
        <v>189</v>
      </c>
      <c r="AC14" s="151" t="s">
        <v>433</v>
      </c>
      <c r="AD14" s="151">
        <f>ROUND(AD12+AD13,2)</f>
        <v>0</v>
      </c>
      <c r="AE14" s="154" t="s">
        <v>433</v>
      </c>
      <c r="AF14" s="154" t="s">
        <v>433</v>
      </c>
      <c r="AG14" s="154" t="s">
        <v>433</v>
      </c>
      <c r="AH14" s="154" t="s">
        <v>433</v>
      </c>
      <c r="AI14" s="154" t="s">
        <v>433</v>
      </c>
      <c r="AJ14" s="154" t="s">
        <v>433</v>
      </c>
      <c r="AK14" s="154" t="s">
        <v>433</v>
      </c>
    </row>
    <row r="15" spans="1:66" ht="25.5" x14ac:dyDescent="0.2">
      <c r="A15" s="123">
        <v>12</v>
      </c>
      <c r="B15" s="184" t="s">
        <v>25</v>
      </c>
      <c r="C15" s="184" t="s">
        <v>26</v>
      </c>
      <c r="D15" s="184" t="s">
        <v>27</v>
      </c>
      <c r="E15" s="184" t="s">
        <v>14</v>
      </c>
      <c r="F15" s="184" t="s">
        <v>21</v>
      </c>
      <c r="G15" s="184" t="s">
        <v>22</v>
      </c>
      <c r="H15" s="184" t="s">
        <v>79</v>
      </c>
      <c r="I15" s="184" t="s">
        <v>80</v>
      </c>
      <c r="J15" s="184" t="s">
        <v>13</v>
      </c>
      <c r="K15" s="184" t="s">
        <v>24</v>
      </c>
      <c r="L15" s="185" t="s">
        <v>609</v>
      </c>
      <c r="M15" s="185" t="s">
        <v>610</v>
      </c>
      <c r="N15" s="185" t="s">
        <v>434</v>
      </c>
      <c r="O15" s="186" t="s">
        <v>608</v>
      </c>
      <c r="P15" s="186" t="s">
        <v>81</v>
      </c>
      <c r="Q15" s="184" t="s">
        <v>83</v>
      </c>
      <c r="R15" s="184" t="s">
        <v>82</v>
      </c>
      <c r="S15" s="154" t="s">
        <v>433</v>
      </c>
      <c r="T15" s="154" t="s">
        <v>433</v>
      </c>
      <c r="U15" s="154" t="s">
        <v>433</v>
      </c>
      <c r="V15" s="74" t="s">
        <v>247</v>
      </c>
      <c r="W15" s="74" t="s">
        <v>248</v>
      </c>
      <c r="X15" s="74" t="s">
        <v>607</v>
      </c>
      <c r="Y15" s="161" t="s">
        <v>433</v>
      </c>
      <c r="Z15" s="154" t="s">
        <v>433</v>
      </c>
      <c r="AA15" s="154" t="s">
        <v>433</v>
      </c>
      <c r="AB15" s="151" t="s">
        <v>183</v>
      </c>
      <c r="AC15" s="151" t="s">
        <v>433</v>
      </c>
      <c r="AD15" s="151">
        <v>0</v>
      </c>
      <c r="AE15" s="154" t="s">
        <v>433</v>
      </c>
      <c r="AF15" s="154" t="s">
        <v>433</v>
      </c>
      <c r="AG15" s="154" t="s">
        <v>433</v>
      </c>
      <c r="AH15" s="154" t="s">
        <v>433</v>
      </c>
      <c r="AI15" s="154" t="s">
        <v>433</v>
      </c>
      <c r="AJ15" s="154" t="s">
        <v>433</v>
      </c>
      <c r="AK15" s="154" t="s">
        <v>433</v>
      </c>
    </row>
    <row r="16" spans="1:66" ht="15" x14ac:dyDescent="0.25">
      <c r="A16" s="123">
        <v>13</v>
      </c>
      <c r="B16" s="175" t="s">
        <v>433</v>
      </c>
      <c r="C16" s="175" t="s">
        <v>433</v>
      </c>
      <c r="D16" s="175" t="s">
        <v>433</v>
      </c>
      <c r="E16" t="s">
        <v>1247</v>
      </c>
      <c r="F16" t="s">
        <v>1248</v>
      </c>
      <c r="G16" t="s">
        <v>1249</v>
      </c>
      <c r="H16" s="176">
        <f>ROUND(AD10,2)</f>
        <v>575383.44999999995</v>
      </c>
      <c r="I16" s="176">
        <f>ROUND(AH8,2)</f>
        <v>84731.44</v>
      </c>
      <c r="J16" s="176">
        <f>ROUND(AD17,2)</f>
        <v>660114.89</v>
      </c>
      <c r="K16" t="s">
        <v>1250</v>
      </c>
      <c r="L16" s="177">
        <f>J16</f>
        <v>660114.89</v>
      </c>
      <c r="M16" s="123">
        <v>1</v>
      </c>
      <c r="N16" s="177">
        <f>L16*M16</f>
        <v>660114.89</v>
      </c>
      <c r="O16" s="8">
        <f>J16-L16</f>
        <v>0</v>
      </c>
      <c r="P16" s="176">
        <v>0</v>
      </c>
      <c r="Q16" s="176">
        <v>0</v>
      </c>
      <c r="R16" s="176">
        <v>0</v>
      </c>
      <c r="S16" s="154" t="s">
        <v>433</v>
      </c>
      <c r="T16" s="154" t="s">
        <v>433</v>
      </c>
      <c r="U16" s="154" t="s">
        <v>433</v>
      </c>
      <c r="V16" s="75">
        <f>ROUND((U3*N3),2)</f>
        <v>18011.97</v>
      </c>
      <c r="W16" s="75">
        <f>ROUND((U3*O3),2)</f>
        <v>18011.97</v>
      </c>
      <c r="X16" s="75">
        <f>V3</f>
        <v>36023.94</v>
      </c>
      <c r="Y16" s="154" t="s">
        <v>433</v>
      </c>
      <c r="Z16" s="154" t="s">
        <v>433</v>
      </c>
      <c r="AA16" s="154" t="s">
        <v>433</v>
      </c>
      <c r="AB16" s="151" t="s">
        <v>50</v>
      </c>
      <c r="AC16" s="151" t="s">
        <v>433</v>
      </c>
      <c r="AD16" s="151">
        <f>AH8</f>
        <v>84731.44</v>
      </c>
      <c r="AE16" s="154" t="s">
        <v>433</v>
      </c>
      <c r="AF16" s="154" t="s">
        <v>433</v>
      </c>
      <c r="AG16" s="154" t="s">
        <v>433</v>
      </c>
      <c r="AH16" s="162" t="s">
        <v>433</v>
      </c>
      <c r="AI16" s="162" t="s">
        <v>433</v>
      </c>
      <c r="AJ16" s="154" t="s">
        <v>433</v>
      </c>
      <c r="AK16" s="154" t="s">
        <v>433</v>
      </c>
    </row>
    <row r="17" spans="1:37" x14ac:dyDescent="0.2">
      <c r="A17" s="123">
        <v>14</v>
      </c>
      <c r="B17" s="175" t="s">
        <v>433</v>
      </c>
      <c r="C17" s="175" t="s">
        <v>433</v>
      </c>
      <c r="D17" s="175" t="s">
        <v>433</v>
      </c>
      <c r="E17" s="175" t="s">
        <v>433</v>
      </c>
      <c r="F17" s="154" t="s">
        <v>433</v>
      </c>
      <c r="G17" s="154" t="s">
        <v>433</v>
      </c>
      <c r="H17" s="176" t="s">
        <v>433</v>
      </c>
      <c r="I17" s="176" t="s">
        <v>433</v>
      </c>
      <c r="J17" s="69" t="s">
        <v>433</v>
      </c>
      <c r="K17" s="176" t="s">
        <v>433</v>
      </c>
      <c r="L17" s="177" t="s">
        <v>433</v>
      </c>
      <c r="M17" s="123" t="s">
        <v>433</v>
      </c>
      <c r="N17" s="177" t="s">
        <v>433</v>
      </c>
      <c r="O17" s="8" t="s">
        <v>433</v>
      </c>
      <c r="P17" s="176" t="s">
        <v>433</v>
      </c>
      <c r="Q17" s="176" t="s">
        <v>433</v>
      </c>
      <c r="R17" s="176" t="s">
        <v>433</v>
      </c>
      <c r="S17" s="154" t="s">
        <v>433</v>
      </c>
      <c r="T17" s="154" t="s">
        <v>433</v>
      </c>
      <c r="U17" s="154" t="s">
        <v>433</v>
      </c>
      <c r="V17" s="75">
        <f t="shared" ref="V17:V20" si="18">ROUND((U4*N4),2)</f>
        <v>5442.3</v>
      </c>
      <c r="W17" s="75">
        <f t="shared" ref="W17:W20" si="19">ROUND((U4*O4),2)</f>
        <v>5442.3</v>
      </c>
      <c r="X17" s="75">
        <f t="shared" ref="X17:X26" si="20">V4</f>
        <v>10884.6</v>
      </c>
      <c r="Y17" s="154" t="s">
        <v>433</v>
      </c>
      <c r="Z17" s="154" t="s">
        <v>433</v>
      </c>
      <c r="AA17" s="154" t="s">
        <v>433</v>
      </c>
      <c r="AB17" s="151" t="s">
        <v>190</v>
      </c>
      <c r="AC17" s="151" t="s">
        <v>433</v>
      </c>
      <c r="AD17" s="151">
        <f>(AD10+AD14+AD16)-AD11</f>
        <v>660114.8899999999</v>
      </c>
      <c r="AE17" s="154" t="s">
        <v>433</v>
      </c>
      <c r="AF17" s="154" t="s">
        <v>433</v>
      </c>
      <c r="AG17" s="154" t="s">
        <v>433</v>
      </c>
      <c r="AH17" s="154" t="s">
        <v>433</v>
      </c>
      <c r="AI17" s="154" t="s">
        <v>433</v>
      </c>
      <c r="AJ17" s="154" t="s">
        <v>433</v>
      </c>
      <c r="AK17" s="154" t="s">
        <v>433</v>
      </c>
    </row>
    <row r="18" spans="1:37" x14ac:dyDescent="0.2">
      <c r="A18" s="123">
        <v>15</v>
      </c>
      <c r="B18" s="175" t="s">
        <v>433</v>
      </c>
      <c r="C18" s="175" t="s">
        <v>433</v>
      </c>
      <c r="D18" s="175" t="s">
        <v>433</v>
      </c>
      <c r="E18" s="175" t="s">
        <v>433</v>
      </c>
      <c r="F18" s="154" t="s">
        <v>433</v>
      </c>
      <c r="G18" s="154" t="s">
        <v>433</v>
      </c>
      <c r="H18" s="176" t="s">
        <v>433</v>
      </c>
      <c r="I18" s="176" t="s">
        <v>433</v>
      </c>
      <c r="J18" s="69" t="s">
        <v>433</v>
      </c>
      <c r="K18" s="176" t="s">
        <v>433</v>
      </c>
      <c r="L18" s="8" t="s">
        <v>433</v>
      </c>
      <c r="M18" s="123" t="s">
        <v>433</v>
      </c>
      <c r="N18" s="177" t="s">
        <v>433</v>
      </c>
      <c r="O18" s="8" t="s">
        <v>433</v>
      </c>
      <c r="P18" s="176" t="s">
        <v>433</v>
      </c>
      <c r="Q18" s="176" t="s">
        <v>433</v>
      </c>
      <c r="R18" s="176" t="s">
        <v>433</v>
      </c>
      <c r="S18" s="154" t="s">
        <v>433</v>
      </c>
      <c r="T18" s="154" t="s">
        <v>433</v>
      </c>
      <c r="U18" s="154" t="s">
        <v>433</v>
      </c>
      <c r="V18" s="75">
        <f t="shared" si="18"/>
        <v>4321.95</v>
      </c>
      <c r="W18" s="75">
        <f t="shared" si="19"/>
        <v>4321.95</v>
      </c>
      <c r="X18" s="75">
        <f t="shared" si="20"/>
        <v>8643.9</v>
      </c>
      <c r="Y18" s="154" t="s">
        <v>433</v>
      </c>
      <c r="Z18" s="154" t="s">
        <v>433</v>
      </c>
      <c r="AA18" s="154" t="s">
        <v>433</v>
      </c>
      <c r="AB18" s="151" t="s">
        <v>45</v>
      </c>
      <c r="AC18" s="151" t="s">
        <v>433</v>
      </c>
      <c r="AD18" s="188">
        <f>ROUND(($AC$8/$U$8)*D29,2)</f>
        <v>0</v>
      </c>
      <c r="AE18" s="154" t="s">
        <v>433</v>
      </c>
      <c r="AF18" s="154" t="s">
        <v>433</v>
      </c>
      <c r="AG18" s="154" t="s">
        <v>433</v>
      </c>
      <c r="AH18" s="154" t="s">
        <v>433</v>
      </c>
      <c r="AI18" s="154" t="s">
        <v>433</v>
      </c>
      <c r="AJ18" s="154" t="s">
        <v>433</v>
      </c>
      <c r="AK18" s="154" t="s">
        <v>433</v>
      </c>
    </row>
    <row r="19" spans="1:37" s="165" customFormat="1" x14ac:dyDescent="0.2">
      <c r="A19" s="123">
        <v>16</v>
      </c>
      <c r="B19" s="175" t="s">
        <v>433</v>
      </c>
      <c r="C19" s="175" t="s">
        <v>433</v>
      </c>
      <c r="D19" s="175" t="s">
        <v>433</v>
      </c>
      <c r="E19" s="175" t="s">
        <v>433</v>
      </c>
      <c r="F19" s="175" t="s">
        <v>433</v>
      </c>
      <c r="G19" s="175" t="s">
        <v>433</v>
      </c>
      <c r="H19" s="176" t="s">
        <v>433</v>
      </c>
      <c r="I19" s="176" t="s">
        <v>433</v>
      </c>
      <c r="J19" s="69" t="s">
        <v>433</v>
      </c>
      <c r="K19" s="176" t="s">
        <v>433</v>
      </c>
      <c r="L19" s="8" t="s">
        <v>433</v>
      </c>
      <c r="M19" s="191" t="s">
        <v>433</v>
      </c>
      <c r="N19" s="177" t="s">
        <v>433</v>
      </c>
      <c r="O19" s="8" t="s">
        <v>433</v>
      </c>
      <c r="P19" s="176" t="s">
        <v>433</v>
      </c>
      <c r="Q19" s="176" t="s">
        <v>433</v>
      </c>
      <c r="R19" s="176" t="s">
        <v>433</v>
      </c>
      <c r="S19" s="187" t="s">
        <v>433</v>
      </c>
      <c r="T19" s="187" t="s">
        <v>433</v>
      </c>
      <c r="U19" s="154" t="s">
        <v>433</v>
      </c>
      <c r="V19" s="75">
        <f t="shared" si="18"/>
        <v>1744.88</v>
      </c>
      <c r="W19" s="75">
        <f t="shared" si="19"/>
        <v>1744.88</v>
      </c>
      <c r="X19" s="75">
        <f t="shared" si="20"/>
        <v>3489.76</v>
      </c>
      <c r="Y19" s="154" t="s">
        <v>433</v>
      </c>
      <c r="Z19" s="163" t="s">
        <v>433</v>
      </c>
      <c r="AA19" s="163" t="s">
        <v>433</v>
      </c>
      <c r="AB19" s="163" t="s">
        <v>433</v>
      </c>
      <c r="AC19" s="163" t="s">
        <v>433</v>
      </c>
      <c r="AD19" s="163" t="s">
        <v>433</v>
      </c>
      <c r="AE19" s="163" t="s">
        <v>433</v>
      </c>
      <c r="AF19" s="163" t="s">
        <v>433</v>
      </c>
      <c r="AG19" s="163" t="s">
        <v>433</v>
      </c>
      <c r="AH19" s="163" t="s">
        <v>433</v>
      </c>
      <c r="AI19" s="163" t="s">
        <v>433</v>
      </c>
      <c r="AJ19" s="163" t="s">
        <v>433</v>
      </c>
      <c r="AK19" s="164" t="s">
        <v>433</v>
      </c>
    </row>
    <row r="20" spans="1:37" x14ac:dyDescent="0.2">
      <c r="A20" s="123">
        <v>17</v>
      </c>
      <c r="B20" s="182" t="s">
        <v>23</v>
      </c>
      <c r="C20" s="182" t="s">
        <v>433</v>
      </c>
      <c r="D20" s="182" t="s">
        <v>433</v>
      </c>
      <c r="E20" s="182" t="s">
        <v>433</v>
      </c>
      <c r="F20" s="182" t="s">
        <v>433</v>
      </c>
      <c r="G20" s="182" t="s">
        <v>433</v>
      </c>
      <c r="H20" s="183">
        <f>ROUND(SUM(H16:H19),2)</f>
        <v>575383.44999999995</v>
      </c>
      <c r="I20" s="183">
        <f>ROUND(SUM(I16:I19),2)</f>
        <v>84731.44</v>
      </c>
      <c r="J20" s="72">
        <f>ROUND(SUM(J16:J19),2)</f>
        <v>660114.89</v>
      </c>
      <c r="K20" s="183" t="s">
        <v>433</v>
      </c>
      <c r="L20" s="183">
        <f>SUM(L16:L19)</f>
        <v>660114.89</v>
      </c>
      <c r="M20" s="183"/>
      <c r="N20" s="183">
        <f>SUM(N16:N19)</f>
        <v>660114.89</v>
      </c>
      <c r="O20" s="183">
        <f>SUM(O16:O19)</f>
        <v>0</v>
      </c>
      <c r="P20" s="183">
        <f>ROUND(T8,2)</f>
        <v>575383.44999999995</v>
      </c>
      <c r="Q20" s="183">
        <f>V8</f>
        <v>84731.44</v>
      </c>
      <c r="R20" s="183">
        <f>ROUND(T12,2)</f>
        <v>660114.89</v>
      </c>
      <c r="S20" s="154" t="s">
        <v>433</v>
      </c>
      <c r="T20" s="154" t="s">
        <v>433</v>
      </c>
      <c r="U20" s="162" t="s">
        <v>433</v>
      </c>
      <c r="V20" s="75">
        <f t="shared" si="18"/>
        <v>12844.62</v>
      </c>
      <c r="W20" s="75">
        <f t="shared" si="19"/>
        <v>12844.62</v>
      </c>
      <c r="X20" s="75">
        <f t="shared" si="20"/>
        <v>25689.24</v>
      </c>
      <c r="Y20" s="154" t="s">
        <v>433</v>
      </c>
      <c r="Z20" s="154" t="s">
        <v>433</v>
      </c>
      <c r="AA20" s="154" t="s">
        <v>433</v>
      </c>
      <c r="AB20" s="154" t="s">
        <v>433</v>
      </c>
      <c r="AC20" s="154" t="s">
        <v>433</v>
      </c>
      <c r="AD20" s="154" t="s">
        <v>433</v>
      </c>
      <c r="AE20" s="154" t="s">
        <v>433</v>
      </c>
      <c r="AF20" s="154" t="s">
        <v>433</v>
      </c>
      <c r="AG20" s="154" t="s">
        <v>433</v>
      </c>
      <c r="AH20" s="154" t="s">
        <v>433</v>
      </c>
      <c r="AI20" s="154" t="s">
        <v>433</v>
      </c>
      <c r="AJ20" s="154" t="s">
        <v>433</v>
      </c>
      <c r="AK20" s="164" t="s">
        <v>433</v>
      </c>
    </row>
    <row r="21" spans="1:37" x14ac:dyDescent="0.2">
      <c r="A21" s="123">
        <v>18</v>
      </c>
      <c r="B21" s="154" t="s">
        <v>433</v>
      </c>
      <c r="C21" s="154" t="s">
        <v>433</v>
      </c>
      <c r="D21" s="154" t="s">
        <v>433</v>
      </c>
      <c r="E21" s="154" t="s">
        <v>433</v>
      </c>
      <c r="F21" s="154" t="s">
        <v>433</v>
      </c>
      <c r="G21" s="154" t="s">
        <v>433</v>
      </c>
      <c r="H21" s="154" t="s">
        <v>433</v>
      </c>
      <c r="I21" s="154" t="s">
        <v>433</v>
      </c>
      <c r="J21" s="156" t="s">
        <v>433</v>
      </c>
      <c r="K21" s="154" t="s">
        <v>433</v>
      </c>
      <c r="L21" s="154" t="s">
        <v>433</v>
      </c>
      <c r="M21" s="154" t="s">
        <v>433</v>
      </c>
      <c r="N21" s="154" t="s">
        <v>433</v>
      </c>
      <c r="O21" s="154" t="s">
        <v>433</v>
      </c>
      <c r="P21" s="154" t="s">
        <v>433</v>
      </c>
      <c r="Q21" s="154" t="s">
        <v>433</v>
      </c>
      <c r="R21" s="154" t="s">
        <v>433</v>
      </c>
      <c r="S21" s="154" t="s">
        <v>433</v>
      </c>
      <c r="T21" s="154" t="s">
        <v>433</v>
      </c>
      <c r="U21" s="154" t="s">
        <v>433</v>
      </c>
      <c r="V21" s="75"/>
      <c r="W21" s="75"/>
      <c r="X21" s="75" t="s">
        <v>433</v>
      </c>
      <c r="Y21" s="154" t="s">
        <v>433</v>
      </c>
      <c r="Z21" s="154" t="s">
        <v>433</v>
      </c>
      <c r="AA21" s="154" t="s">
        <v>433</v>
      </c>
      <c r="AB21" s="154" t="s">
        <v>433</v>
      </c>
      <c r="AC21" s="154" t="s">
        <v>433</v>
      </c>
      <c r="AD21" s="154" t="s">
        <v>433</v>
      </c>
      <c r="AE21" s="154" t="s">
        <v>433</v>
      </c>
      <c r="AF21" s="154" t="s">
        <v>433</v>
      </c>
      <c r="AG21" s="154" t="s">
        <v>433</v>
      </c>
      <c r="AH21" s="154" t="s">
        <v>433</v>
      </c>
      <c r="AI21" s="154" t="s">
        <v>433</v>
      </c>
      <c r="AJ21" s="154" t="s">
        <v>433</v>
      </c>
      <c r="AK21" s="164" t="s">
        <v>433</v>
      </c>
    </row>
    <row r="22" spans="1:37" x14ac:dyDescent="0.2">
      <c r="A22" s="123">
        <v>19</v>
      </c>
      <c r="B22" s="154" t="s">
        <v>433</v>
      </c>
      <c r="C22" s="154" t="s">
        <v>433</v>
      </c>
      <c r="D22" s="154" t="s">
        <v>433</v>
      </c>
      <c r="E22" s="154" t="s">
        <v>433</v>
      </c>
      <c r="F22" s="154" t="s">
        <v>433</v>
      </c>
      <c r="G22" s="154" t="s">
        <v>433</v>
      </c>
      <c r="H22" s="154" t="s">
        <v>433</v>
      </c>
      <c r="I22" s="154" t="s">
        <v>433</v>
      </c>
      <c r="J22" s="156" t="s">
        <v>433</v>
      </c>
      <c r="K22" s="154" t="s">
        <v>433</v>
      </c>
      <c r="L22" s="154" t="s">
        <v>433</v>
      </c>
      <c r="M22" s="154" t="s">
        <v>433</v>
      </c>
      <c r="N22" s="154" t="s">
        <v>433</v>
      </c>
      <c r="O22" s="154" t="s">
        <v>433</v>
      </c>
      <c r="P22" s="154" t="s">
        <v>433</v>
      </c>
      <c r="Q22" s="154" t="s">
        <v>433</v>
      </c>
      <c r="R22" s="154" t="s">
        <v>433</v>
      </c>
      <c r="S22" s="154" t="s">
        <v>433</v>
      </c>
      <c r="T22" s="154" t="s">
        <v>433</v>
      </c>
      <c r="U22" s="154" t="s">
        <v>433</v>
      </c>
      <c r="V22" s="75"/>
      <c r="W22" s="75"/>
      <c r="X22" s="75" t="str">
        <f t="shared" si="20"/>
        <v>.</v>
      </c>
      <c r="Y22" s="154" t="s">
        <v>433</v>
      </c>
      <c r="Z22" s="154" t="s">
        <v>433</v>
      </c>
      <c r="AA22" s="154" t="s">
        <v>433</v>
      </c>
      <c r="AB22" s="154" t="s">
        <v>433</v>
      </c>
      <c r="AC22" s="154" t="s">
        <v>433</v>
      </c>
      <c r="AD22" s="154" t="s">
        <v>433</v>
      </c>
      <c r="AE22" s="154" t="s">
        <v>433</v>
      </c>
      <c r="AF22" s="154" t="s">
        <v>433</v>
      </c>
      <c r="AG22" s="154" t="s">
        <v>433</v>
      </c>
      <c r="AH22" s="154" t="s">
        <v>433</v>
      </c>
      <c r="AI22" s="154" t="s">
        <v>433</v>
      </c>
      <c r="AJ22" s="154" t="s">
        <v>433</v>
      </c>
      <c r="AK22" s="164" t="s">
        <v>433</v>
      </c>
    </row>
    <row r="23" spans="1:37" x14ac:dyDescent="0.2">
      <c r="A23" s="123">
        <v>20</v>
      </c>
      <c r="B23" s="154" t="s">
        <v>433</v>
      </c>
      <c r="C23" s="154" t="s">
        <v>433</v>
      </c>
      <c r="D23" s="154" t="s">
        <v>433</v>
      </c>
      <c r="E23" s="154" t="s">
        <v>433</v>
      </c>
      <c r="F23" s="154" t="s">
        <v>433</v>
      </c>
      <c r="G23" s="154" t="s">
        <v>433</v>
      </c>
      <c r="H23" s="154" t="s">
        <v>433</v>
      </c>
      <c r="I23" s="154" t="s">
        <v>433</v>
      </c>
      <c r="J23" s="156" t="s">
        <v>433</v>
      </c>
      <c r="K23" s="154" t="s">
        <v>433</v>
      </c>
      <c r="L23" s="154" t="s">
        <v>433</v>
      </c>
      <c r="M23" s="154" t="s">
        <v>433</v>
      </c>
      <c r="N23" s="154" t="s">
        <v>433</v>
      </c>
      <c r="O23" s="154" t="s">
        <v>433</v>
      </c>
      <c r="P23" s="154" t="s">
        <v>433</v>
      </c>
      <c r="Q23" s="154" t="s">
        <v>433</v>
      </c>
      <c r="R23" s="154" t="s">
        <v>433</v>
      </c>
      <c r="S23" s="154" t="s">
        <v>433</v>
      </c>
      <c r="T23" s="154" t="s">
        <v>433</v>
      </c>
      <c r="U23" s="154" t="s">
        <v>433</v>
      </c>
      <c r="V23" s="75"/>
      <c r="W23" s="75"/>
      <c r="X23" s="75" t="str">
        <f t="shared" si="20"/>
        <v>.</v>
      </c>
      <c r="Y23" s="154" t="s">
        <v>433</v>
      </c>
      <c r="Z23" s="154" t="s">
        <v>433</v>
      </c>
      <c r="AA23" s="154" t="s">
        <v>433</v>
      </c>
      <c r="AB23" s="154" t="s">
        <v>433</v>
      </c>
      <c r="AC23" s="154" t="s">
        <v>433</v>
      </c>
      <c r="AD23" s="154" t="s">
        <v>433</v>
      </c>
      <c r="AE23" s="154" t="s">
        <v>433</v>
      </c>
      <c r="AF23" s="154" t="s">
        <v>433</v>
      </c>
      <c r="AG23" s="154" t="s">
        <v>433</v>
      </c>
      <c r="AH23" s="154" t="s">
        <v>433</v>
      </c>
      <c r="AI23" s="154" t="s">
        <v>433</v>
      </c>
      <c r="AJ23" s="154" t="s">
        <v>433</v>
      </c>
      <c r="AK23" s="164" t="s">
        <v>433</v>
      </c>
    </row>
    <row r="24" spans="1:37" x14ac:dyDescent="0.2">
      <c r="A24" s="123">
        <v>21</v>
      </c>
      <c r="B24" s="154" t="s">
        <v>433</v>
      </c>
      <c r="C24" s="154" t="s">
        <v>433</v>
      </c>
      <c r="D24" s="154" t="s">
        <v>433</v>
      </c>
      <c r="E24" s="154" t="s">
        <v>433</v>
      </c>
      <c r="F24" s="154" t="s">
        <v>433</v>
      </c>
      <c r="G24" s="154" t="s">
        <v>433</v>
      </c>
      <c r="H24" s="154" t="s">
        <v>433</v>
      </c>
      <c r="I24" s="154" t="s">
        <v>433</v>
      </c>
      <c r="J24" s="156" t="s">
        <v>433</v>
      </c>
      <c r="K24" s="154" t="s">
        <v>433</v>
      </c>
      <c r="L24" s="154" t="s">
        <v>433</v>
      </c>
      <c r="M24" s="154" t="s">
        <v>433</v>
      </c>
      <c r="N24" s="154" t="s">
        <v>433</v>
      </c>
      <c r="O24" s="154" t="s">
        <v>433</v>
      </c>
      <c r="P24" s="154" t="s">
        <v>433</v>
      </c>
      <c r="Q24" s="154" t="s">
        <v>433</v>
      </c>
      <c r="R24" s="154" t="s">
        <v>433</v>
      </c>
      <c r="S24" s="154" t="s">
        <v>433</v>
      </c>
      <c r="T24" s="154" t="s">
        <v>433</v>
      </c>
      <c r="U24" s="154" t="s">
        <v>433</v>
      </c>
      <c r="V24" s="75"/>
      <c r="W24" s="75"/>
      <c r="X24" s="75" t="str">
        <f t="shared" si="20"/>
        <v>.</v>
      </c>
      <c r="Y24" s="154" t="s">
        <v>433</v>
      </c>
      <c r="Z24" s="154" t="s">
        <v>433</v>
      </c>
      <c r="AA24" s="154" t="s">
        <v>433</v>
      </c>
      <c r="AB24" s="154" t="s">
        <v>433</v>
      </c>
      <c r="AC24" s="154" t="s">
        <v>433</v>
      </c>
      <c r="AD24" s="154" t="s">
        <v>433</v>
      </c>
      <c r="AE24" s="154" t="s">
        <v>433</v>
      </c>
      <c r="AF24" s="154" t="s">
        <v>433</v>
      </c>
      <c r="AG24" s="154" t="s">
        <v>433</v>
      </c>
      <c r="AH24" s="154" t="s">
        <v>433</v>
      </c>
      <c r="AI24" s="154" t="s">
        <v>433</v>
      </c>
      <c r="AJ24" s="154" t="s">
        <v>433</v>
      </c>
      <c r="AK24" s="164" t="s">
        <v>433</v>
      </c>
    </row>
    <row r="25" spans="1:37" x14ac:dyDescent="0.2">
      <c r="A25" s="123">
        <v>22</v>
      </c>
      <c r="B25" s="166" t="s">
        <v>192</v>
      </c>
      <c r="C25" s="166" t="s">
        <v>433</v>
      </c>
      <c r="D25" s="166" t="s">
        <v>433</v>
      </c>
      <c r="E25" s="166" t="s">
        <v>433</v>
      </c>
      <c r="F25" s="166" t="s">
        <v>433</v>
      </c>
      <c r="G25" s="154" t="s">
        <v>433</v>
      </c>
      <c r="H25" s="154" t="s">
        <v>433</v>
      </c>
      <c r="I25" s="154" t="s">
        <v>433</v>
      </c>
      <c r="J25" s="154" t="s">
        <v>433</v>
      </c>
      <c r="K25" s="154" t="s">
        <v>433</v>
      </c>
      <c r="L25" s="154" t="s">
        <v>433</v>
      </c>
      <c r="M25" s="154" t="s">
        <v>433</v>
      </c>
      <c r="N25" s="154" t="s">
        <v>433</v>
      </c>
      <c r="O25" s="154" t="s">
        <v>433</v>
      </c>
      <c r="P25" s="154" t="s">
        <v>433</v>
      </c>
      <c r="Q25" s="154" t="s">
        <v>433</v>
      </c>
      <c r="R25" s="154" t="s">
        <v>433</v>
      </c>
      <c r="S25" s="154" t="s">
        <v>433</v>
      </c>
      <c r="T25" s="154" t="s">
        <v>433</v>
      </c>
      <c r="U25" s="154" t="s">
        <v>433</v>
      </c>
      <c r="V25" s="75"/>
      <c r="W25" s="75"/>
      <c r="X25" s="75" t="str">
        <f t="shared" si="20"/>
        <v>.</v>
      </c>
      <c r="Y25" s="154" t="s">
        <v>433</v>
      </c>
      <c r="Z25" s="154" t="s">
        <v>433</v>
      </c>
      <c r="AA25" s="154" t="s">
        <v>433</v>
      </c>
      <c r="AB25" s="154" t="s">
        <v>433</v>
      </c>
      <c r="AC25" s="154" t="s">
        <v>433</v>
      </c>
      <c r="AD25" s="154" t="s">
        <v>433</v>
      </c>
      <c r="AE25" s="154" t="s">
        <v>433</v>
      </c>
      <c r="AF25" s="154" t="s">
        <v>433</v>
      </c>
      <c r="AG25" s="154" t="s">
        <v>433</v>
      </c>
      <c r="AH25" s="154" t="s">
        <v>433</v>
      </c>
      <c r="AI25" s="154" t="s">
        <v>433</v>
      </c>
      <c r="AJ25" s="154" t="s">
        <v>433</v>
      </c>
      <c r="AK25" s="164" t="s">
        <v>433</v>
      </c>
    </row>
    <row r="26" spans="1:37" x14ac:dyDescent="0.2">
      <c r="A26" s="123">
        <v>23</v>
      </c>
      <c r="B26" s="167" t="s">
        <v>193</v>
      </c>
      <c r="C26" s="167" t="s">
        <v>433</v>
      </c>
      <c r="D26" s="167" t="s">
        <v>194</v>
      </c>
      <c r="E26" s="167" t="s">
        <v>195</v>
      </c>
      <c r="F26" s="167" t="s">
        <v>196</v>
      </c>
      <c r="G26" s="154" t="s">
        <v>433</v>
      </c>
      <c r="H26" s="154" t="s">
        <v>433</v>
      </c>
      <c r="I26" s="154" t="s">
        <v>433</v>
      </c>
      <c r="J26" s="154" t="s">
        <v>433</v>
      </c>
      <c r="K26" s="154" t="s">
        <v>433</v>
      </c>
      <c r="L26" s="154" t="s">
        <v>433</v>
      </c>
      <c r="M26" s="154" t="s">
        <v>433</v>
      </c>
      <c r="N26" s="154" t="s">
        <v>433</v>
      </c>
      <c r="O26" s="154" t="s">
        <v>433</v>
      </c>
      <c r="P26" s="154" t="s">
        <v>433</v>
      </c>
      <c r="Q26" s="154" t="s">
        <v>433</v>
      </c>
      <c r="R26" s="154" t="s">
        <v>433</v>
      </c>
      <c r="S26" s="154" t="s">
        <v>433</v>
      </c>
      <c r="T26" s="154" t="s">
        <v>433</v>
      </c>
      <c r="U26" s="154" t="s">
        <v>433</v>
      </c>
      <c r="V26" s="75">
        <f>SUM(V16:V25)</f>
        <v>42365.72</v>
      </c>
      <c r="W26" s="75">
        <f>SUM(W16:W25)</f>
        <v>42365.72</v>
      </c>
      <c r="X26" s="75" t="str">
        <f t="shared" si="20"/>
        <v>.</v>
      </c>
      <c r="Y26" s="168" t="s">
        <v>433</v>
      </c>
      <c r="Z26" s="154" t="s">
        <v>433</v>
      </c>
      <c r="AA26" s="154" t="s">
        <v>433</v>
      </c>
      <c r="AB26" s="154" t="s">
        <v>433</v>
      </c>
      <c r="AC26" s="154" t="s">
        <v>433</v>
      </c>
      <c r="AD26" s="154" t="s">
        <v>433</v>
      </c>
      <c r="AE26" s="154" t="s">
        <v>433</v>
      </c>
      <c r="AF26" s="154" t="s">
        <v>433</v>
      </c>
      <c r="AG26" s="154" t="s">
        <v>433</v>
      </c>
      <c r="AH26" s="154" t="s">
        <v>433</v>
      </c>
      <c r="AI26" s="154" t="s">
        <v>433</v>
      </c>
      <c r="AJ26" s="154" t="s">
        <v>433</v>
      </c>
      <c r="AK26" s="154" t="s">
        <v>433</v>
      </c>
    </row>
    <row r="27" spans="1:37" x14ac:dyDescent="0.2">
      <c r="A27" s="123">
        <v>24</v>
      </c>
      <c r="B27" s="169" t="s">
        <v>197</v>
      </c>
      <c r="C27" s="169" t="s">
        <v>433</v>
      </c>
      <c r="D27" s="170">
        <v>0</v>
      </c>
      <c r="E27" s="145" t="s">
        <v>16</v>
      </c>
      <c r="F27" s="169" t="s">
        <v>198</v>
      </c>
      <c r="G27" s="154" t="s">
        <v>433</v>
      </c>
      <c r="H27" s="154" t="s">
        <v>433</v>
      </c>
      <c r="I27" s="154" t="s">
        <v>433</v>
      </c>
      <c r="J27" s="154" t="s">
        <v>433</v>
      </c>
      <c r="K27" s="154" t="s">
        <v>433</v>
      </c>
      <c r="L27" s="154" t="s">
        <v>433</v>
      </c>
      <c r="M27" s="154" t="s">
        <v>433</v>
      </c>
      <c r="N27" s="154" t="s">
        <v>433</v>
      </c>
      <c r="O27" s="154" t="s">
        <v>433</v>
      </c>
      <c r="P27" s="154" t="s">
        <v>433</v>
      </c>
      <c r="Q27" s="154" t="s">
        <v>433</v>
      </c>
      <c r="R27" s="154" t="s">
        <v>433</v>
      </c>
      <c r="S27" s="154" t="s">
        <v>433</v>
      </c>
      <c r="T27" s="154" t="s">
        <v>433</v>
      </c>
      <c r="U27" s="154" t="s">
        <v>433</v>
      </c>
      <c r="V27" s="1" t="s">
        <v>23</v>
      </c>
      <c r="W27" s="75">
        <f>V26+W26</f>
        <v>84731.44</v>
      </c>
      <c r="X27" s="75">
        <f>SUM(X16:X26)</f>
        <v>84731.44</v>
      </c>
      <c r="Y27" s="154" t="s">
        <v>433</v>
      </c>
      <c r="Z27" s="154" t="s">
        <v>433</v>
      </c>
      <c r="AA27" s="154" t="s">
        <v>433</v>
      </c>
      <c r="AB27" s="154" t="s">
        <v>433</v>
      </c>
      <c r="AC27" s="154" t="s">
        <v>433</v>
      </c>
      <c r="AD27" s="154" t="s">
        <v>433</v>
      </c>
      <c r="AE27" s="154" t="s">
        <v>433</v>
      </c>
      <c r="AF27" s="154" t="s">
        <v>433</v>
      </c>
      <c r="AG27" s="154" t="s">
        <v>433</v>
      </c>
      <c r="AH27" s="154" t="s">
        <v>433</v>
      </c>
      <c r="AI27" s="154" t="s">
        <v>433</v>
      </c>
      <c r="AJ27" s="154" t="s">
        <v>433</v>
      </c>
      <c r="AK27" s="154" t="s">
        <v>433</v>
      </c>
    </row>
    <row r="28" spans="1:37" x14ac:dyDescent="0.2">
      <c r="A28" s="123">
        <v>25</v>
      </c>
      <c r="B28" s="169" t="s">
        <v>199</v>
      </c>
      <c r="C28" s="169" t="s">
        <v>433</v>
      </c>
      <c r="D28" s="170">
        <v>0</v>
      </c>
      <c r="E28" s="145" t="s">
        <v>16</v>
      </c>
      <c r="F28" s="169" t="s">
        <v>200</v>
      </c>
      <c r="G28" s="154" t="s">
        <v>433</v>
      </c>
      <c r="H28" s="154" t="s">
        <v>433</v>
      </c>
      <c r="I28" s="154" t="s">
        <v>433</v>
      </c>
      <c r="J28" s="154" t="s">
        <v>433</v>
      </c>
      <c r="K28" s="154" t="s">
        <v>433</v>
      </c>
      <c r="L28" s="154" t="s">
        <v>433</v>
      </c>
      <c r="M28" s="154" t="s">
        <v>433</v>
      </c>
      <c r="N28" s="154" t="s">
        <v>433</v>
      </c>
      <c r="O28" s="154" t="s">
        <v>433</v>
      </c>
      <c r="P28" s="154" t="s">
        <v>433</v>
      </c>
      <c r="Q28" s="154" t="s">
        <v>433</v>
      </c>
      <c r="R28" s="154" t="s">
        <v>433</v>
      </c>
      <c r="S28" s="154" t="s">
        <v>433</v>
      </c>
      <c r="T28" s="154" t="s">
        <v>433</v>
      </c>
      <c r="U28" s="154" t="s">
        <v>433</v>
      </c>
      <c r="V28" s="154" t="s">
        <v>433</v>
      </c>
      <c r="W28" s="154" t="s">
        <v>433</v>
      </c>
      <c r="X28" s="154" t="s">
        <v>433</v>
      </c>
      <c r="Y28" s="154" t="s">
        <v>433</v>
      </c>
      <c r="Z28" s="154" t="s">
        <v>433</v>
      </c>
      <c r="AA28" s="154" t="s">
        <v>433</v>
      </c>
      <c r="AB28" s="154" t="s">
        <v>433</v>
      </c>
      <c r="AC28" s="154" t="s">
        <v>433</v>
      </c>
      <c r="AD28" s="154" t="s">
        <v>433</v>
      </c>
      <c r="AE28" s="154" t="s">
        <v>433</v>
      </c>
      <c r="AF28" s="154" t="s">
        <v>433</v>
      </c>
      <c r="AG28" s="154" t="s">
        <v>433</v>
      </c>
      <c r="AH28" s="154" t="s">
        <v>433</v>
      </c>
      <c r="AI28" s="154" t="s">
        <v>433</v>
      </c>
      <c r="AJ28" s="154" t="s">
        <v>433</v>
      </c>
      <c r="AK28" s="154" t="s">
        <v>433</v>
      </c>
    </row>
    <row r="29" spans="1:37" x14ac:dyDescent="0.2">
      <c r="A29" s="123">
        <v>26</v>
      </c>
      <c r="B29" s="169" t="s">
        <v>201</v>
      </c>
      <c r="C29" s="169" t="s">
        <v>433</v>
      </c>
      <c r="D29" s="75">
        <v>0</v>
      </c>
      <c r="E29" s="169" t="s">
        <v>202</v>
      </c>
      <c r="F29" s="169" t="s">
        <v>200</v>
      </c>
      <c r="G29" s="154" t="s">
        <v>433</v>
      </c>
      <c r="H29" s="154" t="s">
        <v>433</v>
      </c>
      <c r="I29" s="154" t="s">
        <v>433</v>
      </c>
      <c r="J29" s="154" t="s">
        <v>433</v>
      </c>
      <c r="K29" s="154" t="s">
        <v>433</v>
      </c>
      <c r="L29" s="154" t="s">
        <v>433</v>
      </c>
      <c r="M29" s="154" t="s">
        <v>433</v>
      </c>
      <c r="N29" s="154" t="s">
        <v>433</v>
      </c>
      <c r="O29" s="154" t="s">
        <v>433</v>
      </c>
      <c r="P29" s="154" t="s">
        <v>433</v>
      </c>
      <c r="Q29" s="154" t="s">
        <v>433</v>
      </c>
      <c r="R29" s="154" t="s">
        <v>433</v>
      </c>
      <c r="S29" s="154" t="s">
        <v>433</v>
      </c>
      <c r="T29" s="154" t="s">
        <v>433</v>
      </c>
      <c r="U29" s="154" t="s">
        <v>433</v>
      </c>
      <c r="V29" s="154" t="s">
        <v>433</v>
      </c>
      <c r="W29" s="154" t="s">
        <v>433</v>
      </c>
      <c r="X29" s="154" t="s">
        <v>433</v>
      </c>
      <c r="Y29" s="154" t="s">
        <v>433</v>
      </c>
      <c r="Z29" s="154" t="s">
        <v>433</v>
      </c>
      <c r="AA29" s="154" t="s">
        <v>433</v>
      </c>
      <c r="AB29" s="154" t="s">
        <v>433</v>
      </c>
      <c r="AC29" s="154" t="s">
        <v>433</v>
      </c>
      <c r="AD29" s="154" t="s">
        <v>433</v>
      </c>
      <c r="AE29" s="154" t="s">
        <v>433</v>
      </c>
      <c r="AF29" s="154" t="s">
        <v>433</v>
      </c>
      <c r="AG29" s="154" t="s">
        <v>433</v>
      </c>
      <c r="AH29" s="154" t="s">
        <v>433</v>
      </c>
      <c r="AI29" s="154" t="s">
        <v>433</v>
      </c>
      <c r="AJ29" s="154" t="s">
        <v>433</v>
      </c>
      <c r="AK29" s="154" t="s">
        <v>433</v>
      </c>
    </row>
    <row r="30" spans="1:37" x14ac:dyDescent="0.2">
      <c r="A30" s="123">
        <v>27</v>
      </c>
      <c r="B30" s="154" t="s">
        <v>433</v>
      </c>
      <c r="C30" s="154" t="s">
        <v>433</v>
      </c>
      <c r="D30" s="154" t="s">
        <v>433</v>
      </c>
      <c r="E30" s="154" t="s">
        <v>433</v>
      </c>
      <c r="F30" s="154" t="s">
        <v>433</v>
      </c>
      <c r="G30" s="154" t="s">
        <v>433</v>
      </c>
      <c r="H30" s="154" t="s">
        <v>433</v>
      </c>
      <c r="I30" s="154" t="s">
        <v>433</v>
      </c>
      <c r="J30" s="154" t="s">
        <v>433</v>
      </c>
      <c r="K30" s="154" t="s">
        <v>433</v>
      </c>
      <c r="L30" s="154" t="s">
        <v>433</v>
      </c>
      <c r="M30" s="154" t="s">
        <v>433</v>
      </c>
      <c r="N30" s="154" t="s">
        <v>433</v>
      </c>
      <c r="O30" s="154" t="s">
        <v>433</v>
      </c>
      <c r="P30" s="154" t="s">
        <v>433</v>
      </c>
      <c r="Q30" s="154" t="s">
        <v>433</v>
      </c>
      <c r="R30" s="154" t="s">
        <v>433</v>
      </c>
      <c r="S30" s="154" t="s">
        <v>433</v>
      </c>
      <c r="T30" s="154" t="s">
        <v>433</v>
      </c>
      <c r="U30" s="154" t="s">
        <v>433</v>
      </c>
      <c r="V30" s="154" t="s">
        <v>433</v>
      </c>
      <c r="W30" s="154" t="s">
        <v>433</v>
      </c>
      <c r="X30" s="154" t="s">
        <v>433</v>
      </c>
      <c r="Y30" s="154" t="s">
        <v>433</v>
      </c>
      <c r="Z30" s="154" t="s">
        <v>433</v>
      </c>
      <c r="AA30" s="154" t="s">
        <v>433</v>
      </c>
      <c r="AB30" s="154" t="s">
        <v>433</v>
      </c>
      <c r="AC30" s="154" t="s">
        <v>433</v>
      </c>
      <c r="AD30" s="154" t="s">
        <v>433</v>
      </c>
      <c r="AE30" s="154" t="s">
        <v>433</v>
      </c>
      <c r="AF30" s="154" t="s">
        <v>433</v>
      </c>
      <c r="AG30" s="154" t="s">
        <v>433</v>
      </c>
      <c r="AH30" s="154" t="s">
        <v>433</v>
      </c>
      <c r="AI30" s="154" t="s">
        <v>433</v>
      </c>
      <c r="AJ30" s="154" t="s">
        <v>433</v>
      </c>
      <c r="AK30" s="154" t="s">
        <v>433</v>
      </c>
    </row>
    <row r="31" spans="1:37" x14ac:dyDescent="0.2">
      <c r="A31" s="123">
        <v>28</v>
      </c>
      <c r="B31" s="171" t="s">
        <v>163</v>
      </c>
      <c r="C31" s="160" t="s">
        <v>433</v>
      </c>
      <c r="D31" s="171" t="s">
        <v>168</v>
      </c>
      <c r="E31" s="160" t="s">
        <v>433</v>
      </c>
      <c r="F31" s="171" t="s">
        <v>174</v>
      </c>
      <c r="G31" s="160" t="s">
        <v>433</v>
      </c>
      <c r="H31" s="154" t="s">
        <v>433</v>
      </c>
      <c r="I31" s="154" t="s">
        <v>433</v>
      </c>
      <c r="J31" s="154" t="s">
        <v>433</v>
      </c>
      <c r="K31" s="154" t="s">
        <v>433</v>
      </c>
      <c r="L31" s="154" t="s">
        <v>433</v>
      </c>
      <c r="M31" s="154" t="s">
        <v>433</v>
      </c>
      <c r="N31" s="154" t="s">
        <v>433</v>
      </c>
      <c r="O31" s="154" t="s">
        <v>433</v>
      </c>
      <c r="P31" s="154" t="s">
        <v>433</v>
      </c>
      <c r="Q31" s="154" t="s">
        <v>433</v>
      </c>
      <c r="R31" s="154" t="s">
        <v>433</v>
      </c>
      <c r="S31" s="154" t="s">
        <v>433</v>
      </c>
      <c r="T31" s="154" t="s">
        <v>433</v>
      </c>
      <c r="U31" s="154" t="s">
        <v>433</v>
      </c>
      <c r="V31" s="154" t="s">
        <v>433</v>
      </c>
      <c r="W31" s="154" t="s">
        <v>433</v>
      </c>
      <c r="X31" s="154" t="s">
        <v>433</v>
      </c>
      <c r="Y31" s="154" t="s">
        <v>433</v>
      </c>
      <c r="Z31" s="154" t="s">
        <v>433</v>
      </c>
      <c r="AA31" s="154" t="s">
        <v>433</v>
      </c>
      <c r="AB31" s="154" t="s">
        <v>433</v>
      </c>
      <c r="AC31" s="154" t="s">
        <v>433</v>
      </c>
      <c r="AD31" s="154" t="s">
        <v>433</v>
      </c>
      <c r="AE31" s="154" t="s">
        <v>433</v>
      </c>
      <c r="AF31" s="154" t="s">
        <v>433</v>
      </c>
      <c r="AG31" s="154" t="s">
        <v>433</v>
      </c>
      <c r="AH31" s="154" t="s">
        <v>433</v>
      </c>
      <c r="AI31" s="154" t="s">
        <v>433</v>
      </c>
      <c r="AJ31" s="154" t="s">
        <v>433</v>
      </c>
      <c r="AK31" s="154" t="s">
        <v>433</v>
      </c>
    </row>
    <row r="32" spans="1:37" x14ac:dyDescent="0.2">
      <c r="A32" s="123">
        <v>29</v>
      </c>
      <c r="B32" s="167" t="s">
        <v>164</v>
      </c>
      <c r="C32" s="167" t="s">
        <v>165</v>
      </c>
      <c r="D32" s="167" t="s">
        <v>164</v>
      </c>
      <c r="E32" s="167" t="s">
        <v>165</v>
      </c>
      <c r="F32" s="167" t="s">
        <v>164</v>
      </c>
      <c r="G32" s="167" t="s">
        <v>165</v>
      </c>
      <c r="H32" s="154" t="s">
        <v>433</v>
      </c>
      <c r="I32" s="154" t="s">
        <v>433</v>
      </c>
      <c r="J32" s="154" t="s">
        <v>433</v>
      </c>
      <c r="K32" s="154" t="s">
        <v>433</v>
      </c>
      <c r="L32" s="154" t="s">
        <v>433</v>
      </c>
      <c r="M32" s="154" t="s">
        <v>433</v>
      </c>
      <c r="N32" s="154" t="s">
        <v>433</v>
      </c>
      <c r="O32" s="154" t="s">
        <v>433</v>
      </c>
      <c r="P32" s="154" t="s">
        <v>433</v>
      </c>
      <c r="Q32" s="154" t="s">
        <v>433</v>
      </c>
      <c r="R32" s="154" t="s">
        <v>433</v>
      </c>
      <c r="S32" s="154" t="s">
        <v>433</v>
      </c>
      <c r="T32" s="154" t="s">
        <v>433</v>
      </c>
      <c r="U32" s="154" t="s">
        <v>433</v>
      </c>
      <c r="V32" s="154" t="s">
        <v>433</v>
      </c>
      <c r="W32" s="154" t="s">
        <v>433</v>
      </c>
      <c r="X32" s="154" t="s">
        <v>433</v>
      </c>
      <c r="Y32" s="154" t="s">
        <v>433</v>
      </c>
      <c r="Z32" s="154" t="s">
        <v>433</v>
      </c>
      <c r="AA32" s="154" t="s">
        <v>433</v>
      </c>
      <c r="AB32" s="154" t="s">
        <v>433</v>
      </c>
      <c r="AC32" s="154" t="s">
        <v>433</v>
      </c>
      <c r="AD32" s="154" t="s">
        <v>433</v>
      </c>
      <c r="AE32" s="154" t="s">
        <v>433</v>
      </c>
      <c r="AF32" s="154" t="s">
        <v>433</v>
      </c>
      <c r="AG32" s="154" t="s">
        <v>433</v>
      </c>
      <c r="AH32" s="154" t="s">
        <v>433</v>
      </c>
      <c r="AI32" s="154" t="s">
        <v>433</v>
      </c>
      <c r="AJ32" s="154" t="s">
        <v>433</v>
      </c>
      <c r="AK32" s="154" t="s">
        <v>433</v>
      </c>
    </row>
    <row r="33" spans="1:37" x14ac:dyDescent="0.2">
      <c r="A33" s="123">
        <v>30</v>
      </c>
      <c r="B33" s="145" t="s">
        <v>169</v>
      </c>
      <c r="C33" s="145" t="s">
        <v>166</v>
      </c>
      <c r="D33" s="145" t="s">
        <v>170</v>
      </c>
      <c r="E33" s="145" t="s">
        <v>167</v>
      </c>
      <c r="F33" s="145" t="s">
        <v>175</v>
      </c>
      <c r="G33" s="145" t="s">
        <v>166</v>
      </c>
      <c r="H33" s="154" t="s">
        <v>433</v>
      </c>
      <c r="I33" s="154" t="s">
        <v>433</v>
      </c>
      <c r="J33" s="154" t="s">
        <v>433</v>
      </c>
      <c r="K33" s="154" t="s">
        <v>433</v>
      </c>
      <c r="L33" s="154" t="s">
        <v>433</v>
      </c>
      <c r="M33" s="154" t="s">
        <v>433</v>
      </c>
      <c r="N33" s="154" t="s">
        <v>433</v>
      </c>
      <c r="O33" s="154" t="s">
        <v>433</v>
      </c>
      <c r="P33" s="154" t="s">
        <v>433</v>
      </c>
      <c r="Q33" s="154" t="s">
        <v>433</v>
      </c>
      <c r="R33" s="154" t="s">
        <v>433</v>
      </c>
      <c r="S33" s="154" t="s">
        <v>433</v>
      </c>
      <c r="T33" s="154" t="s">
        <v>433</v>
      </c>
      <c r="U33" s="154" t="s">
        <v>433</v>
      </c>
      <c r="V33" s="154" t="s">
        <v>433</v>
      </c>
      <c r="W33" s="154" t="s">
        <v>433</v>
      </c>
      <c r="X33" s="154" t="s">
        <v>433</v>
      </c>
      <c r="Y33" s="154" t="s">
        <v>433</v>
      </c>
      <c r="Z33" s="154" t="s">
        <v>433</v>
      </c>
      <c r="AA33" s="154" t="s">
        <v>433</v>
      </c>
      <c r="AB33" s="154" t="s">
        <v>433</v>
      </c>
      <c r="AC33" s="154" t="s">
        <v>433</v>
      </c>
      <c r="AD33" s="154" t="s">
        <v>433</v>
      </c>
      <c r="AE33" s="154" t="s">
        <v>433</v>
      </c>
      <c r="AF33" s="154" t="s">
        <v>433</v>
      </c>
      <c r="AG33" s="154" t="s">
        <v>433</v>
      </c>
      <c r="AH33" s="154" t="s">
        <v>433</v>
      </c>
      <c r="AI33" s="154" t="s">
        <v>433</v>
      </c>
      <c r="AJ33" s="154" t="s">
        <v>433</v>
      </c>
      <c r="AK33" s="154" t="s">
        <v>433</v>
      </c>
    </row>
    <row r="34" spans="1:37" x14ac:dyDescent="0.2">
      <c r="A34" s="123">
        <v>31</v>
      </c>
      <c r="B34" s="145" t="s">
        <v>177</v>
      </c>
      <c r="C34" s="145" t="s">
        <v>167</v>
      </c>
      <c r="D34" s="145" t="s">
        <v>171</v>
      </c>
      <c r="E34" s="145" t="s">
        <v>167</v>
      </c>
      <c r="F34" s="145" t="s">
        <v>173</v>
      </c>
      <c r="G34" s="145" t="s">
        <v>167</v>
      </c>
      <c r="H34" s="154" t="s">
        <v>433</v>
      </c>
      <c r="I34" s="154" t="s">
        <v>433</v>
      </c>
      <c r="J34" s="154" t="s">
        <v>433</v>
      </c>
      <c r="K34" s="154" t="s">
        <v>433</v>
      </c>
      <c r="L34" s="154" t="s">
        <v>433</v>
      </c>
      <c r="M34" s="154" t="s">
        <v>433</v>
      </c>
      <c r="N34" s="154" t="s">
        <v>433</v>
      </c>
      <c r="O34" s="154" t="s">
        <v>433</v>
      </c>
      <c r="P34" s="154" t="s">
        <v>433</v>
      </c>
      <c r="Q34" s="154" t="s">
        <v>433</v>
      </c>
      <c r="R34" s="154" t="s">
        <v>433</v>
      </c>
      <c r="S34" s="154" t="s">
        <v>433</v>
      </c>
      <c r="T34" s="154" t="s">
        <v>433</v>
      </c>
      <c r="U34" s="154" t="s">
        <v>433</v>
      </c>
      <c r="V34" s="154" t="s">
        <v>433</v>
      </c>
      <c r="W34" s="154" t="s">
        <v>433</v>
      </c>
      <c r="X34" s="154" t="s">
        <v>433</v>
      </c>
      <c r="Y34" s="154" t="s">
        <v>433</v>
      </c>
      <c r="Z34" s="154" t="s">
        <v>433</v>
      </c>
      <c r="AA34" s="154" t="s">
        <v>433</v>
      </c>
      <c r="AB34" s="154" t="s">
        <v>433</v>
      </c>
      <c r="AC34" s="154" t="s">
        <v>433</v>
      </c>
      <c r="AD34" s="154" t="s">
        <v>433</v>
      </c>
      <c r="AE34" s="154" t="s">
        <v>433</v>
      </c>
      <c r="AF34" s="154" t="s">
        <v>433</v>
      </c>
      <c r="AG34" s="154" t="s">
        <v>433</v>
      </c>
      <c r="AH34" s="154" t="s">
        <v>433</v>
      </c>
      <c r="AI34" s="154" t="s">
        <v>433</v>
      </c>
      <c r="AJ34" s="154" t="s">
        <v>433</v>
      </c>
      <c r="AK34" s="154" t="s">
        <v>433</v>
      </c>
    </row>
    <row r="35" spans="1:37" x14ac:dyDescent="0.2">
      <c r="A35" s="123">
        <v>32</v>
      </c>
      <c r="B35" s="145" t="s">
        <v>433</v>
      </c>
      <c r="C35" s="145" t="s">
        <v>433</v>
      </c>
      <c r="D35" s="172" t="s">
        <v>172</v>
      </c>
      <c r="E35" s="145" t="s">
        <v>167</v>
      </c>
      <c r="F35" s="145" t="s">
        <v>433</v>
      </c>
      <c r="G35" s="145" t="s">
        <v>433</v>
      </c>
      <c r="H35" s="154" t="s">
        <v>433</v>
      </c>
      <c r="I35" s="154" t="s">
        <v>433</v>
      </c>
      <c r="J35" s="154" t="s">
        <v>433</v>
      </c>
      <c r="K35" s="154" t="s">
        <v>433</v>
      </c>
      <c r="L35" s="154" t="s">
        <v>433</v>
      </c>
      <c r="M35" s="154" t="s">
        <v>433</v>
      </c>
      <c r="N35" s="154" t="s">
        <v>433</v>
      </c>
      <c r="O35" s="154" t="s">
        <v>433</v>
      </c>
      <c r="P35" s="154" t="s">
        <v>433</v>
      </c>
      <c r="Q35" s="154" t="s">
        <v>433</v>
      </c>
      <c r="R35" s="154" t="s">
        <v>433</v>
      </c>
      <c r="S35" s="154" t="s">
        <v>433</v>
      </c>
      <c r="T35" s="154" t="s">
        <v>433</v>
      </c>
      <c r="U35" s="154" t="s">
        <v>433</v>
      </c>
      <c r="V35" s="154" t="s">
        <v>433</v>
      </c>
      <c r="W35" s="154" t="s">
        <v>433</v>
      </c>
      <c r="X35" s="154" t="s">
        <v>433</v>
      </c>
      <c r="Y35" s="154" t="s">
        <v>433</v>
      </c>
      <c r="Z35" s="154" t="s">
        <v>433</v>
      </c>
      <c r="AA35" s="154" t="s">
        <v>433</v>
      </c>
      <c r="AB35" s="154" t="s">
        <v>433</v>
      </c>
      <c r="AC35" s="154" t="s">
        <v>433</v>
      </c>
      <c r="AD35" s="154" t="s">
        <v>433</v>
      </c>
      <c r="AE35" s="154" t="s">
        <v>433</v>
      </c>
      <c r="AF35" s="154" t="s">
        <v>433</v>
      </c>
      <c r="AG35" s="154" t="s">
        <v>433</v>
      </c>
      <c r="AH35" s="154" t="s">
        <v>433</v>
      </c>
      <c r="AI35" s="154" t="s">
        <v>433</v>
      </c>
      <c r="AJ35" s="154" t="s">
        <v>433</v>
      </c>
      <c r="AK35" s="154" t="s">
        <v>433</v>
      </c>
    </row>
    <row r="36" spans="1:37" x14ac:dyDescent="0.2">
      <c r="A36" s="123">
        <v>33</v>
      </c>
      <c r="B36" s="145" t="s">
        <v>433</v>
      </c>
      <c r="C36" s="145" t="s">
        <v>433</v>
      </c>
      <c r="D36" s="173" t="s">
        <v>173</v>
      </c>
      <c r="E36" s="145" t="s">
        <v>166</v>
      </c>
      <c r="F36" s="145" t="s">
        <v>433</v>
      </c>
      <c r="G36" s="145" t="s">
        <v>433</v>
      </c>
      <c r="H36" s="154" t="s">
        <v>433</v>
      </c>
      <c r="I36" s="154" t="s">
        <v>433</v>
      </c>
      <c r="J36" s="154" t="s">
        <v>433</v>
      </c>
      <c r="K36" s="154" t="s">
        <v>433</v>
      </c>
      <c r="L36" s="154" t="s">
        <v>433</v>
      </c>
      <c r="M36" s="154" t="s">
        <v>433</v>
      </c>
      <c r="N36" s="154" t="s">
        <v>433</v>
      </c>
      <c r="O36" s="154" t="s">
        <v>433</v>
      </c>
      <c r="P36" s="154" t="s">
        <v>433</v>
      </c>
      <c r="Q36" s="154" t="s">
        <v>433</v>
      </c>
      <c r="R36" s="154" t="s">
        <v>433</v>
      </c>
      <c r="S36" s="154" t="s">
        <v>433</v>
      </c>
      <c r="T36" s="154" t="s">
        <v>433</v>
      </c>
      <c r="U36" s="154" t="s">
        <v>433</v>
      </c>
      <c r="V36" s="154" t="s">
        <v>433</v>
      </c>
      <c r="W36" s="154" t="s">
        <v>433</v>
      </c>
      <c r="X36" s="154" t="s">
        <v>433</v>
      </c>
      <c r="Y36" s="154" t="s">
        <v>433</v>
      </c>
      <c r="Z36" s="154" t="s">
        <v>433</v>
      </c>
      <c r="AA36" s="154" t="s">
        <v>433</v>
      </c>
      <c r="AB36" s="154" t="s">
        <v>433</v>
      </c>
      <c r="AC36" s="154" t="s">
        <v>433</v>
      </c>
      <c r="AD36" s="154" t="s">
        <v>433</v>
      </c>
      <c r="AE36" s="154" t="s">
        <v>433</v>
      </c>
      <c r="AF36" s="154" t="s">
        <v>433</v>
      </c>
      <c r="AG36" s="154" t="s">
        <v>433</v>
      </c>
      <c r="AH36" s="154" t="s">
        <v>433</v>
      </c>
      <c r="AI36" s="154" t="s">
        <v>433</v>
      </c>
      <c r="AJ36" s="154" t="s">
        <v>433</v>
      </c>
      <c r="AK36" s="154" t="s">
        <v>433</v>
      </c>
    </row>
    <row r="37" spans="1:37" x14ac:dyDescent="0.2">
      <c r="A37" s="123">
        <v>34</v>
      </c>
      <c r="B37" s="154" t="s">
        <v>433</v>
      </c>
      <c r="C37" s="154" t="s">
        <v>433</v>
      </c>
      <c r="D37" s="154" t="s">
        <v>433</v>
      </c>
      <c r="E37" s="154" t="s">
        <v>433</v>
      </c>
      <c r="F37" s="154" t="s">
        <v>433</v>
      </c>
      <c r="G37" s="154" t="s">
        <v>433</v>
      </c>
      <c r="H37" s="154" t="s">
        <v>433</v>
      </c>
      <c r="I37" s="154" t="s">
        <v>433</v>
      </c>
      <c r="J37" s="154" t="s">
        <v>433</v>
      </c>
      <c r="K37" s="154" t="s">
        <v>433</v>
      </c>
      <c r="L37" s="154" t="s">
        <v>433</v>
      </c>
      <c r="M37" s="154" t="s">
        <v>433</v>
      </c>
      <c r="N37" s="154" t="s">
        <v>433</v>
      </c>
      <c r="O37" s="154" t="s">
        <v>433</v>
      </c>
      <c r="P37" s="154" t="s">
        <v>433</v>
      </c>
      <c r="Q37" s="154" t="s">
        <v>433</v>
      </c>
      <c r="R37" s="154" t="s">
        <v>433</v>
      </c>
      <c r="S37" s="154" t="s">
        <v>433</v>
      </c>
      <c r="T37" s="154" t="s">
        <v>433</v>
      </c>
      <c r="U37" s="154" t="s">
        <v>433</v>
      </c>
      <c r="V37" s="154" t="s">
        <v>433</v>
      </c>
      <c r="W37" s="154" t="s">
        <v>433</v>
      </c>
      <c r="X37" s="154" t="s">
        <v>433</v>
      </c>
      <c r="Y37" s="154" t="s">
        <v>433</v>
      </c>
      <c r="Z37" s="154" t="s">
        <v>433</v>
      </c>
      <c r="AA37" s="154" t="s">
        <v>433</v>
      </c>
      <c r="AB37" s="154" t="s">
        <v>433</v>
      </c>
      <c r="AC37" s="154" t="s">
        <v>433</v>
      </c>
      <c r="AD37" s="154" t="s">
        <v>433</v>
      </c>
      <c r="AE37" s="154" t="s">
        <v>433</v>
      </c>
      <c r="AF37" s="154" t="s">
        <v>433</v>
      </c>
      <c r="AG37" s="154" t="s">
        <v>433</v>
      </c>
      <c r="AH37" s="154" t="s">
        <v>433</v>
      </c>
      <c r="AI37" s="154" t="s">
        <v>433</v>
      </c>
      <c r="AJ37" s="154" t="s">
        <v>433</v>
      </c>
      <c r="AK37" s="154" t="s">
        <v>433</v>
      </c>
    </row>
    <row r="38" spans="1:37" x14ac:dyDescent="0.2">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c r="AC38" s="154"/>
      <c r="AD38" s="154"/>
      <c r="AE38" s="154"/>
      <c r="AF38" s="154"/>
      <c r="AG38" s="154"/>
      <c r="AH38" s="154"/>
      <c r="AI38" s="154"/>
      <c r="AJ38" s="154"/>
      <c r="AK38" s="154"/>
    </row>
  </sheetData>
  <phoneticPr fontId="3" type="noConversion"/>
  <pageMargins left="0.7" right="0.7" top="0.75" bottom="0.75" header="0.3" footer="0.3"/>
  <pageSetup orientation="portrait" horizontalDpi="4294967292"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81FA9-281A-4024-AD3A-04D24C2E83EC}">
  <dimension ref="A1:AZ53"/>
  <sheetViews>
    <sheetView topLeftCell="A28" zoomScale="80" zoomScaleNormal="80" workbookViewId="0">
      <selection activeCell="B47" sqref="B47"/>
    </sheetView>
  </sheetViews>
  <sheetFormatPr defaultColWidth="8.85546875" defaultRowHeight="12.75" x14ac:dyDescent="0.2"/>
  <cols>
    <col min="1" max="1" bestFit="true" customWidth="true" style="123" width="8.7109375" collapsed="true"/>
    <col min="2" max="2" bestFit="true" customWidth="true" style="123" width="30.28515625" collapsed="true"/>
    <col min="3" max="3" bestFit="true" customWidth="true" style="123" width="15.85546875" collapsed="true"/>
    <col min="4" max="4" bestFit="true" customWidth="true" style="123" width="32.28515625" collapsed="true"/>
    <col min="5" max="5" bestFit="true" customWidth="true" style="123" width="19.28515625" collapsed="true"/>
    <col min="6" max="6" bestFit="true" customWidth="true" style="123" width="20.85546875" collapsed="true"/>
    <col min="7" max="7" bestFit="true" customWidth="true" style="123" width="13.140625" collapsed="true"/>
    <col min="8" max="8" bestFit="true" customWidth="true" style="123" width="18.85546875" collapsed="true"/>
    <col min="9" max="9" customWidth="true" style="123" width="20.7109375" collapsed="true"/>
    <col min="10" max="10" bestFit="true" customWidth="true" style="123" width="24.42578125" collapsed="true"/>
    <col min="11" max="11" bestFit="true" customWidth="true" style="123" width="10.42578125" collapsed="true"/>
    <col min="12" max="12" bestFit="true" customWidth="true" style="123" width="19.42578125" collapsed="true"/>
    <col min="13" max="13" bestFit="true" customWidth="true" style="123" width="18.140625" collapsed="true"/>
    <col min="14" max="14" bestFit="true" customWidth="true" style="123" width="19.42578125" collapsed="true"/>
    <col min="15" max="15" bestFit="true" customWidth="true" style="123" width="16.7109375" collapsed="true"/>
    <col min="16" max="16" bestFit="true" customWidth="true" style="123" width="16.85546875" collapsed="true"/>
    <col min="17" max="17" bestFit="true" customWidth="true" style="123" width="16.7109375" collapsed="true"/>
    <col min="18" max="18" bestFit="true" customWidth="true" style="123" width="13.5703125" collapsed="true"/>
    <col min="19" max="19" bestFit="true" customWidth="true" style="123" width="31.5703125" collapsed="true"/>
    <col min="20" max="20" bestFit="true" customWidth="true" style="123" width="16.42578125" collapsed="true"/>
    <col min="21" max="21" bestFit="true" customWidth="true" style="123" width="17.28515625" collapsed="true"/>
    <col min="22" max="22" bestFit="true" customWidth="true" style="123" width="12.0" collapsed="true"/>
    <col min="23" max="23" bestFit="true" customWidth="true" style="123" width="16.0" collapsed="true"/>
    <col min="24" max="24" bestFit="true" customWidth="true" style="123" width="13.5703125" collapsed="true"/>
    <col min="25" max="25" customWidth="true" style="123" width="13.0" collapsed="true"/>
    <col min="26" max="27" customWidth="true" style="123" width="12.28515625" collapsed="true"/>
    <col min="28" max="28" bestFit="true" customWidth="true" style="123" width="34.42578125" collapsed="true"/>
    <col min="29" max="30" bestFit="true" customWidth="true" style="123" width="13.0" collapsed="true"/>
    <col min="31" max="32" bestFit="true" customWidth="true" style="123" width="9.85546875" collapsed="true"/>
    <col min="33" max="33" bestFit="true" customWidth="true" style="123" width="17.7109375" collapsed="true"/>
    <col min="34" max="34" bestFit="true" customWidth="true" style="123" width="11.42578125" collapsed="true"/>
    <col min="35" max="35" bestFit="true" customWidth="true" style="123" width="13.0" collapsed="true"/>
    <col min="36" max="36" bestFit="true" customWidth="true" style="123" width="12.140625" collapsed="true"/>
    <col min="37" max="37" bestFit="true" customWidth="true" style="123" width="10.0" collapsed="true"/>
    <col min="38" max="16384" style="123" width="8.85546875" collapsed="true"/>
  </cols>
  <sheetData>
    <row r="1" spans="1:52" x14ac:dyDescent="0.2">
      <c r="A1" s="123" t="s">
        <v>216</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c r="Z1" s="123" t="s">
        <v>108</v>
      </c>
      <c r="AA1" s="123" t="s">
        <v>109</v>
      </c>
      <c r="AB1" s="123" t="s">
        <v>110</v>
      </c>
      <c r="AC1" s="123" t="s">
        <v>111</v>
      </c>
      <c r="AD1" s="123" t="s">
        <v>112</v>
      </c>
      <c r="AE1" s="123" t="s">
        <v>113</v>
      </c>
      <c r="AF1" s="123" t="s">
        <v>114</v>
      </c>
      <c r="AG1" s="123" t="s">
        <v>115</v>
      </c>
      <c r="AH1" s="123" t="s">
        <v>116</v>
      </c>
      <c r="AI1" s="123" t="s">
        <v>117</v>
      </c>
      <c r="AJ1" s="123" t="s">
        <v>118</v>
      </c>
      <c r="AK1" s="123" t="s">
        <v>119</v>
      </c>
    </row>
    <row r="2" spans="1:52" s="143" customFormat="1" ht="38.25" x14ac:dyDescent="0.2">
      <c r="A2" s="132" t="s">
        <v>217</v>
      </c>
      <c r="B2" s="133" t="s">
        <v>8</v>
      </c>
      <c r="C2" s="134" t="s">
        <v>9</v>
      </c>
      <c r="D2" s="133" t="s">
        <v>15</v>
      </c>
      <c r="E2" s="133" t="s">
        <v>16</v>
      </c>
      <c r="F2" s="133" t="s">
        <v>17</v>
      </c>
      <c r="G2" s="133" t="s">
        <v>18</v>
      </c>
      <c r="H2" s="133" t="s">
        <v>10</v>
      </c>
      <c r="I2" s="133" t="s">
        <v>11</v>
      </c>
      <c r="J2" s="133" t="s">
        <v>12</v>
      </c>
      <c r="K2" s="133" t="s">
        <v>0</v>
      </c>
      <c r="L2" s="133" t="s">
        <v>1</v>
      </c>
      <c r="M2" s="134" t="s">
        <v>23</v>
      </c>
      <c r="N2" s="134" t="s">
        <v>975</v>
      </c>
      <c r="O2" s="134" t="s">
        <v>976</v>
      </c>
      <c r="P2" s="134" t="s">
        <v>55</v>
      </c>
      <c r="Q2" s="134" t="s">
        <v>41</v>
      </c>
      <c r="R2" s="135" t="s">
        <v>78</v>
      </c>
      <c r="S2" s="135" t="s">
        <v>58</v>
      </c>
      <c r="T2" s="135" t="s">
        <v>59</v>
      </c>
      <c r="U2" s="135" t="s">
        <v>53</v>
      </c>
      <c r="V2" s="134" t="s">
        <v>494</v>
      </c>
      <c r="W2" s="135" t="s">
        <v>565</v>
      </c>
      <c r="X2" s="134" t="s">
        <v>564</v>
      </c>
      <c r="Y2" s="134" t="s">
        <v>68</v>
      </c>
      <c r="Z2" s="136" t="s">
        <v>140</v>
      </c>
      <c r="AA2" s="136" t="s">
        <v>147</v>
      </c>
      <c r="AB2" s="137" t="s">
        <v>148</v>
      </c>
      <c r="AC2" s="137" t="s">
        <v>568</v>
      </c>
      <c r="AD2" s="137" t="s">
        <v>60</v>
      </c>
      <c r="AE2" s="137" t="s">
        <v>185</v>
      </c>
      <c r="AF2" s="137" t="s">
        <v>566</v>
      </c>
      <c r="AG2" s="137" t="s">
        <v>567</v>
      </c>
      <c r="AH2" s="137" t="s">
        <v>494</v>
      </c>
      <c r="AI2" s="137" t="s">
        <v>65</v>
      </c>
      <c r="AJ2" s="137" t="s">
        <v>727</v>
      </c>
      <c r="AK2" s="138" t="s">
        <v>728</v>
      </c>
      <c r="AL2" s="123"/>
      <c r="AM2" s="123"/>
      <c r="AN2" s="123"/>
      <c r="AO2" s="123"/>
      <c r="AP2" s="123"/>
      <c r="AQ2" s="123"/>
      <c r="AR2" s="123"/>
      <c r="AS2" s="123"/>
      <c r="AT2" s="123"/>
      <c r="AU2" s="123"/>
      <c r="AV2" s="123"/>
      <c r="AW2" s="123"/>
      <c r="AX2" s="123"/>
      <c r="AY2" s="123"/>
      <c r="AZ2" s="123"/>
    </row>
    <row r="3" spans="1:52" x14ac:dyDescent="0.2">
      <c r="A3" s="123">
        <v>0</v>
      </c>
      <c r="B3" s="144">
        <v>1</v>
      </c>
      <c r="C3" s="145" t="s">
        <v>259</v>
      </c>
      <c r="D3" s="146" t="s">
        <v>33</v>
      </c>
      <c r="E3" s="146" t="s">
        <v>266</v>
      </c>
      <c r="F3" s="147" t="s">
        <v>20</v>
      </c>
      <c r="G3" s="146" t="s">
        <v>268</v>
      </c>
      <c r="H3" s="147" t="s">
        <v>77</v>
      </c>
      <c r="I3" s="146" t="s">
        <v>37</v>
      </c>
      <c r="J3" s="178" t="s">
        <v>397</v>
      </c>
      <c r="K3" s="148" t="s">
        <v>4</v>
      </c>
      <c r="L3" s="145">
        <v>2</v>
      </c>
      <c r="M3" s="127">
        <f>J3*L3</f>
        <v>1200</v>
      </c>
      <c r="N3" s="130">
        <v>0.1</v>
      </c>
      <c r="O3" s="130">
        <v>0.03</v>
      </c>
      <c r="P3" s="130">
        <v>0</v>
      </c>
      <c r="Q3" s="146" t="s">
        <v>44</v>
      </c>
      <c r="R3" s="145">
        <v>0.5</v>
      </c>
      <c r="S3" s="127">
        <f>ROUND(M3*R3/100,2)</f>
        <v>6</v>
      </c>
      <c r="T3" s="127">
        <f>M3-S3</f>
        <v>1194</v>
      </c>
      <c r="U3" s="126">
        <f>T3-(T3*$U$9)</f>
        <v>1183.4176142658359</v>
      </c>
      <c r="V3" s="126">
        <f>X16</f>
        <v>121.89201426938111</v>
      </c>
      <c r="W3" s="127">
        <f>$W$9*U3</f>
        <v>0</v>
      </c>
      <c r="X3" s="127">
        <f>ROUND(((U3+W3)/J3),4)</f>
        <v>1.9723999999999999</v>
      </c>
      <c r="Y3" s="127">
        <f>X3*J3</f>
        <v>1183.44</v>
      </c>
      <c r="Z3" s="145" t="str">
        <f>C3</f>
        <v>10650</v>
      </c>
      <c r="AA3" s="178" t="str">
        <f>J3</f>
        <v>600</v>
      </c>
      <c r="AB3" s="179" t="s">
        <v>397</v>
      </c>
      <c r="AC3" s="149">
        <f>(AB3/J3)*U3</f>
        <v>1183.4176142658359</v>
      </c>
      <c r="AD3" s="149">
        <f>AB3*L3</f>
        <v>1200</v>
      </c>
      <c r="AE3" s="149">
        <f>ROUND(AD3*R3/100,2)</f>
        <v>6</v>
      </c>
      <c r="AF3" s="149">
        <f>AD3-AE3</f>
        <v>1194</v>
      </c>
      <c r="AG3" s="126">
        <f>AF3-(AF3*$AG$9)</f>
        <v>1183.4176142658359</v>
      </c>
      <c r="AH3" s="126">
        <f>AJ16</f>
        <v>121.89201426938111</v>
      </c>
      <c r="AI3" s="149">
        <f>($AD$12/$AD$10)*AF3</f>
        <v>0</v>
      </c>
      <c r="AJ3" s="127">
        <f>ROUND(((AG3+AI3)/AB3)*M16,4)</f>
        <v>146.66489999999999</v>
      </c>
      <c r="AK3" s="149">
        <f>ROUND(AB3*AJ3,2)</f>
        <v>87998.94</v>
      </c>
    </row>
    <row r="4" spans="1:52" x14ac:dyDescent="0.2">
      <c r="A4" s="123">
        <v>1</v>
      </c>
      <c r="B4" s="144">
        <v>2</v>
      </c>
      <c r="C4" s="145" t="s">
        <v>260</v>
      </c>
      <c r="D4" s="146" t="s">
        <v>33</v>
      </c>
      <c r="E4" s="146" t="s">
        <v>267</v>
      </c>
      <c r="F4" s="147" t="s">
        <v>20</v>
      </c>
      <c r="G4" s="146" t="s">
        <v>268</v>
      </c>
      <c r="H4" s="147" t="s">
        <v>77</v>
      </c>
      <c r="I4" s="146" t="s">
        <v>37</v>
      </c>
      <c r="J4" s="178" t="s">
        <v>212</v>
      </c>
      <c r="K4" s="148" t="s">
        <v>4</v>
      </c>
      <c r="L4" s="145">
        <v>3.5</v>
      </c>
      <c r="M4" s="127">
        <f>J4*L4</f>
        <v>1575</v>
      </c>
      <c r="N4" s="130">
        <v>0.1</v>
      </c>
      <c r="O4" s="130">
        <v>0.03</v>
      </c>
      <c r="P4" s="130">
        <v>0</v>
      </c>
      <c r="Q4" s="146" t="s">
        <v>44</v>
      </c>
      <c r="R4" s="145">
        <v>0.5</v>
      </c>
      <c r="S4" s="127">
        <f t="shared" ref="S4:S7" si="0">ROUND(M4*R4/100,2)</f>
        <v>7.88</v>
      </c>
      <c r="T4" s="127">
        <f>M4-S4</f>
        <v>1567.12</v>
      </c>
      <c r="U4" s="126">
        <f>T4-(T4*$U$9)</f>
        <v>1553.2306630387577</v>
      </c>
      <c r="V4" s="126">
        <f t="shared" ref="V4:V7" si="1">X17</f>
        <v>159.98275829299206</v>
      </c>
      <c r="W4" s="127">
        <f>$W$9*U4</f>
        <v>0</v>
      </c>
      <c r="X4" s="127">
        <f>ROUND(((U4+W4)/J4),4)</f>
        <v>3.4516</v>
      </c>
      <c r="Y4" s="127">
        <f>X4*J4</f>
        <v>1553.22</v>
      </c>
      <c r="Z4" s="145" t="str">
        <f>C4</f>
        <v>10651</v>
      </c>
      <c r="AA4" s="178" t="str">
        <f>J4</f>
        <v>450</v>
      </c>
      <c r="AB4" s="179" t="s">
        <v>212</v>
      </c>
      <c r="AC4" s="149">
        <f>(AB4/J4)*U4</f>
        <v>1553.2306630387577</v>
      </c>
      <c r="AD4" s="149">
        <f>AB4*L4</f>
        <v>1575</v>
      </c>
      <c r="AE4" s="149">
        <f>ROUND(AD4*R4/100,2)</f>
        <v>7.88</v>
      </c>
      <c r="AF4" s="149">
        <f>AD4-AE4</f>
        <v>1567.12</v>
      </c>
      <c r="AG4" s="126">
        <f>AF4-(AF4*$AG$9)</f>
        <v>1553.2306630387577</v>
      </c>
      <c r="AH4" s="126">
        <f t="shared" ref="AH4:AH7" si="2">AJ17</f>
        <v>159.98275829299206</v>
      </c>
      <c r="AI4" s="149">
        <f>($AD$12/$AD$10)*AF4</f>
        <v>0</v>
      </c>
      <c r="AJ4" s="127">
        <f>ROUND(((AG4+AI4)/AB4)*M16,4)</f>
        <v>256.66269999999997</v>
      </c>
      <c r="AK4" s="149">
        <f>ROUND(AB4*AJ4,2)</f>
        <v>115498.22</v>
      </c>
    </row>
    <row r="5" spans="1:52" x14ac:dyDescent="0.2">
      <c r="A5" s="123">
        <v>2</v>
      </c>
      <c r="B5" s="144">
        <v>3</v>
      </c>
      <c r="C5" s="145" t="s">
        <v>261</v>
      </c>
      <c r="D5" s="146" t="s">
        <v>33</v>
      </c>
      <c r="E5" s="146" t="s">
        <v>267</v>
      </c>
      <c r="F5" s="147" t="s">
        <v>20</v>
      </c>
      <c r="G5" s="146" t="s">
        <v>268</v>
      </c>
      <c r="H5" s="147" t="s">
        <v>77</v>
      </c>
      <c r="I5" s="146" t="s">
        <v>37</v>
      </c>
      <c r="J5" s="178" t="s">
        <v>264</v>
      </c>
      <c r="K5" s="148" t="s">
        <v>4</v>
      </c>
      <c r="L5" s="145">
        <v>2.31</v>
      </c>
      <c r="M5" s="127">
        <f>J5*L5</f>
        <v>397.32</v>
      </c>
      <c r="N5" s="130">
        <v>0.1</v>
      </c>
      <c r="O5" s="130">
        <v>0.03</v>
      </c>
      <c r="P5" s="130">
        <v>0</v>
      </c>
      <c r="Q5" s="146" t="s">
        <v>44</v>
      </c>
      <c r="R5" s="145">
        <v>0.5</v>
      </c>
      <c r="S5" s="127">
        <f t="shared" si="0"/>
        <v>1.99</v>
      </c>
      <c r="T5" s="127">
        <f>M5-S5</f>
        <v>395.33</v>
      </c>
      <c r="U5" s="126">
        <f>T5-(T5*$U$9)</f>
        <v>391.826202217515</v>
      </c>
      <c r="V5" s="126">
        <f t="shared" si="1"/>
        <v>40.358098828404053</v>
      </c>
      <c r="W5" s="127">
        <f>$W$9*U5</f>
        <v>0</v>
      </c>
      <c r="X5" s="127">
        <f>ROUND(((U5+W5)/J5),4)</f>
        <v>2.2780999999999998</v>
      </c>
      <c r="Y5" s="127">
        <f>X5*J5</f>
        <v>391.83319999999998</v>
      </c>
      <c r="Z5" s="145" t="str">
        <f t="shared" ref="Z5:Z7" si="3">C5</f>
        <v>10652</v>
      </c>
      <c r="AA5" s="178" t="str">
        <f t="shared" ref="AA5:AA7" si="4">J5</f>
        <v>172</v>
      </c>
      <c r="AB5" s="179" t="s">
        <v>264</v>
      </c>
      <c r="AC5" s="149">
        <f t="shared" ref="AC5:AC7" si="5">(AB5/J5)*U5</f>
        <v>391.826202217515</v>
      </c>
      <c r="AD5" s="149">
        <f t="shared" ref="AD5:AD7" si="6">AB5*L5</f>
        <v>397.32</v>
      </c>
      <c r="AE5" s="149">
        <f t="shared" ref="AE5:AE7" si="7">ROUND(AD5*R5/100,2)</f>
        <v>1.99</v>
      </c>
      <c r="AF5" s="149">
        <f t="shared" ref="AF5:AF7" si="8">AD5-AE5</f>
        <v>395.33</v>
      </c>
      <c r="AG5" s="126">
        <f t="shared" ref="AG5:AG7" si="9">AF5-(AF5*$AG$9)</f>
        <v>391.826202217515</v>
      </c>
      <c r="AH5" s="126">
        <f t="shared" si="2"/>
        <v>40.358098828404053</v>
      </c>
      <c r="AI5" s="149">
        <f t="shared" ref="AI5:AI7" si="10">($AD$12/$AD$10)*AF5</f>
        <v>0</v>
      </c>
      <c r="AJ5" s="127">
        <f>ROUND(((AG5+AI5)/AB5)*M16,4)</f>
        <v>169.3965</v>
      </c>
      <c r="AK5" s="149">
        <f t="shared" ref="AK5:AK7" si="11">ROUND(AB5*AJ5,2)</f>
        <v>29136.2</v>
      </c>
    </row>
    <row r="6" spans="1:52" x14ac:dyDescent="0.2">
      <c r="A6" s="123">
        <v>3</v>
      </c>
      <c r="B6" s="144">
        <v>4</v>
      </c>
      <c r="C6" s="145" t="s">
        <v>262</v>
      </c>
      <c r="D6" s="146" t="s">
        <v>33</v>
      </c>
      <c r="E6" s="146" t="s">
        <v>267</v>
      </c>
      <c r="F6" s="147" t="s">
        <v>20</v>
      </c>
      <c r="G6" s="146" t="s">
        <v>268</v>
      </c>
      <c r="H6" s="147" t="s">
        <v>77</v>
      </c>
      <c r="I6" s="146" t="s">
        <v>37</v>
      </c>
      <c r="J6" s="178" t="s">
        <v>180</v>
      </c>
      <c r="K6" s="148" t="s">
        <v>4</v>
      </c>
      <c r="L6" s="145">
        <v>6.23</v>
      </c>
      <c r="M6" s="127">
        <f>J6*L6</f>
        <v>1869.0000000000002</v>
      </c>
      <c r="N6" s="130">
        <v>0.1</v>
      </c>
      <c r="O6" s="130">
        <v>0.03</v>
      </c>
      <c r="P6" s="130">
        <v>0</v>
      </c>
      <c r="Q6" s="146" t="s">
        <v>43</v>
      </c>
      <c r="R6" s="178" t="s">
        <v>426</v>
      </c>
      <c r="S6" s="284" t="str">
        <f>R6</f>
        <v>1</v>
      </c>
      <c r="T6" s="127">
        <f>M6-S6</f>
        <v>1868.0000000000002</v>
      </c>
      <c r="U6" s="126">
        <f>T6-(T6*$U$9)</f>
        <v>1851.4439727375056</v>
      </c>
      <c r="V6" s="126">
        <f t="shared" si="1"/>
        <v>190.69872919196308</v>
      </c>
      <c r="W6" s="127">
        <f>$W$9*U6</f>
        <v>0</v>
      </c>
      <c r="X6" s="127">
        <f>ROUND(((U6+W6)/J6),4)</f>
        <v>6.1715</v>
      </c>
      <c r="Y6" s="127">
        <f>X6*J6</f>
        <v>1851.45</v>
      </c>
      <c r="Z6" s="145" t="str">
        <f t="shared" si="3"/>
        <v>10653</v>
      </c>
      <c r="AA6" s="178" t="str">
        <f t="shared" si="4"/>
        <v>300</v>
      </c>
      <c r="AB6" s="179" t="s">
        <v>180</v>
      </c>
      <c r="AC6" s="149">
        <f t="shared" si="5"/>
        <v>1851.4439727375056</v>
      </c>
      <c r="AD6" s="149">
        <f t="shared" si="6"/>
        <v>1869.0000000000002</v>
      </c>
      <c r="AE6" s="149" t="str">
        <f>R6</f>
        <v>1</v>
      </c>
      <c r="AF6" s="149">
        <f t="shared" si="8"/>
        <v>1868.0000000000002</v>
      </c>
      <c r="AG6" s="126">
        <f t="shared" si="9"/>
        <v>1851.4439727375056</v>
      </c>
      <c r="AH6" s="126">
        <f t="shared" si="2"/>
        <v>190.69872919196308</v>
      </c>
      <c r="AI6" s="149">
        <f t="shared" si="10"/>
        <v>0</v>
      </c>
      <c r="AJ6" s="127">
        <f>ROUND(((AG6+AI6)/AB6)*M16,4)</f>
        <v>458.91120000000001</v>
      </c>
      <c r="AK6" s="149">
        <f t="shared" si="11"/>
        <v>137673.35999999999</v>
      </c>
    </row>
    <row r="7" spans="1:52" x14ac:dyDescent="0.2">
      <c r="A7" s="123">
        <v>4</v>
      </c>
      <c r="B7" s="144">
        <v>5</v>
      </c>
      <c r="C7" s="145" t="s">
        <v>263</v>
      </c>
      <c r="D7" s="146" t="s">
        <v>33</v>
      </c>
      <c r="E7" s="146" t="s">
        <v>267</v>
      </c>
      <c r="F7" s="147" t="s">
        <v>20</v>
      </c>
      <c r="G7" s="146" t="s">
        <v>268</v>
      </c>
      <c r="H7" s="147" t="s">
        <v>77</v>
      </c>
      <c r="I7" s="146" t="s">
        <v>37</v>
      </c>
      <c r="J7" s="178" t="s">
        <v>211</v>
      </c>
      <c r="K7" s="148" t="s">
        <v>4</v>
      </c>
      <c r="L7" s="145">
        <v>12.34</v>
      </c>
      <c r="M7" s="127">
        <f>J7*L7</f>
        <v>617</v>
      </c>
      <c r="N7" s="130">
        <v>0.1</v>
      </c>
      <c r="O7" s="130">
        <v>0.03</v>
      </c>
      <c r="P7" s="130">
        <v>0</v>
      </c>
      <c r="Q7" s="145"/>
      <c r="R7" s="205">
        <v>0</v>
      </c>
      <c r="S7" s="284">
        <f t="shared" si="0"/>
        <v>0</v>
      </c>
      <c r="T7" s="127">
        <f>M7-S7</f>
        <v>617</v>
      </c>
      <c r="U7" s="126">
        <f>T7-(T7*$U$9)</f>
        <v>611.53154774038592</v>
      </c>
      <c r="V7" s="126">
        <f t="shared" si="1"/>
        <v>62.987749417259757</v>
      </c>
      <c r="W7" s="127">
        <f>$W$9*U7</f>
        <v>0</v>
      </c>
      <c r="X7" s="127">
        <f>ROUND(((U7+W7)/J7),4)</f>
        <v>12.230600000000001</v>
      </c>
      <c r="Y7" s="127">
        <f>X7*J7</f>
        <v>611.53000000000009</v>
      </c>
      <c r="Z7" s="145" t="str">
        <f t="shared" si="3"/>
        <v>10654</v>
      </c>
      <c r="AA7" s="178" t="str">
        <f t="shared" si="4"/>
        <v>50</v>
      </c>
      <c r="AB7" s="179" t="s">
        <v>211</v>
      </c>
      <c r="AC7" s="149">
        <f t="shared" si="5"/>
        <v>611.53154774038592</v>
      </c>
      <c r="AD7" s="149">
        <f t="shared" si="6"/>
        <v>617</v>
      </c>
      <c r="AE7" s="149">
        <f t="shared" si="7"/>
        <v>0</v>
      </c>
      <c r="AF7" s="149">
        <f t="shared" si="8"/>
        <v>617</v>
      </c>
      <c r="AG7" s="126">
        <f t="shared" si="9"/>
        <v>611.53154774038592</v>
      </c>
      <c r="AH7" s="126">
        <f t="shared" si="2"/>
        <v>62.987749417259757</v>
      </c>
      <c r="AI7" s="149">
        <f t="shared" si="10"/>
        <v>0</v>
      </c>
      <c r="AJ7" s="127">
        <f>ROUND(((AG7+AI7)/AB7)*M16,4)</f>
        <v>909.46969999999999</v>
      </c>
      <c r="AK7" s="149">
        <f t="shared" si="11"/>
        <v>45473.49</v>
      </c>
    </row>
    <row r="8" spans="1:52" x14ac:dyDescent="0.2">
      <c r="A8" s="123">
        <v>5</v>
      </c>
      <c r="B8" s="150"/>
      <c r="C8" s="150"/>
      <c r="D8" s="150"/>
      <c r="E8" s="150"/>
      <c r="F8" s="150"/>
      <c r="G8" s="150"/>
      <c r="H8" s="124"/>
      <c r="I8" s="124"/>
      <c r="J8" s="124"/>
      <c r="K8" s="124"/>
      <c r="L8" s="124"/>
      <c r="M8" s="117">
        <f>SUM(M3:M7)</f>
        <v>5658.3200000000006</v>
      </c>
      <c r="N8" s="117"/>
      <c r="O8" s="117"/>
      <c r="P8" s="124"/>
      <c r="Q8" s="124"/>
      <c r="R8" s="124"/>
      <c r="S8" s="124" t="s">
        <v>69</v>
      </c>
      <c r="T8" s="268">
        <f xml:space="preserve"> ROUND(SUM(T3:T7),2)</f>
        <v>5641.45</v>
      </c>
      <c r="U8" s="118">
        <f>SUM(U3:U7)</f>
        <v>5591.45</v>
      </c>
      <c r="V8" s="268">
        <f>SUM(V3:V7)</f>
        <v>575.91935000000001</v>
      </c>
      <c r="W8" s="118">
        <f>SUM(W3:W7)</f>
        <v>0</v>
      </c>
      <c r="X8" s="118"/>
      <c r="Y8" s="118"/>
      <c r="Z8" s="119"/>
      <c r="AA8" s="119"/>
      <c r="AB8" s="151" t="s">
        <v>70</v>
      </c>
      <c r="AC8" s="151">
        <f t="shared" ref="AC8:AI8" si="12">SUM(AC3:AC7)</f>
        <v>5591.45</v>
      </c>
      <c r="AD8" s="120">
        <f t="shared" si="12"/>
        <v>5658.3200000000006</v>
      </c>
      <c r="AE8" s="120">
        <f t="shared" si="12"/>
        <v>15.87</v>
      </c>
      <c r="AF8" s="120">
        <f t="shared" si="12"/>
        <v>5641.45</v>
      </c>
      <c r="AG8" s="120">
        <f t="shared" si="12"/>
        <v>5591.45</v>
      </c>
      <c r="AH8" s="267">
        <f t="shared" si="12"/>
        <v>575.91935000000001</v>
      </c>
      <c r="AI8" s="120">
        <f t="shared" si="12"/>
        <v>0</v>
      </c>
      <c r="AJ8" s="122"/>
      <c r="AK8" s="120">
        <f>SUM(AK3:AK7)</f>
        <v>415780.20999999996</v>
      </c>
    </row>
    <row r="9" spans="1:52" x14ac:dyDescent="0.2">
      <c r="A9" s="123">
        <v>6</v>
      </c>
      <c r="B9" s="154" t="s">
        <v>433</v>
      </c>
      <c r="C9" s="154" t="s">
        <v>433</v>
      </c>
      <c r="D9" s="154" t="s">
        <v>433</v>
      </c>
      <c r="E9" s="154" t="s">
        <v>433</v>
      </c>
      <c r="F9" s="154" t="s">
        <v>433</v>
      </c>
      <c r="G9" s="154" t="s">
        <v>433</v>
      </c>
      <c r="H9" s="154" t="s">
        <v>433</v>
      </c>
      <c r="I9" s="154" t="s">
        <v>433</v>
      </c>
      <c r="J9" s="154" t="s">
        <v>433</v>
      </c>
      <c r="K9" s="154" t="s">
        <v>433</v>
      </c>
      <c r="L9" s="154" t="s">
        <v>433</v>
      </c>
      <c r="M9" s="154" t="s">
        <v>433</v>
      </c>
      <c r="N9" s="154" t="s">
        <v>433</v>
      </c>
      <c r="O9" s="154" t="s">
        <v>433</v>
      </c>
      <c r="P9" s="154" t="s">
        <v>433</v>
      </c>
      <c r="Q9" s="154" t="s">
        <v>433</v>
      </c>
      <c r="R9" s="154" t="s">
        <v>433</v>
      </c>
      <c r="S9" s="124" t="s">
        <v>49</v>
      </c>
      <c r="T9" s="268">
        <v>50</v>
      </c>
      <c r="U9" s="155">
        <f>ROUND(T9/T8,16)</f>
        <v>8.8629696266030993E-3</v>
      </c>
      <c r="V9" s="155" t="s">
        <v>433</v>
      </c>
      <c r="W9" s="155">
        <f>ROUND(D27/U8,16)</f>
        <v>0</v>
      </c>
      <c r="X9" s="155" t="s">
        <v>433</v>
      </c>
      <c r="Y9" s="155" t="s">
        <v>433</v>
      </c>
      <c r="Z9" s="155" t="s">
        <v>433</v>
      </c>
      <c r="AA9" s="155" t="s">
        <v>433</v>
      </c>
      <c r="AB9" s="154" t="s">
        <v>433</v>
      </c>
      <c r="AC9" s="154" t="s">
        <v>433</v>
      </c>
      <c r="AD9" s="156" t="s">
        <v>433</v>
      </c>
      <c r="AE9" s="156" t="s">
        <v>433</v>
      </c>
      <c r="AF9" s="156" t="s">
        <v>433</v>
      </c>
      <c r="AG9" s="156">
        <f>ROUND(AD11/AD10,16)</f>
        <v>8.8629696266030993E-3</v>
      </c>
      <c r="AH9" s="156" t="s">
        <v>433</v>
      </c>
      <c r="AI9" s="156" t="s">
        <v>433</v>
      </c>
      <c r="AJ9" s="157" t="s">
        <v>433</v>
      </c>
      <c r="AK9" s="156" t="s">
        <v>433</v>
      </c>
    </row>
    <row r="10" spans="1:52" x14ac:dyDescent="0.2">
      <c r="A10" s="123">
        <v>7</v>
      </c>
      <c r="B10" s="154" t="s">
        <v>433</v>
      </c>
      <c r="C10" s="154" t="s">
        <v>433</v>
      </c>
      <c r="D10" s="154" t="s">
        <v>433</v>
      </c>
      <c r="E10" s="154" t="s">
        <v>433</v>
      </c>
      <c r="F10" s="154" t="s">
        <v>433</v>
      </c>
      <c r="G10" s="154" t="s">
        <v>433</v>
      </c>
      <c r="H10" s="154" t="s">
        <v>433</v>
      </c>
      <c r="I10" s="154" t="s">
        <v>433</v>
      </c>
      <c r="J10" s="154" t="s">
        <v>433</v>
      </c>
      <c r="K10" s="154" t="s">
        <v>433</v>
      </c>
      <c r="L10" s="154" t="s">
        <v>433</v>
      </c>
      <c r="M10" s="154" t="s">
        <v>433</v>
      </c>
      <c r="N10" s="154" t="s">
        <v>433</v>
      </c>
      <c r="O10" s="154" t="s">
        <v>433</v>
      </c>
      <c r="P10" s="154" t="s">
        <v>433</v>
      </c>
      <c r="Q10" s="154" t="s">
        <v>433</v>
      </c>
      <c r="R10" s="154" t="s">
        <v>433</v>
      </c>
      <c r="S10" s="124" t="s">
        <v>57</v>
      </c>
      <c r="T10" s="269">
        <f>ROUND(D27+D28,2)</f>
        <v>0</v>
      </c>
      <c r="U10" s="154" t="s">
        <v>433</v>
      </c>
      <c r="V10" s="154" t="s">
        <v>433</v>
      </c>
      <c r="W10" s="154" t="s">
        <v>433</v>
      </c>
      <c r="X10" s="154" t="s">
        <v>433</v>
      </c>
      <c r="Y10" s="154" t="s">
        <v>433</v>
      </c>
      <c r="Z10" s="154" t="s">
        <v>433</v>
      </c>
      <c r="AA10" s="154" t="s">
        <v>433</v>
      </c>
      <c r="AB10" s="151" t="s">
        <v>186</v>
      </c>
      <c r="AC10" s="151" t="s">
        <v>433</v>
      </c>
      <c r="AD10" s="271">
        <f>ROUND(AF8,2)</f>
        <v>5641.45</v>
      </c>
      <c r="AE10" s="154" t="s">
        <v>433</v>
      </c>
      <c r="AF10" s="154" t="s">
        <v>433</v>
      </c>
      <c r="AG10" s="154" t="s">
        <v>433</v>
      </c>
      <c r="AH10" s="154" t="s">
        <v>433</v>
      </c>
      <c r="AI10" s="154" t="s">
        <v>433</v>
      </c>
      <c r="AJ10" s="154" t="s">
        <v>433</v>
      </c>
      <c r="AK10" s="154" t="s">
        <v>433</v>
      </c>
    </row>
    <row r="11" spans="1:52" x14ac:dyDescent="0.2">
      <c r="A11" s="123">
        <v>8</v>
      </c>
      <c r="B11" s="154" t="s">
        <v>433</v>
      </c>
      <c r="C11" s="154" t="s">
        <v>433</v>
      </c>
      <c r="D11" s="154" t="s">
        <v>433</v>
      </c>
      <c r="E11" s="154" t="s">
        <v>433</v>
      </c>
      <c r="F11" s="154" t="s">
        <v>433</v>
      </c>
      <c r="G11" s="154" t="s">
        <v>433</v>
      </c>
      <c r="H11" s="154" t="s">
        <v>433</v>
      </c>
      <c r="I11" s="154" t="s">
        <v>433</v>
      </c>
      <c r="J11" s="154" t="s">
        <v>433</v>
      </c>
      <c r="K11" s="154" t="s">
        <v>433</v>
      </c>
      <c r="L11" s="154" t="s">
        <v>433</v>
      </c>
      <c r="M11" s="154" t="s">
        <v>433</v>
      </c>
      <c r="N11" s="154" t="s">
        <v>433</v>
      </c>
      <c r="O11" s="154" t="s">
        <v>433</v>
      </c>
      <c r="P11" s="154" t="s">
        <v>433</v>
      </c>
      <c r="Q11" s="154" t="s">
        <v>433</v>
      </c>
      <c r="R11" s="154" t="s">
        <v>433</v>
      </c>
      <c r="S11" s="124" t="s">
        <v>50</v>
      </c>
      <c r="T11" s="269">
        <f>V8</f>
        <v>575.91935000000001</v>
      </c>
      <c r="U11" s="154" t="s">
        <v>433</v>
      </c>
      <c r="V11" s="154" t="s">
        <v>433</v>
      </c>
      <c r="W11" s="154" t="s">
        <v>433</v>
      </c>
      <c r="X11" s="154" t="s">
        <v>433</v>
      </c>
      <c r="Y11" s="154" t="s">
        <v>433</v>
      </c>
      <c r="Z11" s="154" t="s">
        <v>433</v>
      </c>
      <c r="AA11" s="154" t="s">
        <v>433</v>
      </c>
      <c r="AB11" s="151" t="s">
        <v>42</v>
      </c>
      <c r="AC11" s="151" t="s">
        <v>433</v>
      </c>
      <c r="AD11" s="271">
        <f>ROUND((AC8/$U$8)*$T$9,2)</f>
        <v>50</v>
      </c>
      <c r="AE11" s="154" t="s">
        <v>433</v>
      </c>
      <c r="AF11" s="154" t="s">
        <v>433</v>
      </c>
      <c r="AG11" s="154" t="s">
        <v>433</v>
      </c>
      <c r="AH11" s="154" t="s">
        <v>433</v>
      </c>
      <c r="AI11" s="154" t="s">
        <v>433</v>
      </c>
      <c r="AJ11" s="154" t="s">
        <v>433</v>
      </c>
      <c r="AK11" s="154" t="s">
        <v>433</v>
      </c>
    </row>
    <row r="12" spans="1:52" x14ac:dyDescent="0.2">
      <c r="A12" s="123">
        <v>9</v>
      </c>
      <c r="B12" s="154" t="s">
        <v>433</v>
      </c>
      <c r="C12" s="154" t="s">
        <v>433</v>
      </c>
      <c r="D12" s="154" t="s">
        <v>433</v>
      </c>
      <c r="E12" s="154" t="s">
        <v>433</v>
      </c>
      <c r="F12" s="154" t="s">
        <v>433</v>
      </c>
      <c r="G12" s="154" t="s">
        <v>433</v>
      </c>
      <c r="H12" s="154" t="s">
        <v>433</v>
      </c>
      <c r="I12" s="154" t="s">
        <v>433</v>
      </c>
      <c r="J12" s="154" t="s">
        <v>433</v>
      </c>
      <c r="K12" s="154" t="s">
        <v>433</v>
      </c>
      <c r="L12" s="154" t="s">
        <v>433</v>
      </c>
      <c r="M12" s="154" t="s">
        <v>433</v>
      </c>
      <c r="N12" s="154" t="s">
        <v>433</v>
      </c>
      <c r="O12" s="154" t="s">
        <v>433</v>
      </c>
      <c r="P12" s="154" t="s">
        <v>433</v>
      </c>
      <c r="Q12" s="154" t="s">
        <v>433</v>
      </c>
      <c r="R12" s="154" t="s">
        <v>433</v>
      </c>
      <c r="S12" s="124" t="s">
        <v>46</v>
      </c>
      <c r="T12" s="269">
        <f>(T8+T10)-T9</f>
        <v>5591.45</v>
      </c>
      <c r="U12" s="154" t="s">
        <v>433</v>
      </c>
      <c r="V12" s="154" t="s">
        <v>433</v>
      </c>
      <c r="W12" s="154" t="s">
        <v>433</v>
      </c>
      <c r="X12" s="154" t="s">
        <v>433</v>
      </c>
      <c r="Y12" s="154" t="s">
        <v>433</v>
      </c>
      <c r="Z12" s="154" t="s">
        <v>433</v>
      </c>
      <c r="AA12" s="154" t="s">
        <v>433</v>
      </c>
      <c r="AB12" s="151" t="s">
        <v>187</v>
      </c>
      <c r="AC12" s="151" t="s">
        <v>433</v>
      </c>
      <c r="AD12" s="271">
        <f>ROUND(($AC$8/$U$8)*D27,4)</f>
        <v>0</v>
      </c>
      <c r="AE12" s="154" t="s">
        <v>433</v>
      </c>
      <c r="AF12" s="154" t="s">
        <v>433</v>
      </c>
      <c r="AG12" s="154" t="s">
        <v>433</v>
      </c>
      <c r="AH12" s="154" t="s">
        <v>433</v>
      </c>
      <c r="AI12" s="154" t="s">
        <v>433</v>
      </c>
      <c r="AJ12" s="154" t="s">
        <v>433</v>
      </c>
      <c r="AK12" s="154" t="s">
        <v>433</v>
      </c>
    </row>
    <row r="13" spans="1:52" x14ac:dyDescent="0.2">
      <c r="A13" s="123">
        <v>10</v>
      </c>
      <c r="B13" s="154" t="s">
        <v>433</v>
      </c>
      <c r="C13" s="154" t="s">
        <v>433</v>
      </c>
      <c r="D13" s="154" t="s">
        <v>433</v>
      </c>
      <c r="E13" s="154" t="s">
        <v>433</v>
      </c>
      <c r="F13" s="154" t="s">
        <v>433</v>
      </c>
      <c r="G13" s="154" t="s">
        <v>433</v>
      </c>
      <c r="H13" s="154" t="s">
        <v>433</v>
      </c>
      <c r="I13" s="154" t="s">
        <v>433</v>
      </c>
      <c r="J13" s="154" t="s">
        <v>433</v>
      </c>
      <c r="K13" s="154" t="s">
        <v>433</v>
      </c>
      <c r="L13" s="154" t="s">
        <v>433</v>
      </c>
      <c r="M13" s="154" t="s">
        <v>433</v>
      </c>
      <c r="N13" s="154" t="s">
        <v>433</v>
      </c>
      <c r="O13" s="154" t="s">
        <v>433</v>
      </c>
      <c r="P13" s="154" t="s">
        <v>433</v>
      </c>
      <c r="Q13" s="154" t="s">
        <v>433</v>
      </c>
      <c r="R13" s="154" t="s">
        <v>433</v>
      </c>
      <c r="S13" s="124" t="s">
        <v>45</v>
      </c>
      <c r="T13" s="270">
        <f>D29</f>
        <v>0</v>
      </c>
      <c r="U13" s="154" t="s">
        <v>433</v>
      </c>
      <c r="V13" s="154" t="s">
        <v>433</v>
      </c>
      <c r="W13" s="154" t="s">
        <v>433</v>
      </c>
      <c r="X13" s="154" t="s">
        <v>433</v>
      </c>
      <c r="Y13" s="154" t="s">
        <v>433</v>
      </c>
      <c r="Z13" s="154" t="s">
        <v>433</v>
      </c>
      <c r="AA13" s="154" t="s">
        <v>433</v>
      </c>
      <c r="AB13" s="151" t="s">
        <v>188</v>
      </c>
      <c r="AC13" s="151" t="s">
        <v>433</v>
      </c>
      <c r="AD13" s="271">
        <f>ROUND(($AC$8/$U$8)*D28,4)</f>
        <v>0</v>
      </c>
      <c r="AE13" s="154" t="s">
        <v>433</v>
      </c>
      <c r="AF13" s="154" t="s">
        <v>433</v>
      </c>
      <c r="AG13" s="154" t="s">
        <v>433</v>
      </c>
      <c r="AH13" s="154" t="s">
        <v>433</v>
      </c>
      <c r="AI13" s="154" t="s">
        <v>433</v>
      </c>
      <c r="AJ13" s="154" t="s">
        <v>433</v>
      </c>
      <c r="AK13" s="154" t="s">
        <v>433</v>
      </c>
    </row>
    <row r="14" spans="1:52" x14ac:dyDescent="0.2">
      <c r="A14" s="123">
        <v>11</v>
      </c>
      <c r="B14" s="154" t="s">
        <v>433</v>
      </c>
      <c r="C14" s="154" t="s">
        <v>433</v>
      </c>
      <c r="D14" s="154" t="s">
        <v>433</v>
      </c>
      <c r="E14" s="154" t="s">
        <v>433</v>
      </c>
      <c r="F14" s="154" t="s">
        <v>433</v>
      </c>
      <c r="G14" s="154" t="s">
        <v>433</v>
      </c>
      <c r="H14" s="154" t="s">
        <v>433</v>
      </c>
      <c r="I14" s="154" t="s">
        <v>433</v>
      </c>
      <c r="J14" s="154" t="s">
        <v>433</v>
      </c>
      <c r="K14" s="154" t="s">
        <v>433</v>
      </c>
      <c r="L14" s="154" t="s">
        <v>433</v>
      </c>
      <c r="M14" s="154" t="s">
        <v>433</v>
      </c>
      <c r="N14" s="154" t="s">
        <v>433</v>
      </c>
      <c r="O14" s="154" t="s">
        <v>433</v>
      </c>
      <c r="P14" s="154" t="s">
        <v>433</v>
      </c>
      <c r="Q14" s="154" t="s">
        <v>433</v>
      </c>
      <c r="R14" s="154" t="s">
        <v>433</v>
      </c>
      <c r="S14" s="154" t="s">
        <v>433</v>
      </c>
      <c r="T14" s="154" t="s">
        <v>433</v>
      </c>
      <c r="U14" s="154" t="s">
        <v>433</v>
      </c>
      <c r="V14" s="154" t="s">
        <v>433</v>
      </c>
      <c r="W14" s="154" t="s">
        <v>433</v>
      </c>
      <c r="X14" s="154" t="s">
        <v>433</v>
      </c>
      <c r="Y14" s="154" t="s">
        <v>433</v>
      </c>
      <c r="Z14" s="154" t="s">
        <v>433</v>
      </c>
      <c r="AA14" s="154" t="s">
        <v>433</v>
      </c>
      <c r="AB14" s="151" t="s">
        <v>189</v>
      </c>
      <c r="AC14" s="151" t="s">
        <v>433</v>
      </c>
      <c r="AD14" s="271">
        <f>ROUND(AD12+AD13,2)</f>
        <v>0</v>
      </c>
      <c r="AE14" s="154" t="s">
        <v>433</v>
      </c>
      <c r="AF14" s="154" t="s">
        <v>433</v>
      </c>
      <c r="AG14" s="154" t="s">
        <v>433</v>
      </c>
      <c r="AH14" s="154" t="s">
        <v>433</v>
      </c>
      <c r="AI14" s="154" t="s">
        <v>433</v>
      </c>
      <c r="AJ14" s="154" t="s">
        <v>433</v>
      </c>
      <c r="AK14" s="154" t="s">
        <v>433</v>
      </c>
    </row>
    <row r="15" spans="1:52" ht="25.5" x14ac:dyDescent="0.2">
      <c r="A15" s="123">
        <v>12</v>
      </c>
      <c r="B15" s="209" t="s">
        <v>25</v>
      </c>
      <c r="C15" s="209" t="s">
        <v>26</v>
      </c>
      <c r="D15" s="209" t="s">
        <v>27</v>
      </c>
      <c r="E15" s="209" t="s">
        <v>14</v>
      </c>
      <c r="F15" s="209" t="s">
        <v>21</v>
      </c>
      <c r="G15" s="209" t="s">
        <v>22</v>
      </c>
      <c r="H15" s="209" t="s">
        <v>79</v>
      </c>
      <c r="I15" s="132" t="s">
        <v>674</v>
      </c>
      <c r="J15" s="209" t="s">
        <v>13</v>
      </c>
      <c r="K15" s="209" t="s">
        <v>24</v>
      </c>
      <c r="L15" s="210" t="s">
        <v>609</v>
      </c>
      <c r="M15" s="210" t="s">
        <v>610</v>
      </c>
      <c r="N15" s="210" t="s">
        <v>434</v>
      </c>
      <c r="O15" s="132" t="s">
        <v>608</v>
      </c>
      <c r="P15" s="132" t="s">
        <v>81</v>
      </c>
      <c r="Q15" s="132" t="s">
        <v>675</v>
      </c>
      <c r="R15" s="209" t="s">
        <v>82</v>
      </c>
      <c r="S15" s="154" t="s">
        <v>433</v>
      </c>
      <c r="T15" s="154" t="s">
        <v>433</v>
      </c>
      <c r="U15" s="154" t="s">
        <v>433</v>
      </c>
      <c r="V15" s="74" t="s">
        <v>975</v>
      </c>
      <c r="W15" s="74" t="s">
        <v>977</v>
      </c>
      <c r="X15" s="74" t="s">
        <v>494</v>
      </c>
      <c r="Y15" s="161" t="s">
        <v>433</v>
      </c>
      <c r="Z15" s="154" t="s">
        <v>433</v>
      </c>
      <c r="AA15" s="154" t="s">
        <v>433</v>
      </c>
      <c r="AB15" s="151" t="s">
        <v>183</v>
      </c>
      <c r="AC15" s="151" t="s">
        <v>433</v>
      </c>
      <c r="AD15" s="271">
        <v>0</v>
      </c>
      <c r="AE15" s="154" t="s">
        <v>433</v>
      </c>
      <c r="AF15" s="154" t="s">
        <v>433</v>
      </c>
      <c r="AG15" s="154" t="s">
        <v>433</v>
      </c>
      <c r="AH15" s="263" t="s">
        <v>975</v>
      </c>
      <c r="AI15" s="263" t="s">
        <v>977</v>
      </c>
      <c r="AJ15" s="263" t="s">
        <v>494</v>
      </c>
      <c r="AK15" s="154" t="s">
        <v>433</v>
      </c>
    </row>
    <row r="16" spans="1:52" ht="15" x14ac:dyDescent="0.25">
      <c r="A16" s="123">
        <v>13</v>
      </c>
      <c r="B16" s="154" t="s">
        <v>433</v>
      </c>
      <c r="C16" s="154" t="s">
        <v>433</v>
      </c>
      <c r="D16" s="154" t="s">
        <v>433</v>
      </c>
      <c r="E16" t="s">
        <v>1218</v>
      </c>
      <c r="F16" t="s">
        <v>1219</v>
      </c>
      <c r="G16" t="s">
        <v>1220</v>
      </c>
      <c r="H16" s="234">
        <f>ROUND(AD10,2)</f>
        <v>5641.45</v>
      </c>
      <c r="I16" s="70">
        <f>ROUND(AH8,2)*M16</f>
        <v>42825.411199999995</v>
      </c>
      <c r="J16" s="234">
        <f>ROUND(AD17,2)</f>
        <v>5591.45</v>
      </c>
      <c r="K16" t="s">
        <v>1221</v>
      </c>
      <c r="L16" s="5">
        <f>J16</f>
        <v>5591.45</v>
      </c>
      <c r="M16" s="123">
        <v>74.36</v>
      </c>
      <c r="N16" s="8">
        <f>L16*M16</f>
        <v>415780.22200000001</v>
      </c>
      <c r="O16" s="5">
        <f>J16-L16</f>
        <v>0</v>
      </c>
      <c r="P16" s="234">
        <v>0</v>
      </c>
      <c r="Q16" s="70">
        <v>0</v>
      </c>
      <c r="R16" s="234">
        <v>0</v>
      </c>
      <c r="S16" s="154" t="s">
        <v>433</v>
      </c>
      <c r="T16" s="154" t="s">
        <v>433</v>
      </c>
      <c r="U16" s="154" t="s">
        <v>433</v>
      </c>
      <c r="V16" s="174">
        <f>U3*N3</f>
        <v>118.3417614265836</v>
      </c>
      <c r="W16" s="174">
        <f>V16*O3</f>
        <v>3.5502528427975077</v>
      </c>
      <c r="X16" s="174">
        <f>V16+W16</f>
        <v>121.89201426938111</v>
      </c>
      <c r="Y16" s="154" t="s">
        <v>433</v>
      </c>
      <c r="Z16" s="154" t="s">
        <v>433</v>
      </c>
      <c r="AA16" s="154" t="s">
        <v>433</v>
      </c>
      <c r="AB16" s="151" t="s">
        <v>50</v>
      </c>
      <c r="AC16" s="151" t="s">
        <v>433</v>
      </c>
      <c r="AD16" s="271">
        <f>AH8</f>
        <v>575.91935000000001</v>
      </c>
      <c r="AE16" s="154" t="s">
        <v>433</v>
      </c>
      <c r="AF16" s="154" t="s">
        <v>433</v>
      </c>
      <c r="AG16" s="154" t="s">
        <v>433</v>
      </c>
      <c r="AH16" s="174">
        <f>AG3*N3</f>
        <v>118.3417614265836</v>
      </c>
      <c r="AI16" s="174">
        <f>AH16*O3</f>
        <v>3.5502528427975077</v>
      </c>
      <c r="AJ16" s="174">
        <f>AH16+AI16</f>
        <v>121.89201426938111</v>
      </c>
      <c r="AK16" s="154" t="s">
        <v>433</v>
      </c>
    </row>
    <row r="17" spans="1:37" ht="15" x14ac:dyDescent="0.25">
      <c r="A17" s="123">
        <v>14</v>
      </c>
      <c r="B17" s="154" t="s">
        <v>433</v>
      </c>
      <c r="C17" s="154" t="s">
        <v>433</v>
      </c>
      <c r="D17" s="154" t="s">
        <v>433</v>
      </c>
      <c r="E17" s="154" t="s">
        <v>433</v>
      </c>
      <c r="F17" s="154" t="s">
        <v>433</v>
      </c>
      <c r="G17" t="s">
        <v>1222</v>
      </c>
      <c r="H17" s="154" t="s">
        <v>433</v>
      </c>
      <c r="I17" s="154" t="s">
        <v>433</v>
      </c>
      <c r="J17" s="154" t="s">
        <v>433</v>
      </c>
      <c r="K17" s="154" t="s">
        <v>433</v>
      </c>
      <c r="L17" s="154" t="s">
        <v>433</v>
      </c>
      <c r="M17" s="154" t="s">
        <v>433</v>
      </c>
      <c r="N17" s="154" t="s">
        <v>433</v>
      </c>
      <c r="O17" s="154" t="s">
        <v>433</v>
      </c>
      <c r="P17" s="234">
        <v>0</v>
      </c>
      <c r="Q17" s="70">
        <v>0</v>
      </c>
      <c r="R17" s="234">
        <v>0</v>
      </c>
      <c r="S17" s="154" t="s">
        <v>433</v>
      </c>
      <c r="T17" s="154" t="s">
        <v>433</v>
      </c>
      <c r="U17" s="154" t="s">
        <v>433</v>
      </c>
      <c r="V17" s="174">
        <f>(U4*N4)</f>
        <v>155.32306630387578</v>
      </c>
      <c r="W17" s="174">
        <f t="shared" ref="W17:W20" si="13">V17*O4</f>
        <v>4.6596919891162729</v>
      </c>
      <c r="X17" s="174">
        <f t="shared" ref="X17:X20" si="14">V17+W17</f>
        <v>159.98275829299206</v>
      </c>
      <c r="Y17" s="154" t="s">
        <v>433</v>
      </c>
      <c r="Z17" s="154" t="s">
        <v>433</v>
      </c>
      <c r="AA17" s="154" t="s">
        <v>433</v>
      </c>
      <c r="AB17" s="151" t="s">
        <v>190</v>
      </c>
      <c r="AC17" s="151" t="s">
        <v>433</v>
      </c>
      <c r="AD17" s="271">
        <f>(AD10+AD14)-AD11</f>
        <v>5591.45</v>
      </c>
      <c r="AE17" s="154" t="s">
        <v>433</v>
      </c>
      <c r="AF17" s="154" t="s">
        <v>433</v>
      </c>
      <c r="AG17" s="154" t="s">
        <v>433</v>
      </c>
      <c r="AH17" s="174">
        <f t="shared" ref="AH17:AH20" si="15">AG4*N4</f>
        <v>155.32306630387578</v>
      </c>
      <c r="AI17" s="174">
        <f t="shared" ref="AI17:AI20" si="16">AH17*O4</f>
        <v>4.6596919891162729</v>
      </c>
      <c r="AJ17" s="174">
        <f t="shared" ref="AJ17:AJ20" si="17">AH17+AI17</f>
        <v>159.98275829299206</v>
      </c>
      <c r="AK17" s="154" t="s">
        <v>433</v>
      </c>
    </row>
    <row r="18" spans="1:37" x14ac:dyDescent="0.2">
      <c r="A18" s="123">
        <v>15</v>
      </c>
      <c r="B18" s="154" t="s">
        <v>433</v>
      </c>
      <c r="C18" s="154" t="s">
        <v>433</v>
      </c>
      <c r="D18" s="154" t="s">
        <v>433</v>
      </c>
      <c r="E18" s="154" t="s">
        <v>433</v>
      </c>
      <c r="F18" s="154" t="s">
        <v>433</v>
      </c>
      <c r="G18" s="154" t="s">
        <v>433</v>
      </c>
      <c r="H18" s="154" t="s">
        <v>433</v>
      </c>
      <c r="I18" s="154" t="s">
        <v>433</v>
      </c>
      <c r="J18" s="154" t="s">
        <v>433</v>
      </c>
      <c r="K18" s="154" t="s">
        <v>433</v>
      </c>
      <c r="L18" s="154" t="s">
        <v>433</v>
      </c>
      <c r="M18" s="154" t="s">
        <v>433</v>
      </c>
      <c r="N18" s="154" t="s">
        <v>433</v>
      </c>
      <c r="O18" s="154" t="s">
        <v>433</v>
      </c>
      <c r="P18" s="234">
        <v>0</v>
      </c>
      <c r="Q18" s="70">
        <v>0</v>
      </c>
      <c r="R18" s="234">
        <v>0</v>
      </c>
      <c r="S18" s="154" t="s">
        <v>433</v>
      </c>
      <c r="T18" s="154" t="s">
        <v>433</v>
      </c>
      <c r="U18" s="154" t="s">
        <v>433</v>
      </c>
      <c r="V18" s="174">
        <f>(U5*N5)</f>
        <v>39.182620221751506</v>
      </c>
      <c r="W18" s="174">
        <f t="shared" si="13"/>
        <v>1.1754786066525451</v>
      </c>
      <c r="X18" s="174">
        <f t="shared" si="14"/>
        <v>40.358098828404053</v>
      </c>
      <c r="Y18" s="154" t="s">
        <v>433</v>
      </c>
      <c r="Z18" s="154" t="s">
        <v>433</v>
      </c>
      <c r="AA18" s="154" t="s">
        <v>433</v>
      </c>
      <c r="AB18" s="151" t="s">
        <v>45</v>
      </c>
      <c r="AC18" s="151" t="s">
        <v>433</v>
      </c>
      <c r="AD18" s="271">
        <f>ROUND(($AC$8/$U$8)*D29,2)</f>
        <v>0</v>
      </c>
      <c r="AE18" s="154" t="s">
        <v>433</v>
      </c>
      <c r="AF18" s="154" t="s">
        <v>433</v>
      </c>
      <c r="AG18" s="154" t="s">
        <v>433</v>
      </c>
      <c r="AH18" s="174">
        <f t="shared" si="15"/>
        <v>39.182620221751506</v>
      </c>
      <c r="AI18" s="174">
        <f t="shared" si="16"/>
        <v>1.1754786066525451</v>
      </c>
      <c r="AJ18" s="174">
        <f t="shared" si="17"/>
        <v>40.358098828404053</v>
      </c>
      <c r="AK18" s="154" t="s">
        <v>433</v>
      </c>
    </row>
    <row r="19" spans="1:37" s="165" customFormat="1" x14ac:dyDescent="0.2">
      <c r="A19" s="123">
        <v>16</v>
      </c>
      <c r="B19" s="154" t="s">
        <v>433</v>
      </c>
      <c r="C19" s="154" t="s">
        <v>433</v>
      </c>
      <c r="D19" s="154" t="s">
        <v>433</v>
      </c>
      <c r="E19" s="154" t="s">
        <v>433</v>
      </c>
      <c r="F19" s="154" t="s">
        <v>433</v>
      </c>
      <c r="G19" s="154" t="s">
        <v>433</v>
      </c>
      <c r="H19" s="234" t="s">
        <v>433</v>
      </c>
      <c r="I19" s="70" t="s">
        <v>433</v>
      </c>
      <c r="J19" s="3" t="s">
        <v>433</v>
      </c>
      <c r="K19" s="234" t="s">
        <v>433</v>
      </c>
      <c r="L19" s="5" t="str">
        <f>J19</f>
        <v>.</v>
      </c>
      <c r="M19" s="191" t="s">
        <v>433</v>
      </c>
      <c r="N19" s="76">
        <v>0</v>
      </c>
      <c r="O19" s="5" t="s">
        <v>433</v>
      </c>
      <c r="P19" s="234">
        <v>0</v>
      </c>
      <c r="Q19" s="70">
        <v>0</v>
      </c>
      <c r="R19" s="234">
        <v>0</v>
      </c>
      <c r="S19" s="187" t="s">
        <v>433</v>
      </c>
      <c r="T19" s="187" t="s">
        <v>433</v>
      </c>
      <c r="U19" s="154" t="s">
        <v>433</v>
      </c>
      <c r="V19" s="174">
        <f>(U6*N6)</f>
        <v>185.14439727375057</v>
      </c>
      <c r="W19" s="174">
        <f t="shared" si="13"/>
        <v>5.554331918212517</v>
      </c>
      <c r="X19" s="174">
        <f t="shared" si="14"/>
        <v>190.69872919196308</v>
      </c>
      <c r="Y19" s="154" t="s">
        <v>433</v>
      </c>
      <c r="Z19" s="163" t="s">
        <v>433</v>
      </c>
      <c r="AA19" s="163" t="s">
        <v>433</v>
      </c>
      <c r="AB19" s="163" t="s">
        <v>433</v>
      </c>
      <c r="AC19" s="163" t="s">
        <v>433</v>
      </c>
      <c r="AD19" s="163" t="s">
        <v>433</v>
      </c>
      <c r="AE19" s="163" t="s">
        <v>433</v>
      </c>
      <c r="AF19" s="163" t="s">
        <v>433</v>
      </c>
      <c r="AG19" s="154" t="s">
        <v>433</v>
      </c>
      <c r="AH19" s="174">
        <f t="shared" si="15"/>
        <v>185.14439727375057</v>
      </c>
      <c r="AI19" s="174">
        <f t="shared" si="16"/>
        <v>5.554331918212517</v>
      </c>
      <c r="AJ19" s="174">
        <f t="shared" si="17"/>
        <v>190.69872919196308</v>
      </c>
      <c r="AK19" s="164" t="s">
        <v>433</v>
      </c>
    </row>
    <row r="20" spans="1:37" x14ac:dyDescent="0.2">
      <c r="A20" s="123">
        <v>17</v>
      </c>
      <c r="B20" s="124" t="s">
        <v>23</v>
      </c>
      <c r="C20" s="124" t="s">
        <v>433</v>
      </c>
      <c r="D20" s="124" t="s">
        <v>433</v>
      </c>
      <c r="E20" s="124" t="s">
        <v>433</v>
      </c>
      <c r="F20" s="124" t="s">
        <v>433</v>
      </c>
      <c r="G20" s="124" t="s">
        <v>433</v>
      </c>
      <c r="H20" s="235">
        <f>ROUND(SUM(H16:H19),2)</f>
        <v>5641.45</v>
      </c>
      <c r="I20" s="71">
        <f>ROUND(SUM(I16:I19),2)</f>
        <v>42825.41</v>
      </c>
      <c r="J20" s="4">
        <f>ROUND(SUM(J16:J19),2)</f>
        <v>5591.45</v>
      </c>
      <c r="K20" s="235" t="s">
        <v>433</v>
      </c>
      <c r="L20" s="235">
        <f>SUM(L16:L19)</f>
        <v>5591.45</v>
      </c>
      <c r="M20" s="235"/>
      <c r="N20" s="71">
        <f>N19+N16</f>
        <v>415780.22200000001</v>
      </c>
      <c r="O20" s="235">
        <f>SUM(O16:O19)</f>
        <v>0</v>
      </c>
      <c r="P20" s="235">
        <f>ROUND(T8,2)</f>
        <v>5641.45</v>
      </c>
      <c r="Q20" s="71">
        <f>V8*M16</f>
        <v>42825.362866000003</v>
      </c>
      <c r="R20" s="235">
        <f>ROUND(T12,2)</f>
        <v>5591.45</v>
      </c>
      <c r="S20" s="154" t="s">
        <v>433</v>
      </c>
      <c r="T20" s="154" t="s">
        <v>433</v>
      </c>
      <c r="U20" s="162" t="s">
        <v>433</v>
      </c>
      <c r="V20" s="174">
        <f>(U7*N7)</f>
        <v>61.153154774038597</v>
      </c>
      <c r="W20" s="174">
        <f t="shared" si="13"/>
        <v>1.834594643221158</v>
      </c>
      <c r="X20" s="174">
        <f t="shared" si="14"/>
        <v>62.987749417259757</v>
      </c>
      <c r="Y20" s="154" t="s">
        <v>433</v>
      </c>
      <c r="Z20" s="154" t="s">
        <v>433</v>
      </c>
      <c r="AA20" s="154" t="s">
        <v>433</v>
      </c>
      <c r="AB20" s="154" t="s">
        <v>433</v>
      </c>
      <c r="AC20" s="154" t="s">
        <v>433</v>
      </c>
      <c r="AD20" s="154" t="s">
        <v>433</v>
      </c>
      <c r="AE20" s="154" t="s">
        <v>433</v>
      </c>
      <c r="AF20" s="154" t="s">
        <v>433</v>
      </c>
      <c r="AG20" s="162" t="s">
        <v>433</v>
      </c>
      <c r="AH20" s="174">
        <f t="shared" si="15"/>
        <v>61.153154774038597</v>
      </c>
      <c r="AI20" s="174">
        <f t="shared" si="16"/>
        <v>1.834594643221158</v>
      </c>
      <c r="AJ20" s="174">
        <f t="shared" si="17"/>
        <v>62.987749417259757</v>
      </c>
      <c r="AK20" s="164" t="s">
        <v>433</v>
      </c>
    </row>
    <row r="21" spans="1:37" x14ac:dyDescent="0.2">
      <c r="A21" s="123">
        <v>18</v>
      </c>
      <c r="B21" s="154" t="s">
        <v>433</v>
      </c>
      <c r="C21" s="154" t="s">
        <v>433</v>
      </c>
      <c r="D21" s="154" t="s">
        <v>433</v>
      </c>
      <c r="E21" s="154" t="s">
        <v>433</v>
      </c>
      <c r="F21" s="154" t="s">
        <v>433</v>
      </c>
      <c r="G21" s="154" t="s">
        <v>433</v>
      </c>
      <c r="H21" s="154" t="s">
        <v>433</v>
      </c>
      <c r="I21" s="154" t="s">
        <v>433</v>
      </c>
      <c r="J21" s="156" t="s">
        <v>433</v>
      </c>
      <c r="K21" s="154" t="s">
        <v>433</v>
      </c>
      <c r="L21" s="154" t="s">
        <v>433</v>
      </c>
      <c r="M21" s="154" t="s">
        <v>433</v>
      </c>
      <c r="N21" s="154" t="s">
        <v>433</v>
      </c>
      <c r="O21" s="154" t="s">
        <v>433</v>
      </c>
      <c r="P21" s="154" t="s">
        <v>433</v>
      </c>
      <c r="Q21" s="154" t="s">
        <v>433</v>
      </c>
      <c r="R21" s="154" t="s">
        <v>433</v>
      </c>
      <c r="S21" s="154" t="s">
        <v>433</v>
      </c>
      <c r="T21" s="154" t="s">
        <v>433</v>
      </c>
      <c r="U21" s="154" t="s">
        <v>433</v>
      </c>
      <c r="V21" s="174" t="s">
        <v>433</v>
      </c>
      <c r="W21" s="174" t="s">
        <v>433</v>
      </c>
      <c r="X21" s="75" t="s">
        <v>433</v>
      </c>
      <c r="Y21" s="154" t="s">
        <v>433</v>
      </c>
      <c r="Z21" s="154" t="s">
        <v>433</v>
      </c>
      <c r="AA21" s="154" t="s">
        <v>433</v>
      </c>
      <c r="AB21" s="154" t="s">
        <v>433</v>
      </c>
      <c r="AC21" s="154" t="s">
        <v>433</v>
      </c>
      <c r="AD21" s="154" t="s">
        <v>433</v>
      </c>
      <c r="AE21" s="154" t="s">
        <v>433</v>
      </c>
      <c r="AF21" s="154" t="s">
        <v>433</v>
      </c>
      <c r="AG21" s="154" t="s">
        <v>433</v>
      </c>
      <c r="AH21" s="174" t="s">
        <v>433</v>
      </c>
      <c r="AI21" s="174" t="s">
        <v>433</v>
      </c>
      <c r="AJ21" s="75" t="s">
        <v>433</v>
      </c>
      <c r="AK21" s="164" t="s">
        <v>433</v>
      </c>
    </row>
    <row r="22" spans="1:37" x14ac:dyDescent="0.2">
      <c r="A22" s="123">
        <v>19</v>
      </c>
      <c r="B22" s="154" t="s">
        <v>433</v>
      </c>
      <c r="C22" s="154" t="s">
        <v>433</v>
      </c>
      <c r="D22" s="154" t="s">
        <v>433</v>
      </c>
      <c r="E22" s="154" t="s">
        <v>433</v>
      </c>
      <c r="F22" s="154" t="s">
        <v>433</v>
      </c>
      <c r="G22" s="154" t="s">
        <v>433</v>
      </c>
      <c r="H22" s="154" t="s">
        <v>433</v>
      </c>
      <c r="I22" s="154" t="s">
        <v>433</v>
      </c>
      <c r="J22" s="156" t="s">
        <v>433</v>
      </c>
      <c r="K22" s="154" t="s">
        <v>433</v>
      </c>
      <c r="L22" s="154" t="s">
        <v>433</v>
      </c>
      <c r="M22" s="154" t="s">
        <v>433</v>
      </c>
      <c r="N22" s="154" t="s">
        <v>433</v>
      </c>
      <c r="O22" s="154" t="s">
        <v>433</v>
      </c>
      <c r="P22" s="154" t="s">
        <v>433</v>
      </c>
      <c r="Q22" s="154" t="s">
        <v>433</v>
      </c>
      <c r="R22" s="154" t="s">
        <v>433</v>
      </c>
      <c r="S22" s="154" t="s">
        <v>433</v>
      </c>
      <c r="T22" s="154" t="s">
        <v>433</v>
      </c>
      <c r="U22" s="154" t="s">
        <v>433</v>
      </c>
      <c r="V22" s="174" t="s">
        <v>433</v>
      </c>
      <c r="W22" s="174" t="s">
        <v>433</v>
      </c>
      <c r="X22" s="75" t="str">
        <f>V9</f>
        <v>.</v>
      </c>
      <c r="Y22" s="154" t="s">
        <v>433</v>
      </c>
      <c r="Z22" s="154" t="s">
        <v>433</v>
      </c>
      <c r="AA22" s="154" t="s">
        <v>433</v>
      </c>
      <c r="AB22" s="154" t="s">
        <v>433</v>
      </c>
      <c r="AC22" s="154" t="s">
        <v>433</v>
      </c>
      <c r="AD22" s="154" t="s">
        <v>433</v>
      </c>
      <c r="AE22" s="154" t="s">
        <v>433</v>
      </c>
      <c r="AF22" s="154" t="s">
        <v>433</v>
      </c>
      <c r="AG22" s="154" t="s">
        <v>433</v>
      </c>
      <c r="AH22" s="174" t="s">
        <v>433</v>
      </c>
      <c r="AI22" s="174" t="s">
        <v>433</v>
      </c>
      <c r="AJ22" s="75" t="str">
        <f>AH9</f>
        <v>.</v>
      </c>
      <c r="AK22" s="164" t="s">
        <v>433</v>
      </c>
    </row>
    <row r="23" spans="1:37" x14ac:dyDescent="0.2">
      <c r="A23" s="123">
        <v>20</v>
      </c>
      <c r="B23" s="154" t="s">
        <v>433</v>
      </c>
      <c r="C23" s="154" t="s">
        <v>433</v>
      </c>
      <c r="D23" s="154" t="s">
        <v>433</v>
      </c>
      <c r="E23" s="154" t="s">
        <v>433</v>
      </c>
      <c r="F23" s="154" t="s">
        <v>433</v>
      </c>
      <c r="G23" s="154" t="s">
        <v>433</v>
      </c>
      <c r="H23" s="154" t="s">
        <v>433</v>
      </c>
      <c r="I23" s="154" t="s">
        <v>433</v>
      </c>
      <c r="J23" s="156" t="s">
        <v>433</v>
      </c>
      <c r="K23" s="154" t="s">
        <v>433</v>
      </c>
      <c r="L23" s="154" t="s">
        <v>433</v>
      </c>
      <c r="M23" s="154" t="s">
        <v>433</v>
      </c>
      <c r="N23" s="154" t="s">
        <v>433</v>
      </c>
      <c r="O23" s="154" t="s">
        <v>433</v>
      </c>
      <c r="P23" s="154" t="s">
        <v>433</v>
      </c>
      <c r="Q23" s="154" t="s">
        <v>433</v>
      </c>
      <c r="R23" s="154" t="s">
        <v>433</v>
      </c>
      <c r="S23" s="154" t="s">
        <v>433</v>
      </c>
      <c r="T23" s="154" t="s">
        <v>433</v>
      </c>
      <c r="U23" s="154" t="s">
        <v>433</v>
      </c>
      <c r="V23" s="174" t="s">
        <v>433</v>
      </c>
      <c r="W23" s="174" t="s">
        <v>433</v>
      </c>
      <c r="X23" s="75" t="str">
        <f>V10</f>
        <v>.</v>
      </c>
      <c r="Y23" s="154" t="s">
        <v>433</v>
      </c>
      <c r="Z23" s="154" t="s">
        <v>433</v>
      </c>
      <c r="AA23" s="154" t="s">
        <v>433</v>
      </c>
      <c r="AB23" s="154" t="s">
        <v>433</v>
      </c>
      <c r="AC23" s="154" t="s">
        <v>433</v>
      </c>
      <c r="AD23" s="154" t="s">
        <v>433</v>
      </c>
      <c r="AE23" s="154" t="s">
        <v>433</v>
      </c>
      <c r="AF23" s="154" t="s">
        <v>433</v>
      </c>
      <c r="AG23" s="154" t="s">
        <v>433</v>
      </c>
      <c r="AH23" s="174" t="s">
        <v>433</v>
      </c>
      <c r="AI23" s="174" t="s">
        <v>433</v>
      </c>
      <c r="AJ23" s="75" t="str">
        <f>AH10</f>
        <v>.</v>
      </c>
      <c r="AK23" s="164" t="s">
        <v>433</v>
      </c>
    </row>
    <row r="24" spans="1:37" x14ac:dyDescent="0.2">
      <c r="A24" s="123">
        <v>21</v>
      </c>
      <c r="B24" s="154" t="s">
        <v>433</v>
      </c>
      <c r="C24" s="154" t="s">
        <v>433</v>
      </c>
      <c r="D24" s="154" t="s">
        <v>433</v>
      </c>
      <c r="E24" s="154" t="s">
        <v>433</v>
      </c>
      <c r="F24" s="154" t="s">
        <v>433</v>
      </c>
      <c r="G24" s="154" t="s">
        <v>433</v>
      </c>
      <c r="H24" s="154" t="s">
        <v>433</v>
      </c>
      <c r="I24" s="154" t="s">
        <v>433</v>
      </c>
      <c r="J24" s="156" t="s">
        <v>433</v>
      </c>
      <c r="K24" s="154" t="s">
        <v>433</v>
      </c>
      <c r="L24" s="154" t="s">
        <v>433</v>
      </c>
      <c r="M24" s="154" t="s">
        <v>433</v>
      </c>
      <c r="N24" s="154" t="s">
        <v>433</v>
      </c>
      <c r="P24" s="154" t="s">
        <v>433</v>
      </c>
      <c r="Q24" s="154" t="s">
        <v>433</v>
      </c>
      <c r="R24" s="154" t="s">
        <v>433</v>
      </c>
      <c r="S24" s="154" t="s">
        <v>433</v>
      </c>
      <c r="T24" s="154" t="s">
        <v>433</v>
      </c>
      <c r="U24" s="154" t="s">
        <v>433</v>
      </c>
      <c r="V24" s="174" t="s">
        <v>433</v>
      </c>
      <c r="W24" s="174" t="s">
        <v>433</v>
      </c>
      <c r="X24" s="75" t="str">
        <f>V11</f>
        <v>.</v>
      </c>
      <c r="Y24" s="154" t="s">
        <v>433</v>
      </c>
      <c r="Z24" s="154" t="s">
        <v>433</v>
      </c>
      <c r="AA24" s="154" t="s">
        <v>433</v>
      </c>
      <c r="AB24" s="154" t="s">
        <v>433</v>
      </c>
      <c r="AC24" s="154" t="s">
        <v>433</v>
      </c>
      <c r="AD24" s="154" t="s">
        <v>433</v>
      </c>
      <c r="AE24" s="154" t="s">
        <v>433</v>
      </c>
      <c r="AF24" s="154" t="s">
        <v>433</v>
      </c>
      <c r="AG24" s="154" t="s">
        <v>433</v>
      </c>
      <c r="AH24" s="174" t="s">
        <v>433</v>
      </c>
      <c r="AI24" s="174" t="s">
        <v>433</v>
      </c>
      <c r="AJ24" s="75" t="str">
        <f>AH11</f>
        <v>.</v>
      </c>
      <c r="AK24" s="164" t="s">
        <v>433</v>
      </c>
    </row>
    <row r="25" spans="1:37" x14ac:dyDescent="0.2">
      <c r="A25" s="123">
        <v>22</v>
      </c>
      <c r="B25" s="166" t="s">
        <v>192</v>
      </c>
      <c r="C25" s="166" t="s">
        <v>433</v>
      </c>
      <c r="D25" s="166" t="s">
        <v>433</v>
      </c>
      <c r="E25" s="166" t="s">
        <v>433</v>
      </c>
      <c r="F25" s="166" t="s">
        <v>433</v>
      </c>
      <c r="G25" s="154" t="s">
        <v>433</v>
      </c>
      <c r="H25" s="154" t="s">
        <v>433</v>
      </c>
      <c r="I25" s="154" t="s">
        <v>433</v>
      </c>
      <c r="J25" s="154" t="s">
        <v>433</v>
      </c>
      <c r="K25" s="154" t="s">
        <v>433</v>
      </c>
      <c r="L25" s="154" t="s">
        <v>433</v>
      </c>
      <c r="M25" s="154" t="s">
        <v>433</v>
      </c>
      <c r="N25" s="154" t="s">
        <v>433</v>
      </c>
      <c r="O25" s="154" t="s">
        <v>433</v>
      </c>
      <c r="P25" s="154" t="s">
        <v>433</v>
      </c>
      <c r="Q25" s="154" t="s">
        <v>433</v>
      </c>
      <c r="R25" s="154" t="s">
        <v>433</v>
      </c>
      <c r="S25" s="154" t="s">
        <v>433</v>
      </c>
      <c r="T25" s="154" t="s">
        <v>433</v>
      </c>
      <c r="U25" s="154" t="s">
        <v>433</v>
      </c>
      <c r="V25" s="174" t="s">
        <v>433</v>
      </c>
      <c r="W25" s="174" t="s">
        <v>433</v>
      </c>
      <c r="X25" s="75" t="str">
        <f>V12</f>
        <v>.</v>
      </c>
      <c r="Y25" s="154" t="s">
        <v>433</v>
      </c>
      <c r="Z25" s="154" t="s">
        <v>433</v>
      </c>
      <c r="AA25" s="154" t="s">
        <v>433</v>
      </c>
      <c r="AB25" s="154" t="s">
        <v>433</v>
      </c>
      <c r="AC25" s="154" t="s">
        <v>433</v>
      </c>
      <c r="AD25" s="154" t="s">
        <v>433</v>
      </c>
      <c r="AE25" s="154" t="s">
        <v>433</v>
      </c>
      <c r="AF25" s="154" t="s">
        <v>433</v>
      </c>
      <c r="AG25" s="154" t="s">
        <v>433</v>
      </c>
      <c r="AH25" s="174" t="s">
        <v>433</v>
      </c>
      <c r="AI25" s="174" t="s">
        <v>433</v>
      </c>
      <c r="AJ25" s="75" t="str">
        <f>AH12</f>
        <v>.</v>
      </c>
      <c r="AK25" s="164" t="s">
        <v>433</v>
      </c>
    </row>
    <row r="26" spans="1:37" x14ac:dyDescent="0.2">
      <c r="A26" s="123">
        <v>23</v>
      </c>
      <c r="B26" s="167" t="s">
        <v>193</v>
      </c>
      <c r="C26" s="167" t="s">
        <v>433</v>
      </c>
      <c r="D26" s="167" t="s">
        <v>194</v>
      </c>
      <c r="E26" s="167" t="s">
        <v>195</v>
      </c>
      <c r="F26" s="167" t="s">
        <v>196</v>
      </c>
      <c r="G26" s="154" t="s">
        <v>433</v>
      </c>
      <c r="H26" s="154" t="s">
        <v>433</v>
      </c>
      <c r="I26" s="154" t="s">
        <v>433</v>
      </c>
      <c r="J26" s="154" t="s">
        <v>433</v>
      </c>
      <c r="K26" s="154" t="s">
        <v>433</v>
      </c>
      <c r="L26" s="154" t="s">
        <v>433</v>
      </c>
      <c r="M26" s="154" t="s">
        <v>433</v>
      </c>
      <c r="N26" s="154" t="s">
        <v>433</v>
      </c>
      <c r="O26" s="154" t="s">
        <v>433</v>
      </c>
      <c r="P26" s="154" t="s">
        <v>433</v>
      </c>
      <c r="Q26" s="154" t="s">
        <v>433</v>
      </c>
      <c r="R26" s="154" t="s">
        <v>433</v>
      </c>
      <c r="S26" s="154" t="s">
        <v>433</v>
      </c>
      <c r="T26" s="154" t="s">
        <v>433</v>
      </c>
      <c r="U26" s="262" t="s">
        <v>978</v>
      </c>
      <c r="V26" s="260">
        <f>SUM(V16:V25)</f>
        <v>559.1450000000001</v>
      </c>
      <c r="W26" s="260">
        <f>SUM(W16:W25)</f>
        <v>16.774350000000002</v>
      </c>
      <c r="X26" s="260">
        <f>SUM(X16:X25)</f>
        <v>575.91935000000001</v>
      </c>
      <c r="Y26" s="168" t="s">
        <v>433</v>
      </c>
      <c r="Z26" s="154" t="s">
        <v>433</v>
      </c>
      <c r="AA26" s="154" t="s">
        <v>433</v>
      </c>
      <c r="AB26" s="154" t="s">
        <v>433</v>
      </c>
      <c r="AC26" s="154" t="s">
        <v>433</v>
      </c>
      <c r="AD26" s="154" t="s">
        <v>433</v>
      </c>
      <c r="AE26" s="154" t="s">
        <v>433</v>
      </c>
      <c r="AF26" s="154" t="s">
        <v>433</v>
      </c>
      <c r="AG26" s="264" t="s">
        <v>978</v>
      </c>
      <c r="AH26" s="265">
        <f>SUM(AH16:AH25)</f>
        <v>559.1450000000001</v>
      </c>
      <c r="AI26" s="265">
        <f>SUM(AI16:AI25)</f>
        <v>16.774350000000002</v>
      </c>
      <c r="AJ26" s="265">
        <f>SUM(AJ16:AJ25)</f>
        <v>575.91935000000001</v>
      </c>
      <c r="AK26" s="154" t="s">
        <v>433</v>
      </c>
    </row>
    <row r="27" spans="1:37" x14ac:dyDescent="0.2">
      <c r="A27" s="123">
        <v>24</v>
      </c>
      <c r="B27" s="107" t="s">
        <v>404</v>
      </c>
      <c r="C27" s="107" t="s">
        <v>433</v>
      </c>
      <c r="D27" s="236">
        <v>0</v>
      </c>
      <c r="E27" s="145" t="s">
        <v>16</v>
      </c>
      <c r="F27" s="169" t="s">
        <v>198</v>
      </c>
      <c r="G27" s="154" t="s">
        <v>433</v>
      </c>
      <c r="H27" s="154" t="s">
        <v>433</v>
      </c>
      <c r="I27" s="154" t="s">
        <v>433</v>
      </c>
      <c r="J27" s="154" t="s">
        <v>433</v>
      </c>
      <c r="K27" s="154" t="s">
        <v>433</v>
      </c>
      <c r="L27" s="154" t="s">
        <v>433</v>
      </c>
      <c r="M27" s="154" t="s">
        <v>433</v>
      </c>
      <c r="N27" s="154" t="s">
        <v>433</v>
      </c>
      <c r="O27" s="154" t="s">
        <v>433</v>
      </c>
      <c r="P27" s="154" t="s">
        <v>433</v>
      </c>
      <c r="Q27" s="154" t="s">
        <v>433</v>
      </c>
      <c r="R27" s="154" t="s">
        <v>433</v>
      </c>
      <c r="S27" s="154" t="s">
        <v>433</v>
      </c>
      <c r="T27" s="154" t="s">
        <v>433</v>
      </c>
      <c r="U27" s="262" t="s">
        <v>979</v>
      </c>
      <c r="V27" s="261">
        <f>V26*M16</f>
        <v>41578.022200000007</v>
      </c>
      <c r="W27" s="261">
        <f>W26*M16</f>
        <v>1247.3406660000001</v>
      </c>
      <c r="X27" s="261">
        <f>X26*M16</f>
        <v>42825.362866000003</v>
      </c>
      <c r="Y27" s="154" t="s">
        <v>433</v>
      </c>
      <c r="Z27" s="154" t="s">
        <v>433</v>
      </c>
      <c r="AA27" s="154" t="s">
        <v>433</v>
      </c>
      <c r="AB27" s="154" t="s">
        <v>433</v>
      </c>
      <c r="AC27" s="154" t="s">
        <v>433</v>
      </c>
      <c r="AD27" s="154" t="s">
        <v>433</v>
      </c>
      <c r="AE27" s="154" t="s">
        <v>433</v>
      </c>
      <c r="AF27" s="154" t="s">
        <v>433</v>
      </c>
      <c r="AG27" s="264" t="s">
        <v>979</v>
      </c>
      <c r="AH27" s="266">
        <f>AH26*M16</f>
        <v>41578.022200000007</v>
      </c>
      <c r="AI27" s="266">
        <f>AI26*M16</f>
        <v>1247.3406660000001</v>
      </c>
      <c r="AJ27" s="266">
        <f>AJ26*M16</f>
        <v>42825.362866000003</v>
      </c>
      <c r="AK27" s="154" t="s">
        <v>433</v>
      </c>
    </row>
    <row r="28" spans="1:37" x14ac:dyDescent="0.2">
      <c r="A28" s="123">
        <v>25</v>
      </c>
      <c r="B28" s="77" t="s">
        <v>403</v>
      </c>
      <c r="C28" s="107" t="s">
        <v>433</v>
      </c>
      <c r="D28" s="236">
        <v>0</v>
      </c>
      <c r="E28" s="145" t="s">
        <v>16</v>
      </c>
      <c r="F28" s="169" t="s">
        <v>200</v>
      </c>
      <c r="G28" s="154" t="s">
        <v>433</v>
      </c>
      <c r="H28" s="154" t="s">
        <v>433</v>
      </c>
      <c r="I28" s="154" t="s">
        <v>433</v>
      </c>
      <c r="J28" s="154" t="s">
        <v>433</v>
      </c>
      <c r="K28" s="154" t="s">
        <v>433</v>
      </c>
      <c r="L28" s="154" t="s">
        <v>433</v>
      </c>
      <c r="M28" s="154" t="s">
        <v>433</v>
      </c>
      <c r="N28" s="154" t="s">
        <v>433</v>
      </c>
      <c r="O28" s="154" t="s">
        <v>433</v>
      </c>
      <c r="P28" s="154" t="s">
        <v>433</v>
      </c>
      <c r="Q28" s="154" t="s">
        <v>433</v>
      </c>
      <c r="R28" s="154" t="s">
        <v>433</v>
      </c>
      <c r="S28" s="154" t="s">
        <v>433</v>
      </c>
      <c r="T28" s="154" t="s">
        <v>433</v>
      </c>
      <c r="U28" s="154" t="s">
        <v>433</v>
      </c>
      <c r="V28" s="154" t="s">
        <v>433</v>
      </c>
      <c r="W28" s="70"/>
      <c r="X28" s="259"/>
      <c r="Y28" s="154" t="s">
        <v>433</v>
      </c>
      <c r="Z28" s="154" t="s">
        <v>433</v>
      </c>
      <c r="AA28" s="154" t="s">
        <v>433</v>
      </c>
      <c r="AB28" s="154" t="s">
        <v>433</v>
      </c>
      <c r="AC28" s="154" t="s">
        <v>433</v>
      </c>
      <c r="AD28" s="154" t="s">
        <v>433</v>
      </c>
      <c r="AE28" s="154" t="s">
        <v>433</v>
      </c>
      <c r="AF28" s="154" t="s">
        <v>433</v>
      </c>
      <c r="AG28" s="154" t="s">
        <v>433</v>
      </c>
      <c r="AH28" s="154" t="s">
        <v>433</v>
      </c>
      <c r="AI28" s="154" t="s">
        <v>433</v>
      </c>
      <c r="AJ28" s="154" t="s">
        <v>433</v>
      </c>
      <c r="AK28" s="154" t="s">
        <v>433</v>
      </c>
    </row>
    <row r="29" spans="1:37" x14ac:dyDescent="0.2">
      <c r="A29" s="123">
        <v>26</v>
      </c>
      <c r="B29" s="169" t="s">
        <v>201</v>
      </c>
      <c r="C29" s="169" t="s">
        <v>433</v>
      </c>
      <c r="D29" s="75">
        <v>0</v>
      </c>
      <c r="E29" s="169" t="s">
        <v>202</v>
      </c>
      <c r="F29" s="169" t="s">
        <v>200</v>
      </c>
      <c r="G29" s="154" t="s">
        <v>433</v>
      </c>
      <c r="H29" s="154" t="s">
        <v>433</v>
      </c>
      <c r="I29" s="154" t="s">
        <v>433</v>
      </c>
      <c r="J29" s="154" t="s">
        <v>433</v>
      </c>
      <c r="K29" s="154" t="s">
        <v>433</v>
      </c>
      <c r="L29" s="154" t="s">
        <v>433</v>
      </c>
      <c r="M29" s="154" t="s">
        <v>433</v>
      </c>
      <c r="N29" s="154" t="s">
        <v>433</v>
      </c>
      <c r="O29" s="154" t="s">
        <v>433</v>
      </c>
      <c r="P29" s="154" t="s">
        <v>433</v>
      </c>
      <c r="Q29" s="154" t="s">
        <v>433</v>
      </c>
      <c r="R29" s="154" t="s">
        <v>433</v>
      </c>
      <c r="S29" s="154" t="s">
        <v>433</v>
      </c>
      <c r="T29" s="154" t="s">
        <v>433</v>
      </c>
      <c r="U29" s="154" t="s">
        <v>433</v>
      </c>
      <c r="V29" s="154" t="s">
        <v>433</v>
      </c>
      <c r="W29" s="154" t="s">
        <v>433</v>
      </c>
      <c r="X29" s="154" t="s">
        <v>433</v>
      </c>
      <c r="Y29" s="154" t="s">
        <v>433</v>
      </c>
      <c r="Z29" s="154" t="s">
        <v>433</v>
      </c>
      <c r="AA29" s="154" t="s">
        <v>433</v>
      </c>
      <c r="AB29" s="154" t="s">
        <v>433</v>
      </c>
      <c r="AC29" s="154" t="s">
        <v>433</v>
      </c>
      <c r="AD29" s="154" t="s">
        <v>433</v>
      </c>
      <c r="AE29" s="154" t="s">
        <v>433</v>
      </c>
      <c r="AF29" s="154" t="s">
        <v>433</v>
      </c>
      <c r="AG29" s="154" t="s">
        <v>433</v>
      </c>
      <c r="AH29" s="154" t="s">
        <v>433</v>
      </c>
      <c r="AI29" s="154" t="s">
        <v>433</v>
      </c>
      <c r="AJ29" s="154" t="s">
        <v>433</v>
      </c>
      <c r="AK29" s="154" t="s">
        <v>433</v>
      </c>
    </row>
    <row r="30" spans="1:37" x14ac:dyDescent="0.2">
      <c r="A30" s="123">
        <v>27</v>
      </c>
      <c r="B30" s="154" t="s">
        <v>433</v>
      </c>
      <c r="C30" s="154" t="s">
        <v>433</v>
      </c>
      <c r="D30" s="154" t="s">
        <v>433</v>
      </c>
      <c r="E30" s="154" t="s">
        <v>433</v>
      </c>
      <c r="F30" s="154" t="s">
        <v>433</v>
      </c>
      <c r="G30" s="154" t="s">
        <v>433</v>
      </c>
      <c r="H30" s="154" t="s">
        <v>433</v>
      </c>
      <c r="I30" s="154" t="s">
        <v>433</v>
      </c>
      <c r="J30" s="154" t="s">
        <v>433</v>
      </c>
      <c r="K30" s="154" t="s">
        <v>433</v>
      </c>
      <c r="L30" s="154" t="s">
        <v>433</v>
      </c>
      <c r="M30" s="154" t="s">
        <v>433</v>
      </c>
      <c r="N30" s="154" t="s">
        <v>433</v>
      </c>
      <c r="O30" s="154" t="s">
        <v>433</v>
      </c>
      <c r="P30" s="154" t="s">
        <v>433</v>
      </c>
      <c r="Q30" s="154" t="s">
        <v>433</v>
      </c>
      <c r="R30" s="154" t="s">
        <v>433</v>
      </c>
      <c r="S30" s="154" t="s">
        <v>433</v>
      </c>
      <c r="T30" s="154" t="s">
        <v>433</v>
      </c>
      <c r="U30" s="154" t="s">
        <v>433</v>
      </c>
      <c r="V30" s="154" t="s">
        <v>433</v>
      </c>
      <c r="W30" s="154" t="s">
        <v>433</v>
      </c>
      <c r="X30" s="154" t="s">
        <v>433</v>
      </c>
      <c r="Y30" s="154" t="s">
        <v>433</v>
      </c>
      <c r="Z30" s="154" t="s">
        <v>433</v>
      </c>
      <c r="AA30" s="154" t="s">
        <v>433</v>
      </c>
      <c r="AB30" s="154" t="s">
        <v>433</v>
      </c>
      <c r="AC30" s="154" t="s">
        <v>433</v>
      </c>
      <c r="AD30" s="154" t="s">
        <v>433</v>
      </c>
      <c r="AE30" s="154" t="s">
        <v>433</v>
      </c>
      <c r="AF30" s="154" t="s">
        <v>433</v>
      </c>
      <c r="AG30" s="154" t="s">
        <v>433</v>
      </c>
      <c r="AH30" s="154" t="s">
        <v>433</v>
      </c>
      <c r="AI30" s="154" t="s">
        <v>433</v>
      </c>
      <c r="AJ30" s="154" t="s">
        <v>433</v>
      </c>
      <c r="AK30" s="154" t="s">
        <v>433</v>
      </c>
    </row>
    <row r="31" spans="1:37" x14ac:dyDescent="0.2">
      <c r="A31" s="123">
        <v>28</v>
      </c>
      <c r="B31" s="171" t="s">
        <v>163</v>
      </c>
      <c r="C31" s="160" t="s">
        <v>433</v>
      </c>
      <c r="D31" s="171" t="s">
        <v>168</v>
      </c>
      <c r="E31" s="160" t="s">
        <v>433</v>
      </c>
      <c r="F31" s="171" t="s">
        <v>174</v>
      </c>
      <c r="G31" s="160" t="s">
        <v>433</v>
      </c>
      <c r="H31" s="154" t="s">
        <v>433</v>
      </c>
      <c r="I31" s="154" t="s">
        <v>433</v>
      </c>
      <c r="J31" s="154" t="s">
        <v>433</v>
      </c>
      <c r="K31" s="154" t="s">
        <v>433</v>
      </c>
      <c r="L31" s="154" t="s">
        <v>433</v>
      </c>
      <c r="M31" s="154" t="s">
        <v>433</v>
      </c>
      <c r="N31" s="154" t="s">
        <v>433</v>
      </c>
      <c r="O31" s="154" t="s">
        <v>433</v>
      </c>
      <c r="P31" s="154" t="s">
        <v>433</v>
      </c>
      <c r="Q31" s="154" t="s">
        <v>433</v>
      </c>
      <c r="R31" s="154" t="s">
        <v>433</v>
      </c>
      <c r="S31" s="154" t="s">
        <v>433</v>
      </c>
      <c r="T31" s="154" t="s">
        <v>433</v>
      </c>
      <c r="U31" s="154" t="s">
        <v>433</v>
      </c>
      <c r="V31" s="154" t="s">
        <v>433</v>
      </c>
      <c r="W31" s="154" t="s">
        <v>433</v>
      </c>
      <c r="X31" s="154" t="s">
        <v>433</v>
      </c>
      <c r="Y31" s="154" t="s">
        <v>433</v>
      </c>
      <c r="Z31" s="154" t="s">
        <v>433</v>
      </c>
      <c r="AA31" s="154" t="s">
        <v>433</v>
      </c>
      <c r="AB31" s="154" t="s">
        <v>433</v>
      </c>
      <c r="AC31" s="154" t="s">
        <v>433</v>
      </c>
      <c r="AD31" s="154" t="s">
        <v>433</v>
      </c>
      <c r="AE31" s="154" t="s">
        <v>433</v>
      </c>
      <c r="AF31" s="154" t="s">
        <v>433</v>
      </c>
      <c r="AG31" s="154" t="s">
        <v>433</v>
      </c>
      <c r="AH31" s="154" t="s">
        <v>433</v>
      </c>
      <c r="AI31" s="154" t="s">
        <v>433</v>
      </c>
      <c r="AJ31" s="154" t="s">
        <v>433</v>
      </c>
      <c r="AK31" s="154" t="s">
        <v>433</v>
      </c>
    </row>
    <row r="32" spans="1:37" x14ac:dyDescent="0.2">
      <c r="A32" s="123">
        <v>29</v>
      </c>
      <c r="B32" s="167" t="s">
        <v>164</v>
      </c>
      <c r="C32" s="167" t="s">
        <v>165</v>
      </c>
      <c r="D32" s="167" t="s">
        <v>164</v>
      </c>
      <c r="E32" s="167" t="s">
        <v>165</v>
      </c>
      <c r="F32" s="167" t="s">
        <v>164</v>
      </c>
      <c r="G32" s="167" t="s">
        <v>165</v>
      </c>
      <c r="H32" s="154" t="s">
        <v>433</v>
      </c>
      <c r="I32" s="154" t="s">
        <v>433</v>
      </c>
      <c r="J32" s="154" t="s">
        <v>433</v>
      </c>
      <c r="K32" s="154" t="s">
        <v>433</v>
      </c>
      <c r="L32" s="154" t="s">
        <v>433</v>
      </c>
      <c r="M32" s="154" t="s">
        <v>433</v>
      </c>
      <c r="N32" s="154" t="s">
        <v>433</v>
      </c>
      <c r="O32" s="154" t="s">
        <v>433</v>
      </c>
      <c r="P32" s="154" t="s">
        <v>433</v>
      </c>
      <c r="Q32" s="154" t="s">
        <v>433</v>
      </c>
      <c r="R32" s="154" t="s">
        <v>433</v>
      </c>
      <c r="S32" s="154" t="s">
        <v>433</v>
      </c>
      <c r="T32" s="154" t="s">
        <v>433</v>
      </c>
      <c r="U32" s="154" t="s">
        <v>433</v>
      </c>
      <c r="V32" s="154" t="s">
        <v>433</v>
      </c>
      <c r="W32" s="154" t="s">
        <v>433</v>
      </c>
      <c r="X32" s="154" t="s">
        <v>433</v>
      </c>
      <c r="Y32" s="154" t="s">
        <v>433</v>
      </c>
      <c r="Z32" s="154" t="s">
        <v>433</v>
      </c>
      <c r="AA32" s="154" t="s">
        <v>433</v>
      </c>
      <c r="AB32" s="154" t="s">
        <v>433</v>
      </c>
      <c r="AC32" s="154" t="s">
        <v>433</v>
      </c>
      <c r="AD32" s="154" t="s">
        <v>433</v>
      </c>
      <c r="AE32" s="154" t="s">
        <v>433</v>
      </c>
      <c r="AF32" s="154" t="s">
        <v>433</v>
      </c>
      <c r="AG32" s="154" t="s">
        <v>433</v>
      </c>
      <c r="AH32" s="154" t="s">
        <v>433</v>
      </c>
      <c r="AI32" s="154" t="s">
        <v>433</v>
      </c>
      <c r="AJ32" s="154" t="s">
        <v>433</v>
      </c>
      <c r="AK32" s="154" t="s">
        <v>433</v>
      </c>
    </row>
    <row r="33" spans="1:37" x14ac:dyDescent="0.2">
      <c r="A33" s="123">
        <v>30</v>
      </c>
      <c r="B33" s="145" t="s">
        <v>169</v>
      </c>
      <c r="C33" s="145" t="s">
        <v>166</v>
      </c>
      <c r="D33" s="145" t="s">
        <v>170</v>
      </c>
      <c r="E33" s="145" t="s">
        <v>167</v>
      </c>
      <c r="F33" s="145" t="s">
        <v>175</v>
      </c>
      <c r="G33" s="145" t="s">
        <v>166</v>
      </c>
      <c r="H33" s="154" t="s">
        <v>433</v>
      </c>
      <c r="I33" s="154" t="s">
        <v>433</v>
      </c>
      <c r="J33" s="154" t="s">
        <v>433</v>
      </c>
      <c r="K33" s="154" t="s">
        <v>433</v>
      </c>
      <c r="L33" s="154" t="s">
        <v>433</v>
      </c>
      <c r="M33" s="154" t="s">
        <v>433</v>
      </c>
      <c r="N33" s="154" t="s">
        <v>433</v>
      </c>
      <c r="O33" s="154" t="s">
        <v>433</v>
      </c>
      <c r="P33" s="154" t="s">
        <v>433</v>
      </c>
      <c r="Q33" s="154" t="s">
        <v>433</v>
      </c>
      <c r="R33" s="154" t="s">
        <v>433</v>
      </c>
      <c r="S33" s="154" t="s">
        <v>433</v>
      </c>
      <c r="T33" s="154" t="s">
        <v>433</v>
      </c>
      <c r="U33" s="154" t="s">
        <v>433</v>
      </c>
      <c r="V33" s="154" t="s">
        <v>433</v>
      </c>
      <c r="W33" s="154" t="s">
        <v>433</v>
      </c>
      <c r="X33" s="154" t="s">
        <v>433</v>
      </c>
      <c r="Y33" s="154" t="s">
        <v>433</v>
      </c>
      <c r="Z33" s="154" t="s">
        <v>433</v>
      </c>
      <c r="AA33" s="154" t="s">
        <v>433</v>
      </c>
      <c r="AB33" s="154" t="s">
        <v>433</v>
      </c>
      <c r="AC33" s="154" t="s">
        <v>433</v>
      </c>
      <c r="AD33" s="154" t="s">
        <v>433</v>
      </c>
      <c r="AE33" s="154" t="s">
        <v>433</v>
      </c>
      <c r="AF33" s="154" t="s">
        <v>433</v>
      </c>
      <c r="AG33" s="154" t="s">
        <v>433</v>
      </c>
      <c r="AH33" s="154" t="s">
        <v>433</v>
      </c>
      <c r="AI33" s="154" t="s">
        <v>433</v>
      </c>
      <c r="AJ33" s="154" t="s">
        <v>433</v>
      </c>
      <c r="AK33" s="154" t="s">
        <v>433</v>
      </c>
    </row>
    <row r="34" spans="1:37" x14ac:dyDescent="0.2">
      <c r="A34" s="123">
        <v>31</v>
      </c>
      <c r="B34" s="145" t="s">
        <v>177</v>
      </c>
      <c r="C34" s="145" t="s">
        <v>167</v>
      </c>
      <c r="D34" s="145" t="s">
        <v>171</v>
      </c>
      <c r="E34" s="145" t="s">
        <v>167</v>
      </c>
      <c r="F34" s="145" t="s">
        <v>173</v>
      </c>
      <c r="G34" s="145" t="s">
        <v>167</v>
      </c>
      <c r="H34" s="154" t="s">
        <v>433</v>
      </c>
      <c r="I34" s="154" t="s">
        <v>433</v>
      </c>
      <c r="J34" s="154" t="s">
        <v>433</v>
      </c>
      <c r="K34" s="154" t="s">
        <v>433</v>
      </c>
      <c r="L34" s="154" t="s">
        <v>433</v>
      </c>
      <c r="M34" s="154" t="s">
        <v>433</v>
      </c>
      <c r="N34" s="154" t="s">
        <v>433</v>
      </c>
      <c r="O34" s="154" t="s">
        <v>433</v>
      </c>
      <c r="P34" s="154" t="s">
        <v>433</v>
      </c>
      <c r="Q34" s="154" t="s">
        <v>433</v>
      </c>
      <c r="R34" s="154" t="s">
        <v>433</v>
      </c>
      <c r="S34" s="154" t="s">
        <v>433</v>
      </c>
      <c r="T34" s="154" t="s">
        <v>433</v>
      </c>
      <c r="U34" s="154" t="s">
        <v>433</v>
      </c>
      <c r="V34" s="154" t="s">
        <v>433</v>
      </c>
      <c r="W34" s="154" t="s">
        <v>433</v>
      </c>
      <c r="X34" s="154" t="s">
        <v>433</v>
      </c>
      <c r="Y34" s="154" t="s">
        <v>433</v>
      </c>
      <c r="Z34" s="154" t="s">
        <v>433</v>
      </c>
      <c r="AA34" s="154" t="s">
        <v>433</v>
      </c>
      <c r="AB34" s="154" t="s">
        <v>433</v>
      </c>
      <c r="AC34" s="154" t="s">
        <v>433</v>
      </c>
      <c r="AD34" s="154" t="s">
        <v>433</v>
      </c>
      <c r="AE34" s="154" t="s">
        <v>433</v>
      </c>
      <c r="AF34" s="154" t="s">
        <v>433</v>
      </c>
      <c r="AG34" s="154" t="s">
        <v>433</v>
      </c>
      <c r="AH34" s="154" t="s">
        <v>433</v>
      </c>
      <c r="AI34" s="154" t="s">
        <v>433</v>
      </c>
      <c r="AJ34" s="154" t="s">
        <v>433</v>
      </c>
      <c r="AK34" s="154" t="s">
        <v>433</v>
      </c>
    </row>
    <row r="35" spans="1:37" x14ac:dyDescent="0.2">
      <c r="A35" s="123">
        <v>32</v>
      </c>
      <c r="B35" s="145" t="s">
        <v>433</v>
      </c>
      <c r="C35" s="145" t="s">
        <v>433</v>
      </c>
      <c r="D35" s="172" t="s">
        <v>172</v>
      </c>
      <c r="E35" s="145" t="s">
        <v>167</v>
      </c>
      <c r="F35" s="145" t="s">
        <v>433</v>
      </c>
      <c r="G35" s="145" t="s">
        <v>433</v>
      </c>
      <c r="H35" s="154" t="s">
        <v>433</v>
      </c>
      <c r="I35" s="154" t="s">
        <v>433</v>
      </c>
      <c r="J35" s="154" t="s">
        <v>433</v>
      </c>
      <c r="K35" s="154" t="s">
        <v>433</v>
      </c>
      <c r="L35" s="154" t="s">
        <v>433</v>
      </c>
      <c r="M35" s="154" t="s">
        <v>433</v>
      </c>
      <c r="N35" s="154" t="s">
        <v>433</v>
      </c>
      <c r="O35" s="154" t="s">
        <v>433</v>
      </c>
      <c r="P35" s="154" t="s">
        <v>433</v>
      </c>
      <c r="Q35" s="154" t="s">
        <v>433</v>
      </c>
      <c r="R35" s="154" t="s">
        <v>433</v>
      </c>
      <c r="S35" s="154" t="s">
        <v>433</v>
      </c>
      <c r="T35" s="154" t="s">
        <v>433</v>
      </c>
      <c r="U35" s="154" t="s">
        <v>433</v>
      </c>
      <c r="V35" s="154" t="s">
        <v>433</v>
      </c>
      <c r="W35" s="154" t="s">
        <v>433</v>
      </c>
      <c r="X35" s="154" t="s">
        <v>433</v>
      </c>
      <c r="Y35" s="154" t="s">
        <v>433</v>
      </c>
      <c r="Z35" s="154" t="s">
        <v>433</v>
      </c>
      <c r="AA35" s="154" t="s">
        <v>433</v>
      </c>
      <c r="AB35" s="154" t="s">
        <v>433</v>
      </c>
      <c r="AC35" s="154" t="s">
        <v>433</v>
      </c>
      <c r="AD35" s="154" t="s">
        <v>433</v>
      </c>
      <c r="AE35" s="154" t="s">
        <v>433</v>
      </c>
      <c r="AF35" s="154" t="s">
        <v>433</v>
      </c>
      <c r="AG35" s="154" t="s">
        <v>433</v>
      </c>
      <c r="AH35" s="154" t="s">
        <v>433</v>
      </c>
      <c r="AI35" s="154" t="s">
        <v>433</v>
      </c>
      <c r="AJ35" s="154" t="s">
        <v>433</v>
      </c>
      <c r="AK35" s="154" t="s">
        <v>433</v>
      </c>
    </row>
    <row r="36" spans="1:37" x14ac:dyDescent="0.2">
      <c r="A36" s="123">
        <v>33</v>
      </c>
      <c r="B36" s="145" t="s">
        <v>433</v>
      </c>
      <c r="C36" s="145" t="s">
        <v>433</v>
      </c>
      <c r="D36" s="173" t="s">
        <v>173</v>
      </c>
      <c r="E36" s="145" t="s">
        <v>166</v>
      </c>
      <c r="F36" s="145" t="s">
        <v>433</v>
      </c>
      <c r="G36" s="145" t="s">
        <v>433</v>
      </c>
      <c r="H36" s="154" t="s">
        <v>433</v>
      </c>
      <c r="I36" s="154" t="s">
        <v>433</v>
      </c>
      <c r="J36" s="154" t="s">
        <v>433</v>
      </c>
      <c r="K36" s="154" t="s">
        <v>433</v>
      </c>
      <c r="L36" s="154" t="s">
        <v>433</v>
      </c>
      <c r="M36" s="154" t="s">
        <v>433</v>
      </c>
      <c r="N36" s="154" t="s">
        <v>433</v>
      </c>
      <c r="O36" s="154" t="s">
        <v>433</v>
      </c>
      <c r="P36" s="154" t="s">
        <v>433</v>
      </c>
      <c r="Q36" s="154" t="s">
        <v>433</v>
      </c>
      <c r="R36" s="154" t="s">
        <v>433</v>
      </c>
      <c r="S36" s="154" t="s">
        <v>433</v>
      </c>
      <c r="T36" s="154" t="s">
        <v>433</v>
      </c>
      <c r="U36" s="154" t="s">
        <v>433</v>
      </c>
      <c r="V36" s="154" t="s">
        <v>433</v>
      </c>
      <c r="W36" s="154" t="s">
        <v>433</v>
      </c>
      <c r="X36" s="154" t="s">
        <v>433</v>
      </c>
      <c r="Y36" s="154" t="s">
        <v>433</v>
      </c>
      <c r="Z36" s="154" t="s">
        <v>433</v>
      </c>
      <c r="AA36" s="154" t="s">
        <v>433</v>
      </c>
      <c r="AB36" s="154" t="s">
        <v>433</v>
      </c>
      <c r="AC36" s="154" t="s">
        <v>433</v>
      </c>
      <c r="AD36" s="154" t="s">
        <v>433</v>
      </c>
      <c r="AE36" s="154" t="s">
        <v>433</v>
      </c>
      <c r="AF36" s="154" t="s">
        <v>433</v>
      </c>
      <c r="AG36" s="154" t="s">
        <v>433</v>
      </c>
      <c r="AH36" s="154" t="s">
        <v>433</v>
      </c>
      <c r="AI36" s="154" t="s">
        <v>433</v>
      </c>
      <c r="AJ36" s="154" t="s">
        <v>433</v>
      </c>
      <c r="AK36" s="154" t="s">
        <v>433</v>
      </c>
    </row>
    <row r="37" spans="1:37" x14ac:dyDescent="0.2">
      <c r="A37" s="123">
        <v>34</v>
      </c>
      <c r="B37" s="154" t="s">
        <v>433</v>
      </c>
      <c r="C37" s="154" t="s">
        <v>433</v>
      </c>
      <c r="D37" s="154" t="s">
        <v>433</v>
      </c>
      <c r="E37" s="154" t="s">
        <v>433</v>
      </c>
      <c r="F37" s="154" t="s">
        <v>433</v>
      </c>
      <c r="G37" s="154" t="s">
        <v>433</v>
      </c>
      <c r="H37" s="154" t="s">
        <v>433</v>
      </c>
      <c r="I37" s="154" t="s">
        <v>433</v>
      </c>
      <c r="J37" s="154" t="s">
        <v>433</v>
      </c>
      <c r="K37" s="154" t="s">
        <v>433</v>
      </c>
      <c r="L37" s="154" t="s">
        <v>433</v>
      </c>
      <c r="M37" s="154" t="s">
        <v>433</v>
      </c>
      <c r="N37" s="154" t="s">
        <v>433</v>
      </c>
      <c r="O37" s="154" t="s">
        <v>433</v>
      </c>
      <c r="P37" s="154" t="s">
        <v>433</v>
      </c>
      <c r="Q37" s="154" t="s">
        <v>433</v>
      </c>
      <c r="R37" s="154" t="s">
        <v>433</v>
      </c>
      <c r="S37" s="154" t="s">
        <v>433</v>
      </c>
      <c r="T37" s="154" t="s">
        <v>433</v>
      </c>
      <c r="U37" s="154" t="s">
        <v>433</v>
      </c>
      <c r="V37" s="154" t="s">
        <v>433</v>
      </c>
      <c r="W37" s="154" t="s">
        <v>433</v>
      </c>
      <c r="X37" s="154" t="s">
        <v>433</v>
      </c>
      <c r="Y37" s="154" t="s">
        <v>433</v>
      </c>
      <c r="Z37" s="154" t="s">
        <v>433</v>
      </c>
      <c r="AA37" s="154" t="s">
        <v>433</v>
      </c>
      <c r="AB37" s="154" t="s">
        <v>433</v>
      </c>
      <c r="AC37" s="154" t="s">
        <v>433</v>
      </c>
      <c r="AD37" s="154" t="s">
        <v>433</v>
      </c>
      <c r="AE37" s="154" t="s">
        <v>433</v>
      </c>
      <c r="AF37" s="154" t="s">
        <v>433</v>
      </c>
      <c r="AG37" s="154" t="s">
        <v>433</v>
      </c>
      <c r="AH37" s="154" t="s">
        <v>433</v>
      </c>
      <c r="AI37" s="154" t="s">
        <v>433</v>
      </c>
      <c r="AJ37" s="154" t="s">
        <v>433</v>
      </c>
      <c r="AK37" s="154" t="s">
        <v>433</v>
      </c>
    </row>
    <row r="38" spans="1:37" ht="15.75" x14ac:dyDescent="0.25">
      <c r="A38" s="123">
        <v>35</v>
      </c>
      <c r="B38" s="288" t="s">
        <v>939</v>
      </c>
      <c r="C38" s="289"/>
      <c r="D38" s="289"/>
      <c r="E38" s="289"/>
      <c r="F38" s="289"/>
      <c r="G38" s="289"/>
      <c r="H38" s="289"/>
      <c r="I38" s="289"/>
      <c r="J38" s="289"/>
      <c r="K38" s="154"/>
      <c r="L38" s="154"/>
      <c r="M38" s="154"/>
      <c r="N38" s="162"/>
      <c r="O38" s="154"/>
      <c r="P38" s="154"/>
      <c r="Q38" s="154"/>
      <c r="R38" s="154"/>
      <c r="S38" s="154"/>
      <c r="T38" s="154"/>
      <c r="U38" s="154"/>
      <c r="V38" s="154"/>
      <c r="W38" s="154"/>
      <c r="X38" s="154"/>
      <c r="Y38" s="154"/>
      <c r="Z38" s="154"/>
      <c r="AA38" s="154"/>
      <c r="AB38" s="154"/>
      <c r="AC38" s="154"/>
      <c r="AD38" s="154"/>
      <c r="AE38" s="154"/>
      <c r="AF38" s="154"/>
      <c r="AG38" s="154"/>
      <c r="AH38" s="154"/>
      <c r="AI38" s="154"/>
      <c r="AJ38" s="154"/>
      <c r="AK38" s="154"/>
    </row>
    <row r="39" spans="1:37" x14ac:dyDescent="0.2">
      <c r="A39" s="123">
        <v>36</v>
      </c>
      <c r="B39" s="239" t="s">
        <v>940</v>
      </c>
      <c r="C39" s="240" t="s">
        <v>980</v>
      </c>
      <c r="D39" s="241"/>
      <c r="E39" s="241"/>
      <c r="F39" s="241"/>
      <c r="G39" s="241"/>
      <c r="H39" s="241"/>
      <c r="I39" s="241"/>
      <c r="J39" s="241"/>
      <c r="K39" s="154" t="s">
        <v>433</v>
      </c>
      <c r="L39" s="154" t="s">
        <v>433</v>
      </c>
      <c r="M39" s="154" t="s">
        <v>433</v>
      </c>
      <c r="N39" s="162" t="s">
        <v>433</v>
      </c>
      <c r="O39" s="154" t="s">
        <v>433</v>
      </c>
      <c r="P39" s="154" t="s">
        <v>433</v>
      </c>
    </row>
    <row r="40" spans="1:37" ht="25.5" x14ac:dyDescent="0.2">
      <c r="A40" s="123">
        <v>37</v>
      </c>
      <c r="B40" s="242" t="s">
        <v>942</v>
      </c>
      <c r="C40" s="242" t="s">
        <v>943</v>
      </c>
      <c r="D40" s="242" t="s">
        <v>944</v>
      </c>
      <c r="E40" s="242" t="s">
        <v>945</v>
      </c>
      <c r="F40" s="242" t="s">
        <v>946</v>
      </c>
      <c r="G40" s="242" t="s">
        <v>947</v>
      </c>
      <c r="H40" s="242" t="s">
        <v>948</v>
      </c>
      <c r="I40" s="242" t="s">
        <v>949</v>
      </c>
      <c r="J40" s="242" t="s">
        <v>950</v>
      </c>
      <c r="K40" s="243"/>
      <c r="L40" s="243"/>
      <c r="M40" s="243"/>
      <c r="N40" s="244"/>
      <c r="O40" s="243"/>
      <c r="P40" s="243"/>
    </row>
    <row r="41" spans="1:37" x14ac:dyDescent="0.2">
      <c r="A41" s="123">
        <v>38</v>
      </c>
      <c r="B41" s="146"/>
      <c r="C41" s="146"/>
      <c r="D41" s="146"/>
      <c r="E41" s="146"/>
      <c r="F41" s="146"/>
      <c r="G41" s="245"/>
      <c r="H41" s="146"/>
      <c r="I41" s="146">
        <v>1</v>
      </c>
      <c r="J41" s="246"/>
      <c r="K41" s="154"/>
      <c r="L41" s="154"/>
      <c r="M41" s="154"/>
      <c r="N41" s="162"/>
      <c r="O41" s="154"/>
      <c r="P41" s="154"/>
    </row>
    <row r="42" spans="1:37" x14ac:dyDescent="0.2">
      <c r="A42" s="123">
        <v>39</v>
      </c>
      <c r="B42" s="107" t="s">
        <v>404</v>
      </c>
      <c r="C42" s="146" t="s">
        <v>955</v>
      </c>
      <c r="D42" s="146" t="s">
        <v>953</v>
      </c>
      <c r="E42" s="146" t="s">
        <v>954</v>
      </c>
      <c r="F42" s="146" t="s">
        <v>44</v>
      </c>
      <c r="G42" s="245">
        <v>0.12</v>
      </c>
      <c r="H42" s="236">
        <f>U8*12%</f>
        <v>670.97399999999993</v>
      </c>
      <c r="I42" s="123">
        <v>74.36</v>
      </c>
      <c r="J42" s="246">
        <f>H42*I42</f>
        <v>49893.626639999995</v>
      </c>
      <c r="K42" s="154"/>
      <c r="L42" s="154"/>
      <c r="M42" s="154"/>
      <c r="N42" s="162"/>
      <c r="O42" s="154"/>
      <c r="P42" s="154"/>
    </row>
    <row r="43" spans="1:37" x14ac:dyDescent="0.2">
      <c r="A43" s="123">
        <v>40</v>
      </c>
      <c r="B43" s="290"/>
      <c r="C43" s="291"/>
      <c r="D43" s="291"/>
      <c r="E43" s="291"/>
      <c r="F43" s="291"/>
      <c r="G43" s="291"/>
      <c r="H43" s="292"/>
      <c r="I43" s="247" t="s">
        <v>23</v>
      </c>
      <c r="J43" s="248">
        <f>SUM(J41:J42)</f>
        <v>49893.626639999995</v>
      </c>
      <c r="K43" s="154"/>
      <c r="L43" s="154"/>
      <c r="M43" s="154"/>
      <c r="N43" s="162"/>
      <c r="O43" s="154"/>
      <c r="P43" s="154"/>
    </row>
    <row r="44" spans="1:37" x14ac:dyDescent="0.2">
      <c r="A44" s="123">
        <v>41</v>
      </c>
      <c r="B44" s="154" t="s">
        <v>433</v>
      </c>
      <c r="C44" s="154" t="s">
        <v>433</v>
      </c>
      <c r="D44" s="154" t="s">
        <v>433</v>
      </c>
      <c r="E44" s="154" t="s">
        <v>433</v>
      </c>
      <c r="F44" s="154" t="s">
        <v>433</v>
      </c>
      <c r="G44" s="154" t="s">
        <v>433</v>
      </c>
      <c r="H44" s="154" t="s">
        <v>433</v>
      </c>
      <c r="I44" s="154" t="s">
        <v>433</v>
      </c>
      <c r="J44" s="154" t="s">
        <v>433</v>
      </c>
      <c r="K44" s="154"/>
      <c r="L44" s="154"/>
      <c r="M44" s="154"/>
      <c r="N44" s="162"/>
      <c r="O44" s="154"/>
      <c r="P44" s="154"/>
    </row>
    <row r="45" spans="1:37" ht="15.75" x14ac:dyDescent="0.25">
      <c r="A45" s="123">
        <v>42</v>
      </c>
      <c r="B45" s="293" t="s">
        <v>956</v>
      </c>
      <c r="C45" s="294"/>
      <c r="D45" s="294"/>
      <c r="E45" s="294"/>
      <c r="F45" s="294"/>
      <c r="G45" s="294"/>
      <c r="H45" s="294"/>
      <c r="I45" s="294"/>
      <c r="J45" s="294"/>
      <c r="K45" s="154"/>
      <c r="L45" s="249" t="s">
        <v>957</v>
      </c>
      <c r="M45" s="154"/>
      <c r="N45" s="162"/>
      <c r="O45" s="154"/>
      <c r="P45" s="154"/>
    </row>
    <row r="46" spans="1:37" ht="25.5" x14ac:dyDescent="0.2">
      <c r="A46" s="123">
        <v>43</v>
      </c>
      <c r="B46" s="242" t="s">
        <v>969</v>
      </c>
      <c r="C46" s="242" t="s">
        <v>958</v>
      </c>
      <c r="D46" s="242" t="s">
        <v>959</v>
      </c>
      <c r="E46" s="242" t="s">
        <v>960</v>
      </c>
      <c r="F46" s="242" t="s">
        <v>961</v>
      </c>
      <c r="G46" s="242" t="s">
        <v>962</v>
      </c>
      <c r="H46" s="242" t="s">
        <v>963</v>
      </c>
      <c r="I46" s="242" t="s">
        <v>964</v>
      </c>
      <c r="J46" s="242" t="s">
        <v>965</v>
      </c>
      <c r="K46" s="154"/>
      <c r="L46" s="249" t="s">
        <v>966</v>
      </c>
      <c r="M46" s="154"/>
      <c r="N46" s="162"/>
      <c r="O46" s="154"/>
      <c r="P46" s="154"/>
    </row>
    <row r="47" spans="1:37" ht="15.75" thickBot="1" x14ac:dyDescent="0.3">
      <c r="A47" s="123">
        <v>44</v>
      </c>
      <c r="B47" s="272" t="str">
        <f>AB3</f>
        <v>600</v>
      </c>
      <c r="C47" s="273" t="str">
        <f>C3</f>
        <v>10650</v>
      </c>
      <c r="D47" s="274" t="s">
        <v>4</v>
      </c>
      <c r="E47" s="206" t="str">
        <f>AB3</f>
        <v>600</v>
      </c>
      <c r="F47" s="281">
        <f>ROUND(AJ3,4)</f>
        <v>146.66489999999999</v>
      </c>
      <c r="G47" s="206">
        <f>ROUND(E47*F47,2)</f>
        <v>87998.94</v>
      </c>
      <c r="H47" s="282">
        <f>ROUND(J47/E47,4)</f>
        <v>17.599799999999998</v>
      </c>
      <c r="I47" s="283">
        <f>ROUND(F47+H47,4)</f>
        <v>164.2647</v>
      </c>
      <c r="J47" s="275">
        <f>ROUND(G47*$P$48,2)</f>
        <v>10559.87</v>
      </c>
      <c r="K47" s="154"/>
      <c r="L47" s="249" t="s">
        <v>967</v>
      </c>
      <c r="M47" s="154"/>
      <c r="N47" s="162"/>
      <c r="O47" s="154"/>
      <c r="P47" s="154"/>
    </row>
    <row r="48" spans="1:37" ht="15.75" thickBot="1" x14ac:dyDescent="0.3">
      <c r="A48" s="123">
        <v>45</v>
      </c>
      <c r="B48" s="272" t="str">
        <f>AB4</f>
        <v>450</v>
      </c>
      <c r="C48" s="273" t="str">
        <f t="shared" ref="C48:C51" si="18">C4</f>
        <v>10651</v>
      </c>
      <c r="D48" s="274" t="s">
        <v>4</v>
      </c>
      <c r="E48" s="206" t="str">
        <f t="shared" ref="E48:E51" si="19">AB4</f>
        <v>450</v>
      </c>
      <c r="F48" s="281">
        <f t="shared" ref="F48:F51" si="20">ROUND(AJ4,4)</f>
        <v>256.66269999999997</v>
      </c>
      <c r="G48" s="206">
        <f t="shared" ref="G48:G51" si="21">ROUND(E48*F48,2)</f>
        <v>115498.22</v>
      </c>
      <c r="H48" s="282">
        <f t="shared" ref="H48:H51" si="22">ROUND(J48/E48,4)</f>
        <v>30.799499999999998</v>
      </c>
      <c r="I48" s="283">
        <f t="shared" ref="I48:I51" si="23">ROUND(F48+H48,4)</f>
        <v>287.4622</v>
      </c>
      <c r="J48" s="275">
        <f t="shared" ref="J48:J51" si="24">ROUND(G48*$P$48,2)</f>
        <v>13859.79</v>
      </c>
      <c r="K48" s="154"/>
      <c r="L48" s="295" t="s">
        <v>968</v>
      </c>
      <c r="M48" s="296"/>
      <c r="N48" s="296"/>
      <c r="O48" s="297"/>
      <c r="P48" s="251">
        <f>J43/G52</f>
        <v>0.1200000034633683</v>
      </c>
    </row>
    <row r="49" spans="1:16" ht="15" x14ac:dyDescent="0.25">
      <c r="A49" s="123">
        <v>46</v>
      </c>
      <c r="B49" s="272" t="str">
        <f>AB5</f>
        <v>172</v>
      </c>
      <c r="C49" s="273" t="str">
        <f t="shared" si="18"/>
        <v>10652</v>
      </c>
      <c r="D49" s="274" t="s">
        <v>4</v>
      </c>
      <c r="E49" s="206" t="str">
        <f t="shared" si="19"/>
        <v>172</v>
      </c>
      <c r="F49" s="281">
        <f t="shared" si="20"/>
        <v>169.3965</v>
      </c>
      <c r="G49" s="206">
        <f t="shared" si="21"/>
        <v>29136.2</v>
      </c>
      <c r="H49" s="282">
        <f t="shared" si="22"/>
        <v>20.3276</v>
      </c>
      <c r="I49" s="283">
        <f t="shared" si="23"/>
        <v>189.72409999999999</v>
      </c>
      <c r="J49" s="275">
        <f t="shared" si="24"/>
        <v>3496.34</v>
      </c>
      <c r="K49" s="154"/>
      <c r="L49" s="252"/>
      <c r="M49" s="252"/>
      <c r="N49" s="252"/>
      <c r="O49" s="252"/>
      <c r="P49" s="253"/>
    </row>
    <row r="50" spans="1:16" ht="15" x14ac:dyDescent="0.25">
      <c r="A50" s="123">
        <v>47</v>
      </c>
      <c r="B50" s="272" t="str">
        <f>AB6</f>
        <v>300</v>
      </c>
      <c r="C50" s="273" t="str">
        <f t="shared" si="18"/>
        <v>10653</v>
      </c>
      <c r="D50" s="274" t="s">
        <v>4</v>
      </c>
      <c r="E50" s="206" t="str">
        <f t="shared" si="19"/>
        <v>300</v>
      </c>
      <c r="F50" s="281">
        <f t="shared" si="20"/>
        <v>458.91120000000001</v>
      </c>
      <c r="G50" s="206">
        <f t="shared" si="21"/>
        <v>137673.35999999999</v>
      </c>
      <c r="H50" s="282">
        <f t="shared" si="22"/>
        <v>55.069299999999998</v>
      </c>
      <c r="I50" s="283">
        <f t="shared" si="23"/>
        <v>513.98050000000001</v>
      </c>
      <c r="J50" s="275">
        <f t="shared" si="24"/>
        <v>16520.8</v>
      </c>
      <c r="K50" s="154"/>
      <c r="L50" s="252"/>
      <c r="M50" s="252"/>
      <c r="N50" s="252"/>
      <c r="O50" s="252"/>
      <c r="P50" s="253"/>
    </row>
    <row r="51" spans="1:16" ht="15" x14ac:dyDescent="0.25">
      <c r="A51" s="123">
        <v>48</v>
      </c>
      <c r="B51" s="272" t="str">
        <f>AB7</f>
        <v>50</v>
      </c>
      <c r="C51" s="273" t="str">
        <f t="shared" si="18"/>
        <v>10654</v>
      </c>
      <c r="D51" s="274" t="s">
        <v>4</v>
      </c>
      <c r="E51" s="206" t="str">
        <f t="shared" si="19"/>
        <v>50</v>
      </c>
      <c r="F51" s="281">
        <f t="shared" si="20"/>
        <v>909.46969999999999</v>
      </c>
      <c r="G51" s="206">
        <f t="shared" si="21"/>
        <v>45473.49</v>
      </c>
      <c r="H51" s="282">
        <f t="shared" si="22"/>
        <v>109.13639999999999</v>
      </c>
      <c r="I51" s="283">
        <f t="shared" si="23"/>
        <v>1018.6061</v>
      </c>
      <c r="J51" s="275">
        <f t="shared" si="24"/>
        <v>5456.82</v>
      </c>
      <c r="K51" s="154"/>
      <c r="L51" s="252"/>
      <c r="M51" s="252"/>
      <c r="N51" s="252"/>
      <c r="O51" s="252"/>
      <c r="P51" s="253"/>
    </row>
    <row r="52" spans="1:16" ht="13.5" thickBot="1" x14ac:dyDescent="0.25">
      <c r="A52" s="123">
        <v>49</v>
      </c>
      <c r="B52" s="276" t="s">
        <v>433</v>
      </c>
      <c r="C52" s="276"/>
      <c r="D52" s="276"/>
      <c r="E52" s="277" t="s">
        <v>433</v>
      </c>
      <c r="F52" s="277" t="s">
        <v>23</v>
      </c>
      <c r="G52" s="277">
        <f>SUM(G47:G51)</f>
        <v>415780.20999999996</v>
      </c>
      <c r="H52" s="277"/>
      <c r="I52" s="277"/>
      <c r="J52" s="277">
        <f>SUM(J47:J51)</f>
        <v>49893.62</v>
      </c>
      <c r="K52" s="154"/>
      <c r="L52" s="154"/>
      <c r="M52" s="154"/>
      <c r="N52" s="162"/>
      <c r="O52" s="154"/>
      <c r="P52" s="154"/>
    </row>
    <row r="53" spans="1:16" ht="15.75" thickBot="1" x14ac:dyDescent="0.3">
      <c r="B53" s="278"/>
      <c r="C53" s="278"/>
      <c r="D53" s="278"/>
      <c r="E53" s="279"/>
      <c r="F53" s="279"/>
      <c r="G53" s="279"/>
      <c r="H53" s="279"/>
      <c r="I53" s="279"/>
      <c r="J53" s="280">
        <f>G52+J52</f>
        <v>465673.82999999996</v>
      </c>
      <c r="K53" s="154"/>
      <c r="L53" s="154"/>
      <c r="M53" s="154"/>
      <c r="N53" s="162"/>
      <c r="O53" s="154"/>
      <c r="P53" s="154"/>
    </row>
  </sheetData>
  <mergeCells count="4">
    <mergeCell ref="B38:J38"/>
    <mergeCell ref="B43:H43"/>
    <mergeCell ref="B45:J45"/>
    <mergeCell ref="L48:O48"/>
  </mergeCells>
  <phoneticPr fontId="3" type="noConversion"/>
  <pageMargins left="0.7" right="0.7" top="0.75" bottom="0.75" header="0.3" footer="0.3"/>
  <pageSetup orientation="portrait" horizontalDpi="4294967292" verticalDpi="1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1A96B5-8E11-40EA-81DA-E43E53F13EDB}">
  <dimension ref="A1:BN53"/>
  <sheetViews>
    <sheetView topLeftCell="A34" zoomScale="80" zoomScaleNormal="80" workbookViewId="0">
      <selection activeCell="B47" sqref="B47"/>
    </sheetView>
  </sheetViews>
  <sheetFormatPr defaultColWidth="8.85546875" defaultRowHeight="12.75" x14ac:dyDescent="0.2"/>
  <cols>
    <col min="1" max="1" bestFit="true" customWidth="true" style="123" width="8.7109375" collapsed="true"/>
    <col min="2" max="2" bestFit="true" customWidth="true" style="123" width="25.85546875" collapsed="true"/>
    <col min="3" max="3" bestFit="true" customWidth="true" style="123" width="15.85546875" collapsed="true"/>
    <col min="4" max="4" bestFit="true" customWidth="true" style="123" width="32.140625" collapsed="true"/>
    <col min="5" max="5" bestFit="true" customWidth="true" style="123" width="19.140625" collapsed="true"/>
    <col min="6" max="6" bestFit="true" customWidth="true" style="123" width="22.85546875" collapsed="true"/>
    <col min="7" max="7" bestFit="true" customWidth="true" style="123" width="13.5703125" collapsed="true"/>
    <col min="8" max="8" bestFit="true" customWidth="true" style="123" width="18.7109375" collapsed="true"/>
    <col min="9" max="9" bestFit="true" customWidth="true" style="123" width="19.85546875" collapsed="true"/>
    <col min="10" max="10" bestFit="true" customWidth="true" style="123" width="13.5703125" collapsed="true"/>
    <col min="11" max="11" bestFit="true" customWidth="true" style="123" width="10.85546875" collapsed="true"/>
    <col min="12" max="12" bestFit="true" customWidth="true" style="123" width="15.0" collapsed="true"/>
    <col min="13" max="13" bestFit="true" customWidth="true" style="123" width="14.42578125" collapsed="true"/>
    <col min="14" max="14" bestFit="true" customWidth="true" style="123" width="19.42578125" collapsed="true"/>
    <col min="15" max="15" bestFit="true" customWidth="true" style="123" width="18.140625" collapsed="true"/>
    <col min="16" max="16" bestFit="true" customWidth="true" style="123" width="13.5703125" collapsed="true"/>
    <col min="17" max="17" bestFit="true" customWidth="true" style="123" width="16.7109375" collapsed="true"/>
    <col min="18" max="18" bestFit="true" customWidth="true" style="123" width="13.5703125" collapsed="true"/>
    <col min="19" max="19" bestFit="true" customWidth="true" style="123" width="26.5703125" collapsed="true"/>
    <col min="20" max="20" bestFit="true" customWidth="true" style="123" width="17.42578125" collapsed="true"/>
    <col min="21" max="21" bestFit="true" customWidth="true" style="123" width="17.140625" collapsed="true"/>
    <col min="22" max="22" bestFit="true" customWidth="true" style="123" width="10.85546875" collapsed="true"/>
    <col min="23" max="23" bestFit="true" customWidth="true" style="123" width="16.0" collapsed="true"/>
    <col min="24" max="25" bestFit="true" customWidth="true" style="123" width="12.0" collapsed="true"/>
    <col min="26" max="26" bestFit="true" customWidth="true" style="123" width="15.85546875" collapsed="true"/>
    <col min="27" max="27" bestFit="true" customWidth="true" style="123" width="10.7109375" collapsed="true"/>
    <col min="28" max="28" bestFit="true" customWidth="true" style="123" width="29.85546875" collapsed="true"/>
    <col min="29" max="29" bestFit="true" customWidth="true" style="123" width="13.0" collapsed="true"/>
    <col min="30" max="30" bestFit="true" customWidth="true" style="123" width="15.140625" collapsed="true"/>
    <col min="31" max="31" bestFit="true" customWidth="true" style="123" width="15.85546875" collapsed="true"/>
    <col min="32" max="32" bestFit="true" customWidth="true" style="123" width="13.7109375" collapsed="true"/>
    <col min="33" max="33" bestFit="true" customWidth="true" style="123" width="16.5703125" collapsed="true"/>
    <col min="34" max="34" bestFit="true" customWidth="true" style="123" width="11.42578125" collapsed="true"/>
    <col min="35" max="35" bestFit="true" customWidth="true" style="123" width="14.5703125" collapsed="true"/>
    <col min="36" max="36" bestFit="true" customWidth="true" style="123" width="9.85546875" collapsed="true"/>
    <col min="37" max="37" bestFit="true" customWidth="true" style="123" width="12.0" collapsed="true"/>
    <col min="38" max="38" bestFit="true" customWidth="true" style="123" width="13.0" collapsed="true"/>
    <col min="39" max="16384" style="123" width="8.85546875" collapsed="true"/>
  </cols>
  <sheetData>
    <row r="1" spans="1:66" x14ac:dyDescent="0.2">
      <c r="A1" s="123" t="s">
        <v>216</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c r="Z1" s="123" t="s">
        <v>108</v>
      </c>
      <c r="AA1" s="123" t="s">
        <v>109</v>
      </c>
      <c r="AB1" s="123" t="s">
        <v>110</v>
      </c>
      <c r="AC1" s="123" t="s">
        <v>111</v>
      </c>
      <c r="AD1" s="123" t="s">
        <v>112</v>
      </c>
      <c r="AE1" s="123" t="s">
        <v>113</v>
      </c>
      <c r="AF1" s="123" t="s">
        <v>114</v>
      </c>
      <c r="AG1" s="123" t="s">
        <v>115</v>
      </c>
      <c r="AH1" s="123" t="s">
        <v>116</v>
      </c>
      <c r="AI1" s="123" t="s">
        <v>117</v>
      </c>
      <c r="AJ1" s="123" t="s">
        <v>118</v>
      </c>
      <c r="AK1" s="123" t="s">
        <v>119</v>
      </c>
    </row>
    <row r="2" spans="1:66" s="143" customFormat="1" ht="38.25" x14ac:dyDescent="0.2">
      <c r="A2" s="132" t="s">
        <v>217</v>
      </c>
      <c r="B2" s="133" t="s">
        <v>8</v>
      </c>
      <c r="C2" s="134" t="s">
        <v>9</v>
      </c>
      <c r="D2" s="133" t="s">
        <v>15</v>
      </c>
      <c r="E2" s="133" t="s">
        <v>16</v>
      </c>
      <c r="F2" s="133" t="s">
        <v>17</v>
      </c>
      <c r="G2" s="133" t="s">
        <v>18</v>
      </c>
      <c r="H2" s="133" t="s">
        <v>10</v>
      </c>
      <c r="I2" s="133" t="s">
        <v>11</v>
      </c>
      <c r="J2" s="133" t="s">
        <v>12</v>
      </c>
      <c r="K2" s="133" t="s">
        <v>0</v>
      </c>
      <c r="L2" s="133" t="s">
        <v>1</v>
      </c>
      <c r="M2" s="134" t="s">
        <v>23</v>
      </c>
      <c r="N2" s="134" t="s">
        <v>47</v>
      </c>
      <c r="O2" s="134" t="s">
        <v>48</v>
      </c>
      <c r="P2" s="134" t="s">
        <v>55</v>
      </c>
      <c r="Q2" s="134" t="s">
        <v>41</v>
      </c>
      <c r="R2" s="135" t="s">
        <v>78</v>
      </c>
      <c r="S2" s="135" t="s">
        <v>58</v>
      </c>
      <c r="T2" s="135" t="s">
        <v>59</v>
      </c>
      <c r="U2" s="135" t="s">
        <v>53</v>
      </c>
      <c r="V2" s="134" t="s">
        <v>55</v>
      </c>
      <c r="W2" s="135" t="s">
        <v>565</v>
      </c>
      <c r="X2" s="134" t="s">
        <v>564</v>
      </c>
      <c r="Y2" s="134" t="s">
        <v>68</v>
      </c>
      <c r="Z2" s="136" t="s">
        <v>140</v>
      </c>
      <c r="AA2" s="136" t="s">
        <v>147</v>
      </c>
      <c r="AB2" s="137" t="s">
        <v>148</v>
      </c>
      <c r="AC2" s="137" t="s">
        <v>568</v>
      </c>
      <c r="AD2" s="137" t="s">
        <v>60</v>
      </c>
      <c r="AE2" s="137" t="s">
        <v>185</v>
      </c>
      <c r="AF2" s="137" t="s">
        <v>566</v>
      </c>
      <c r="AG2" s="137" t="s">
        <v>567</v>
      </c>
      <c r="AH2" s="137" t="s">
        <v>63</v>
      </c>
      <c r="AI2" s="137" t="s">
        <v>65</v>
      </c>
      <c r="AJ2" s="137" t="s">
        <v>67</v>
      </c>
      <c r="AK2" s="138" t="s">
        <v>68</v>
      </c>
      <c r="AL2" s="123"/>
      <c r="AM2" s="123"/>
      <c r="AN2" s="123"/>
      <c r="AO2" s="123"/>
      <c r="AP2" s="123"/>
      <c r="AQ2" s="123"/>
      <c r="AR2" s="123"/>
      <c r="AS2" s="123"/>
      <c r="AT2" s="123"/>
      <c r="AU2" s="123"/>
      <c r="AV2" s="123"/>
      <c r="AW2" s="123"/>
      <c r="AX2" s="123"/>
      <c r="AY2" s="123"/>
      <c r="AZ2" s="123"/>
      <c r="BA2" s="123"/>
      <c r="BB2" s="123"/>
      <c r="BC2" s="123"/>
      <c r="BD2" s="123"/>
      <c r="BE2" s="123"/>
      <c r="BF2" s="123"/>
      <c r="BG2" s="123"/>
      <c r="BH2" s="123"/>
      <c r="BI2" s="123"/>
      <c r="BJ2" s="123"/>
      <c r="BK2" s="123"/>
      <c r="BL2" s="123"/>
      <c r="BM2" s="123"/>
      <c r="BN2" s="123"/>
    </row>
    <row r="3" spans="1:66" x14ac:dyDescent="0.2">
      <c r="A3" s="123">
        <v>0</v>
      </c>
      <c r="B3" s="144">
        <v>1</v>
      </c>
      <c r="C3" s="145" t="s">
        <v>970</v>
      </c>
      <c r="D3" s="146" t="s">
        <v>33</v>
      </c>
      <c r="E3" s="146" t="s">
        <v>139</v>
      </c>
      <c r="F3" s="147" t="s">
        <v>20</v>
      </c>
      <c r="G3" s="146" t="s">
        <v>19</v>
      </c>
      <c r="H3" s="147" t="s">
        <v>77</v>
      </c>
      <c r="I3" s="146" t="s">
        <v>37</v>
      </c>
      <c r="J3" s="178" t="s">
        <v>237</v>
      </c>
      <c r="K3" s="148" t="s">
        <v>4</v>
      </c>
      <c r="L3" s="145">
        <v>79.38</v>
      </c>
      <c r="M3" s="127">
        <f>J3*L3</f>
        <v>67473</v>
      </c>
      <c r="N3" s="127">
        <v>0</v>
      </c>
      <c r="O3" s="127">
        <v>0</v>
      </c>
      <c r="P3" s="130">
        <v>0.18</v>
      </c>
      <c r="Q3" s="146" t="s">
        <v>44</v>
      </c>
      <c r="R3" s="145">
        <v>5</v>
      </c>
      <c r="S3" s="127">
        <f>M3*R3/100</f>
        <v>3373.65</v>
      </c>
      <c r="T3" s="127">
        <f>M3-S3</f>
        <v>64099.35</v>
      </c>
      <c r="U3" s="126">
        <f>T3-(T3*$U$9)</f>
        <v>63935.293574868811</v>
      </c>
      <c r="V3" s="127">
        <f>ROUND((P3*U3),2)</f>
        <v>11508.35</v>
      </c>
      <c r="W3" s="127">
        <f>$W$9*U3</f>
        <v>0</v>
      </c>
      <c r="X3" s="127">
        <f>ROUND(((U3+W3)/J3),4)</f>
        <v>75.218000000000004</v>
      </c>
      <c r="Y3" s="127">
        <f>X3*J3</f>
        <v>63935.3</v>
      </c>
      <c r="Z3" s="145" t="str">
        <f>C3</f>
        <v>AddCostPRD_001</v>
      </c>
      <c r="AA3" s="178" t="str">
        <f>J3</f>
        <v>850</v>
      </c>
      <c r="AB3" s="179" t="s">
        <v>237</v>
      </c>
      <c r="AC3" s="149">
        <f>(AB3/J3)*U3</f>
        <v>63935.293574868811</v>
      </c>
      <c r="AD3" s="149">
        <f>AB3*L3</f>
        <v>67473</v>
      </c>
      <c r="AE3" s="149">
        <f>ROUND(AD3*R3/100,2)</f>
        <v>3373.65</v>
      </c>
      <c r="AF3" s="149">
        <f>AD3-AE3</f>
        <v>64099.35</v>
      </c>
      <c r="AG3" s="126">
        <f>AF3-(AF3*$AG$9)</f>
        <v>63935.293574868811</v>
      </c>
      <c r="AH3" s="127">
        <f>ROUND(P3*AG3,2)</f>
        <v>11508.35</v>
      </c>
      <c r="AI3" s="149">
        <f>($AD$12/$AD$10)*AF3</f>
        <v>0</v>
      </c>
      <c r="AJ3" s="127">
        <f>ROUND(((AG3+AI3)/AB3),4)</f>
        <v>75.218000000000004</v>
      </c>
      <c r="AK3" s="149">
        <f>ROUND(AB3*AJ3,2)</f>
        <v>63935.3</v>
      </c>
    </row>
    <row r="4" spans="1:66" x14ac:dyDescent="0.2">
      <c r="A4" s="123">
        <v>1</v>
      </c>
      <c r="B4" s="144">
        <v>2</v>
      </c>
      <c r="C4" s="145" t="s">
        <v>971</v>
      </c>
      <c r="D4" s="146" t="s">
        <v>33</v>
      </c>
      <c r="E4" s="146" t="s">
        <v>34</v>
      </c>
      <c r="F4" s="147" t="s">
        <v>20</v>
      </c>
      <c r="G4" s="146" t="s">
        <v>19</v>
      </c>
      <c r="H4" s="147" t="s">
        <v>77</v>
      </c>
      <c r="I4" s="146" t="s">
        <v>37</v>
      </c>
      <c r="J4" s="178" t="s">
        <v>210</v>
      </c>
      <c r="K4" s="148" t="s">
        <v>4</v>
      </c>
      <c r="L4" s="145">
        <v>69.88</v>
      </c>
      <c r="M4" s="127">
        <f>J4*L4</f>
        <v>104820</v>
      </c>
      <c r="N4" s="127">
        <v>0</v>
      </c>
      <c r="O4" s="127">
        <v>0</v>
      </c>
      <c r="P4" s="130">
        <v>0.12</v>
      </c>
      <c r="Q4" s="146" t="s">
        <v>44</v>
      </c>
      <c r="R4" s="145">
        <v>5</v>
      </c>
      <c r="S4" s="127">
        <f>M4*R4/100</f>
        <v>5241</v>
      </c>
      <c r="T4" s="127">
        <f>M4-S4</f>
        <v>99579</v>
      </c>
      <c r="U4" s="126">
        <f t="shared" ref="U4:U7" si="0">T4-(T4*$U$9)</f>
        <v>99324.136654924907</v>
      </c>
      <c r="V4" s="127">
        <f t="shared" ref="V4:V7" si="1">ROUND((P4*U4),2)</f>
        <v>11918.9</v>
      </c>
      <c r="W4" s="127">
        <f t="shared" ref="W4:W7" si="2">$W$9*U4</f>
        <v>0</v>
      </c>
      <c r="X4" s="127">
        <f t="shared" ref="X4:X7" si="3">ROUND(((U4+W4)/J4),4)</f>
        <v>66.216099999999997</v>
      </c>
      <c r="Y4" s="127">
        <f t="shared" ref="Y4:Y7" si="4">X4*J4</f>
        <v>99324.15</v>
      </c>
      <c r="Z4" s="145" t="str">
        <f t="shared" ref="Z4:Z7" si="5">C4</f>
        <v>AddCostPRD_002</v>
      </c>
      <c r="AA4" s="178" t="str">
        <f t="shared" ref="AA4:AA7" si="6">J4</f>
        <v>1500</v>
      </c>
      <c r="AB4" s="179" t="s">
        <v>210</v>
      </c>
      <c r="AC4" s="149">
        <f>(AB4/J4)*U4</f>
        <v>99324.136654924907</v>
      </c>
      <c r="AD4" s="149">
        <f>AB4*L4</f>
        <v>104820</v>
      </c>
      <c r="AE4" s="149">
        <f>ROUND(AD4*R4/100,2)</f>
        <v>5241</v>
      </c>
      <c r="AF4" s="149">
        <f>AD4-AE4</f>
        <v>99579</v>
      </c>
      <c r="AG4" s="126">
        <f>AF4-(AF4*$AG$9)</f>
        <v>99324.136654924907</v>
      </c>
      <c r="AH4" s="127">
        <f>ROUND(P4*AG4,2)</f>
        <v>11918.9</v>
      </c>
      <c r="AI4" s="149">
        <f>($AD$12/$AD$10)*AF4</f>
        <v>0</v>
      </c>
      <c r="AJ4" s="127">
        <f>ROUND(((AG4+AI4)/AB4),4)</f>
        <v>66.216099999999997</v>
      </c>
      <c r="AK4" s="149">
        <f>ROUND(AB4*AJ4,2)</f>
        <v>99324.15</v>
      </c>
    </row>
    <row r="5" spans="1:66" x14ac:dyDescent="0.2">
      <c r="A5" s="123">
        <v>2</v>
      </c>
      <c r="B5" s="144">
        <v>3</v>
      </c>
      <c r="C5" s="145" t="s">
        <v>972</v>
      </c>
      <c r="D5" s="146" t="s">
        <v>33</v>
      </c>
      <c r="E5" s="146" t="s">
        <v>34</v>
      </c>
      <c r="F5" s="147" t="s">
        <v>20</v>
      </c>
      <c r="G5" s="146" t="s">
        <v>19</v>
      </c>
      <c r="H5" s="147" t="s">
        <v>77</v>
      </c>
      <c r="I5" s="146" t="s">
        <v>37</v>
      </c>
      <c r="J5" s="178" t="s">
        <v>238</v>
      </c>
      <c r="K5" s="148" t="s">
        <v>4</v>
      </c>
      <c r="L5" s="145">
        <v>43.04</v>
      </c>
      <c r="M5" s="127">
        <f>J5*L5</f>
        <v>120512</v>
      </c>
      <c r="N5" s="127">
        <v>0</v>
      </c>
      <c r="O5" s="127">
        <v>0</v>
      </c>
      <c r="P5" s="130">
        <v>0.05</v>
      </c>
      <c r="Q5" s="146" t="s">
        <v>44</v>
      </c>
      <c r="R5" s="145">
        <v>5</v>
      </c>
      <c r="S5" s="127">
        <f>M5*R5/100</f>
        <v>6025.6</v>
      </c>
      <c r="T5" s="127">
        <f>M5-S5</f>
        <v>114486.39999999999</v>
      </c>
      <c r="U5" s="126">
        <f t="shared" si="0"/>
        <v>114193.38252774577</v>
      </c>
      <c r="V5" s="127">
        <f t="shared" si="1"/>
        <v>5709.67</v>
      </c>
      <c r="W5" s="127">
        <f t="shared" si="2"/>
        <v>0</v>
      </c>
      <c r="X5" s="127">
        <f t="shared" si="3"/>
        <v>40.7834</v>
      </c>
      <c r="Y5" s="127">
        <f t="shared" si="4"/>
        <v>114193.52</v>
      </c>
      <c r="Z5" s="145" t="str">
        <f t="shared" si="5"/>
        <v>AddCostPRD_003</v>
      </c>
      <c r="AA5" s="178" t="str">
        <f t="shared" si="6"/>
        <v>2800</v>
      </c>
      <c r="AB5" s="179" t="s">
        <v>238</v>
      </c>
      <c r="AC5" s="149">
        <f t="shared" ref="AC5:AC7" si="7">(AB5/J5)*U5</f>
        <v>114193.38252774577</v>
      </c>
      <c r="AD5" s="149">
        <f t="shared" ref="AD5:AD7" si="8">AB5*L5</f>
        <v>120512</v>
      </c>
      <c r="AE5" s="149">
        <f t="shared" ref="AE5:AE7" si="9">ROUND(AD5*R5/100,2)</f>
        <v>6025.6</v>
      </c>
      <c r="AF5" s="149">
        <f t="shared" ref="AF5:AF7" si="10">AD5-AE5</f>
        <v>114486.39999999999</v>
      </c>
      <c r="AG5" s="126">
        <f t="shared" ref="AG5:AG7" si="11">AF5-(AF5*$AG$9)</f>
        <v>114193.38252774577</v>
      </c>
      <c r="AH5" s="127">
        <f t="shared" ref="AH5:AH7" si="12">ROUND(P5*AG5,2)</f>
        <v>5709.67</v>
      </c>
      <c r="AI5" s="149">
        <f t="shared" ref="AI5:AI7" si="13">($AD$12/$AD$10)*AF5</f>
        <v>0</v>
      </c>
      <c r="AJ5" s="127">
        <f t="shared" ref="AJ5:AJ7" si="14">ROUND(((AG5+AI5)/AB5),4)</f>
        <v>40.7834</v>
      </c>
      <c r="AK5" s="149">
        <f t="shared" ref="AK5:AK7" si="15">ROUND(AB5*AJ5,2)</f>
        <v>114193.52</v>
      </c>
    </row>
    <row r="6" spans="1:66" x14ac:dyDescent="0.2">
      <c r="A6" s="123">
        <v>3</v>
      </c>
      <c r="B6" s="144">
        <v>4</v>
      </c>
      <c r="C6" s="145" t="s">
        <v>973</v>
      </c>
      <c r="D6" s="146" t="s">
        <v>33</v>
      </c>
      <c r="E6" s="146" t="s">
        <v>34</v>
      </c>
      <c r="F6" s="147" t="s">
        <v>20</v>
      </c>
      <c r="G6" s="146" t="s">
        <v>19</v>
      </c>
      <c r="H6" s="147" t="s">
        <v>77</v>
      </c>
      <c r="I6" s="146" t="s">
        <v>37</v>
      </c>
      <c r="J6" s="178" t="s">
        <v>239</v>
      </c>
      <c r="K6" s="148" t="s">
        <v>4</v>
      </c>
      <c r="L6" s="145">
        <v>75.05</v>
      </c>
      <c r="M6" s="127">
        <f>J6*L6</f>
        <v>431537.5</v>
      </c>
      <c r="N6" s="127">
        <v>0</v>
      </c>
      <c r="O6" s="127">
        <v>0</v>
      </c>
      <c r="P6" s="130">
        <v>0.18</v>
      </c>
      <c r="Q6" s="146" t="s">
        <v>43</v>
      </c>
      <c r="R6" s="145">
        <v>100</v>
      </c>
      <c r="S6" s="127">
        <f>R6</f>
        <v>100</v>
      </c>
      <c r="T6" s="127">
        <f>M6-S6</f>
        <v>431437.5</v>
      </c>
      <c r="U6" s="126">
        <f t="shared" si="0"/>
        <v>430333.27516905341</v>
      </c>
      <c r="V6" s="127">
        <f t="shared" si="1"/>
        <v>77459.990000000005</v>
      </c>
      <c r="W6" s="127">
        <f t="shared" si="2"/>
        <v>0</v>
      </c>
      <c r="X6" s="127">
        <f t="shared" si="3"/>
        <v>74.840599999999995</v>
      </c>
      <c r="Y6" s="127">
        <f t="shared" si="4"/>
        <v>430333.44999999995</v>
      </c>
      <c r="Z6" s="145" t="str">
        <f t="shared" si="5"/>
        <v>AddCostPRD_004</v>
      </c>
      <c r="AA6" s="178" t="str">
        <f t="shared" si="6"/>
        <v>5750</v>
      </c>
      <c r="AB6" s="179" t="s">
        <v>239</v>
      </c>
      <c r="AC6" s="149">
        <f t="shared" si="7"/>
        <v>430333.27516905341</v>
      </c>
      <c r="AD6" s="149">
        <f t="shared" si="8"/>
        <v>431537.5</v>
      </c>
      <c r="AE6" s="149">
        <f>R6</f>
        <v>100</v>
      </c>
      <c r="AF6" s="149">
        <f t="shared" si="10"/>
        <v>431437.5</v>
      </c>
      <c r="AG6" s="126">
        <f t="shared" si="11"/>
        <v>430333.27516905341</v>
      </c>
      <c r="AH6" s="127">
        <f t="shared" si="12"/>
        <v>77459.990000000005</v>
      </c>
      <c r="AI6" s="149">
        <f t="shared" si="13"/>
        <v>0</v>
      </c>
      <c r="AJ6" s="127">
        <f t="shared" si="14"/>
        <v>74.840599999999995</v>
      </c>
      <c r="AK6" s="149">
        <f t="shared" si="15"/>
        <v>430333.45</v>
      </c>
    </row>
    <row r="7" spans="1:66" x14ac:dyDescent="0.2">
      <c r="A7" s="123">
        <v>4</v>
      </c>
      <c r="B7" s="144">
        <v>5</v>
      </c>
      <c r="C7" s="145" t="s">
        <v>974</v>
      </c>
      <c r="D7" s="146" t="s">
        <v>33</v>
      </c>
      <c r="E7" s="146" t="s">
        <v>34</v>
      </c>
      <c r="F7" s="147" t="s">
        <v>20</v>
      </c>
      <c r="G7" s="146" t="s">
        <v>19</v>
      </c>
      <c r="H7" s="147" t="s">
        <v>77</v>
      </c>
      <c r="I7" s="146" t="s">
        <v>37</v>
      </c>
      <c r="J7" s="178" t="s">
        <v>240</v>
      </c>
      <c r="K7" s="148" t="s">
        <v>4</v>
      </c>
      <c r="L7" s="145">
        <v>219.62</v>
      </c>
      <c r="M7" s="127">
        <f>J7*L7</f>
        <v>1800884</v>
      </c>
      <c r="N7" s="127">
        <v>0</v>
      </c>
      <c r="O7" s="127">
        <v>0</v>
      </c>
      <c r="P7" s="130">
        <v>0.28000000000000003</v>
      </c>
      <c r="Q7" s="145"/>
      <c r="R7" s="145">
        <v>0</v>
      </c>
      <c r="S7" s="127">
        <f>M7*R7</f>
        <v>0</v>
      </c>
      <c r="T7" s="127">
        <f>M7-S7</f>
        <v>1800884</v>
      </c>
      <c r="U7" s="126">
        <f t="shared" si="0"/>
        <v>1796274.802073407</v>
      </c>
      <c r="V7" s="127">
        <f t="shared" si="1"/>
        <v>502956.94</v>
      </c>
      <c r="W7" s="127">
        <f t="shared" si="2"/>
        <v>0</v>
      </c>
      <c r="X7" s="127">
        <f t="shared" si="3"/>
        <v>219.05789999999999</v>
      </c>
      <c r="Y7" s="127">
        <f t="shared" si="4"/>
        <v>1796274.78</v>
      </c>
      <c r="Z7" s="145" t="str">
        <f t="shared" si="5"/>
        <v>AddCostPRD_005</v>
      </c>
      <c r="AA7" s="178" t="str">
        <f t="shared" si="6"/>
        <v>8200</v>
      </c>
      <c r="AB7" s="179" t="s">
        <v>240</v>
      </c>
      <c r="AC7" s="149">
        <f t="shared" si="7"/>
        <v>1796274.802073407</v>
      </c>
      <c r="AD7" s="149">
        <f t="shared" si="8"/>
        <v>1800884</v>
      </c>
      <c r="AE7" s="149">
        <f t="shared" si="9"/>
        <v>0</v>
      </c>
      <c r="AF7" s="149">
        <f t="shared" si="10"/>
        <v>1800884</v>
      </c>
      <c r="AG7" s="126">
        <f t="shared" si="11"/>
        <v>1796274.802073407</v>
      </c>
      <c r="AH7" s="127">
        <f t="shared" si="12"/>
        <v>502956.94</v>
      </c>
      <c r="AI7" s="149">
        <f t="shared" si="13"/>
        <v>0</v>
      </c>
      <c r="AJ7" s="127">
        <f t="shared" si="14"/>
        <v>219.05789999999999</v>
      </c>
      <c r="AK7" s="149">
        <f t="shared" si="15"/>
        <v>1796274.78</v>
      </c>
    </row>
    <row r="8" spans="1:66" x14ac:dyDescent="0.2">
      <c r="A8" s="123">
        <v>5</v>
      </c>
      <c r="B8" s="193"/>
      <c r="C8" s="193"/>
      <c r="D8" s="193"/>
      <c r="E8" s="193"/>
      <c r="F8" s="193"/>
      <c r="G8" s="193"/>
      <c r="H8" s="167"/>
      <c r="I8" s="167"/>
      <c r="J8" s="167"/>
      <c r="K8" s="167"/>
      <c r="L8" s="167"/>
      <c r="M8" s="199">
        <f>SUM(M3:M7)</f>
        <v>2525226.5</v>
      </c>
      <c r="N8" s="199"/>
      <c r="O8" s="199"/>
      <c r="P8" s="124"/>
      <c r="Q8" s="124"/>
      <c r="R8" s="124"/>
      <c r="S8" s="124" t="s">
        <v>69</v>
      </c>
      <c r="T8" s="118">
        <f>SUM(T3:T7)</f>
        <v>2510486.25</v>
      </c>
      <c r="U8" s="118">
        <f t="shared" ref="U8" si="16">SUM(U3:U7)</f>
        <v>2504060.8899999997</v>
      </c>
      <c r="V8" s="118">
        <f>SUM(V3:V7)</f>
        <v>609553.85</v>
      </c>
      <c r="W8" s="118">
        <f>SUM(W3:W7)</f>
        <v>0</v>
      </c>
      <c r="X8" s="118"/>
      <c r="Y8" s="118"/>
      <c r="Z8" s="119"/>
      <c r="AA8" s="119"/>
      <c r="AB8" s="151" t="s">
        <v>70</v>
      </c>
      <c r="AC8" s="151">
        <f>SUM(AC3:AC7)</f>
        <v>2504060.8899999997</v>
      </c>
      <c r="AD8" s="120">
        <f t="shared" ref="AD8:AI8" si="17">SUM(AD3:AD7)</f>
        <v>2525226.5</v>
      </c>
      <c r="AE8" s="120">
        <f t="shared" si="17"/>
        <v>14740.25</v>
      </c>
      <c r="AF8" s="120">
        <f>SUM(AF3:AF7)</f>
        <v>2510486.25</v>
      </c>
      <c r="AG8" s="120">
        <f>SUM(AG3:AG7)</f>
        <v>2504060.8899999997</v>
      </c>
      <c r="AH8" s="120">
        <f>ROUND(SUM(AH3:AH7),2)</f>
        <v>609553.85</v>
      </c>
      <c r="AI8" s="120">
        <f t="shared" si="17"/>
        <v>0</v>
      </c>
      <c r="AJ8" s="122"/>
      <c r="AK8" s="120">
        <f>SUM(AK3:AK7)</f>
        <v>2504061.2000000002</v>
      </c>
    </row>
    <row r="9" spans="1:66" x14ac:dyDescent="0.2">
      <c r="A9" s="123">
        <v>6</v>
      </c>
      <c r="B9" s="154" t="s">
        <v>433</v>
      </c>
      <c r="C9" s="154" t="s">
        <v>433</v>
      </c>
      <c r="D9" s="154" t="s">
        <v>433</v>
      </c>
      <c r="E9" s="154" t="s">
        <v>433</v>
      </c>
      <c r="F9" s="154" t="s">
        <v>433</v>
      </c>
      <c r="G9" s="154" t="s">
        <v>433</v>
      </c>
      <c r="H9" s="154" t="s">
        <v>433</v>
      </c>
      <c r="I9" s="154" t="s">
        <v>433</v>
      </c>
      <c r="J9" s="154" t="s">
        <v>433</v>
      </c>
      <c r="K9" s="154" t="s">
        <v>433</v>
      </c>
      <c r="L9" s="154" t="s">
        <v>433</v>
      </c>
      <c r="M9" s="154" t="s">
        <v>433</v>
      </c>
      <c r="N9" s="154" t="s">
        <v>433</v>
      </c>
      <c r="O9" s="154" t="s">
        <v>433</v>
      </c>
      <c r="P9" s="154" t="s">
        <v>433</v>
      </c>
      <c r="Q9" s="154" t="s">
        <v>433</v>
      </c>
      <c r="R9" s="154" t="s">
        <v>433</v>
      </c>
      <c r="S9" s="124" t="s">
        <v>49</v>
      </c>
      <c r="T9" s="118">
        <v>6425.36</v>
      </c>
      <c r="U9" s="155">
        <f>ROUND(T9/T8,16)</f>
        <v>2.5594085607918001E-3</v>
      </c>
      <c r="V9" s="155" t="s">
        <v>433</v>
      </c>
      <c r="W9" s="155">
        <f>ROUND(D27/U8,16)</f>
        <v>0</v>
      </c>
      <c r="X9" s="155" t="s">
        <v>433</v>
      </c>
      <c r="Y9" s="155" t="s">
        <v>433</v>
      </c>
      <c r="Z9" s="155" t="s">
        <v>433</v>
      </c>
      <c r="AA9" s="155" t="s">
        <v>433</v>
      </c>
      <c r="AB9" s="154" t="s">
        <v>433</v>
      </c>
      <c r="AC9" s="154" t="s">
        <v>433</v>
      </c>
      <c r="AD9" s="156" t="s">
        <v>433</v>
      </c>
      <c r="AE9" s="156" t="s">
        <v>433</v>
      </c>
      <c r="AF9" s="156" t="s">
        <v>433</v>
      </c>
      <c r="AG9" s="156">
        <f>ROUND(AD11/AD10,16)</f>
        <v>2.5594085607918001E-3</v>
      </c>
      <c r="AH9" s="156" t="s">
        <v>433</v>
      </c>
      <c r="AI9" s="156" t="s">
        <v>433</v>
      </c>
      <c r="AJ9" s="157" t="s">
        <v>433</v>
      </c>
      <c r="AK9" s="156" t="s">
        <v>433</v>
      </c>
    </row>
    <row r="10" spans="1:66" x14ac:dyDescent="0.2">
      <c r="A10" s="123">
        <v>7</v>
      </c>
      <c r="B10" s="154" t="s">
        <v>433</v>
      </c>
      <c r="C10" s="154" t="s">
        <v>433</v>
      </c>
      <c r="D10" s="154" t="s">
        <v>433</v>
      </c>
      <c r="E10" s="154" t="s">
        <v>433</v>
      </c>
      <c r="F10" s="154" t="s">
        <v>433</v>
      </c>
      <c r="G10" s="154" t="s">
        <v>433</v>
      </c>
      <c r="H10" s="154" t="s">
        <v>433</v>
      </c>
      <c r="I10" s="154" t="s">
        <v>433</v>
      </c>
      <c r="J10" s="154" t="s">
        <v>433</v>
      </c>
      <c r="K10" s="154" t="s">
        <v>433</v>
      </c>
      <c r="L10" s="154" t="s">
        <v>433</v>
      </c>
      <c r="M10" s="154" t="s">
        <v>433</v>
      </c>
      <c r="N10" s="154" t="s">
        <v>433</v>
      </c>
      <c r="O10" s="154" t="s">
        <v>433</v>
      </c>
      <c r="P10" s="154" t="s">
        <v>433</v>
      </c>
      <c r="Q10" s="154" t="s">
        <v>433</v>
      </c>
      <c r="R10" s="154" t="s">
        <v>433</v>
      </c>
      <c r="S10" s="124" t="s">
        <v>57</v>
      </c>
      <c r="T10" s="117">
        <f>D27+D28</f>
        <v>0</v>
      </c>
      <c r="U10" s="154" t="s">
        <v>433</v>
      </c>
      <c r="V10" s="154" t="s">
        <v>433</v>
      </c>
      <c r="W10" s="154" t="s">
        <v>433</v>
      </c>
      <c r="X10" s="154" t="s">
        <v>433</v>
      </c>
      <c r="Y10" s="154" t="s">
        <v>433</v>
      </c>
      <c r="Z10" s="154" t="s">
        <v>433</v>
      </c>
      <c r="AA10" s="154" t="s">
        <v>433</v>
      </c>
      <c r="AB10" s="151" t="s">
        <v>186</v>
      </c>
      <c r="AC10" s="151" t="s">
        <v>433</v>
      </c>
      <c r="AD10" s="151">
        <f>AF8</f>
        <v>2510486.25</v>
      </c>
      <c r="AE10" s="154" t="s">
        <v>433</v>
      </c>
      <c r="AF10" s="154" t="s">
        <v>433</v>
      </c>
      <c r="AG10" s="154" t="s">
        <v>433</v>
      </c>
      <c r="AH10" s="154" t="s">
        <v>433</v>
      </c>
      <c r="AI10" s="154" t="s">
        <v>433</v>
      </c>
      <c r="AJ10" s="154" t="s">
        <v>433</v>
      </c>
      <c r="AK10" s="154" t="s">
        <v>433</v>
      </c>
    </row>
    <row r="11" spans="1:66" x14ac:dyDescent="0.2">
      <c r="A11" s="123">
        <v>8</v>
      </c>
      <c r="B11" s="154" t="s">
        <v>433</v>
      </c>
      <c r="C11" s="154" t="s">
        <v>433</v>
      </c>
      <c r="D11" s="154" t="s">
        <v>433</v>
      </c>
      <c r="E11" s="154" t="s">
        <v>433</v>
      </c>
      <c r="F11" s="154" t="s">
        <v>433</v>
      </c>
      <c r="G11" s="154" t="s">
        <v>433</v>
      </c>
      <c r="H11" s="154" t="s">
        <v>433</v>
      </c>
      <c r="I11" s="154" t="s">
        <v>433</v>
      </c>
      <c r="J11" s="154" t="s">
        <v>433</v>
      </c>
      <c r="K11" s="154" t="s">
        <v>433</v>
      </c>
      <c r="L11" s="154" t="s">
        <v>433</v>
      </c>
      <c r="M11" s="154" t="s">
        <v>433</v>
      </c>
      <c r="N11" s="154" t="s">
        <v>433</v>
      </c>
      <c r="O11" s="154" t="s">
        <v>433</v>
      </c>
      <c r="P11" s="154" t="s">
        <v>433</v>
      </c>
      <c r="Q11" s="154" t="s">
        <v>433</v>
      </c>
      <c r="R11" s="154" t="s">
        <v>433</v>
      </c>
      <c r="S11" s="124" t="s">
        <v>50</v>
      </c>
      <c r="T11" s="117">
        <f>V8</f>
        <v>609553.85</v>
      </c>
      <c r="U11" s="154" t="s">
        <v>433</v>
      </c>
      <c r="V11" s="154" t="s">
        <v>433</v>
      </c>
      <c r="W11" s="154" t="s">
        <v>433</v>
      </c>
      <c r="X11" s="154" t="s">
        <v>433</v>
      </c>
      <c r="Y11" s="154" t="s">
        <v>433</v>
      </c>
      <c r="Z11" s="154" t="s">
        <v>433</v>
      </c>
      <c r="AA11" s="154" t="s">
        <v>433</v>
      </c>
      <c r="AB11" s="151" t="s">
        <v>42</v>
      </c>
      <c r="AC11" s="151" t="s">
        <v>433</v>
      </c>
      <c r="AD11" s="151">
        <f>ROUND((AC8/$U$8)*$T$9,2)</f>
        <v>6425.36</v>
      </c>
      <c r="AE11" s="154" t="s">
        <v>433</v>
      </c>
      <c r="AF11" s="154" t="s">
        <v>433</v>
      </c>
      <c r="AG11" s="154" t="s">
        <v>433</v>
      </c>
      <c r="AH11" s="154" t="s">
        <v>433</v>
      </c>
      <c r="AI11" s="154" t="s">
        <v>433</v>
      </c>
      <c r="AJ11" s="154" t="s">
        <v>433</v>
      </c>
      <c r="AK11" s="154" t="s">
        <v>433</v>
      </c>
    </row>
    <row r="12" spans="1:66" x14ac:dyDescent="0.2">
      <c r="A12" s="123">
        <v>9</v>
      </c>
      <c r="B12" s="154" t="s">
        <v>433</v>
      </c>
      <c r="C12" s="154" t="s">
        <v>433</v>
      </c>
      <c r="D12" s="154" t="s">
        <v>433</v>
      </c>
      <c r="E12" s="154" t="s">
        <v>433</v>
      </c>
      <c r="F12" s="154" t="s">
        <v>433</v>
      </c>
      <c r="G12" s="154" t="s">
        <v>433</v>
      </c>
      <c r="H12" s="154" t="s">
        <v>433</v>
      </c>
      <c r="I12" s="154" t="s">
        <v>433</v>
      </c>
      <c r="J12" s="154" t="s">
        <v>433</v>
      </c>
      <c r="K12" s="154" t="s">
        <v>433</v>
      </c>
      <c r="L12" s="154" t="s">
        <v>433</v>
      </c>
      <c r="M12" s="154" t="s">
        <v>433</v>
      </c>
      <c r="N12" s="154" t="s">
        <v>433</v>
      </c>
      <c r="O12" s="154" t="s">
        <v>433</v>
      </c>
      <c r="P12" s="154" t="s">
        <v>433</v>
      </c>
      <c r="Q12" s="154" t="s">
        <v>433</v>
      </c>
      <c r="R12" s="154" t="s">
        <v>433</v>
      </c>
      <c r="S12" s="124" t="s">
        <v>46</v>
      </c>
      <c r="T12" s="117">
        <f>(T8+T10+T11)-T9</f>
        <v>3113614.74</v>
      </c>
      <c r="U12" s="154" t="s">
        <v>433</v>
      </c>
      <c r="V12" s="154" t="s">
        <v>433</v>
      </c>
      <c r="W12" s="154" t="s">
        <v>433</v>
      </c>
      <c r="X12" s="154" t="s">
        <v>433</v>
      </c>
      <c r="Y12" s="154" t="s">
        <v>433</v>
      </c>
      <c r="Z12" s="154" t="s">
        <v>433</v>
      </c>
      <c r="AA12" s="154" t="s">
        <v>433</v>
      </c>
      <c r="AB12" s="151" t="s">
        <v>187</v>
      </c>
      <c r="AC12" s="151" t="s">
        <v>433</v>
      </c>
      <c r="AD12" s="151">
        <f>ROUND(($AC$8/$U$8)*D27,4)</f>
        <v>0</v>
      </c>
      <c r="AE12" s="154" t="s">
        <v>433</v>
      </c>
      <c r="AF12" s="154" t="s">
        <v>433</v>
      </c>
      <c r="AG12" s="154" t="s">
        <v>433</v>
      </c>
      <c r="AH12" s="154" t="s">
        <v>433</v>
      </c>
      <c r="AI12" s="154" t="s">
        <v>433</v>
      </c>
      <c r="AJ12" s="154" t="s">
        <v>433</v>
      </c>
      <c r="AK12" s="154" t="s">
        <v>433</v>
      </c>
    </row>
    <row r="13" spans="1:66" x14ac:dyDescent="0.2">
      <c r="A13" s="123">
        <v>10</v>
      </c>
      <c r="B13" s="154" t="s">
        <v>433</v>
      </c>
      <c r="C13" s="154" t="s">
        <v>433</v>
      </c>
      <c r="D13" s="154" t="s">
        <v>433</v>
      </c>
      <c r="E13" s="154" t="s">
        <v>433</v>
      </c>
      <c r="F13" s="154" t="s">
        <v>433</v>
      </c>
      <c r="G13" s="154" t="s">
        <v>433</v>
      </c>
      <c r="H13" s="154" t="s">
        <v>433</v>
      </c>
      <c r="I13" s="154" t="s">
        <v>433</v>
      </c>
      <c r="J13" s="154" t="s">
        <v>433</v>
      </c>
      <c r="K13" s="154" t="s">
        <v>433</v>
      </c>
      <c r="L13" s="154" t="s">
        <v>433</v>
      </c>
      <c r="M13" s="154" t="s">
        <v>433</v>
      </c>
      <c r="N13" s="154" t="s">
        <v>433</v>
      </c>
      <c r="O13" s="154" t="s">
        <v>433</v>
      </c>
      <c r="P13" s="154" t="s">
        <v>433</v>
      </c>
      <c r="Q13" s="154" t="s">
        <v>433</v>
      </c>
      <c r="R13" s="154" t="s">
        <v>433</v>
      </c>
      <c r="S13" s="124" t="s">
        <v>45</v>
      </c>
      <c r="T13" s="121">
        <f>D29</f>
        <v>0</v>
      </c>
      <c r="U13" s="154" t="s">
        <v>433</v>
      </c>
      <c r="V13" s="154" t="s">
        <v>433</v>
      </c>
      <c r="W13" s="154" t="s">
        <v>433</v>
      </c>
      <c r="X13" s="154" t="s">
        <v>433</v>
      </c>
      <c r="Y13" s="154" t="s">
        <v>433</v>
      </c>
      <c r="Z13" s="154" t="s">
        <v>433</v>
      </c>
      <c r="AA13" s="154" t="s">
        <v>433</v>
      </c>
      <c r="AB13" s="151" t="s">
        <v>188</v>
      </c>
      <c r="AC13" s="151" t="s">
        <v>433</v>
      </c>
      <c r="AD13" s="151">
        <f>ROUND(($AC$8/$U$8)*D28,4)</f>
        <v>0</v>
      </c>
      <c r="AE13" s="154" t="s">
        <v>433</v>
      </c>
      <c r="AF13" s="154" t="s">
        <v>433</v>
      </c>
      <c r="AG13" s="154" t="s">
        <v>433</v>
      </c>
      <c r="AH13" s="154" t="s">
        <v>433</v>
      </c>
      <c r="AI13" s="154" t="s">
        <v>433</v>
      </c>
      <c r="AJ13" s="154" t="s">
        <v>433</v>
      </c>
      <c r="AK13" s="154" t="s">
        <v>433</v>
      </c>
    </row>
    <row r="14" spans="1:66" x14ac:dyDescent="0.2">
      <c r="A14" s="123">
        <v>11</v>
      </c>
      <c r="B14" s="154" t="s">
        <v>433</v>
      </c>
      <c r="C14" s="154" t="s">
        <v>433</v>
      </c>
      <c r="D14" s="154" t="s">
        <v>433</v>
      </c>
      <c r="E14" s="154" t="s">
        <v>433</v>
      </c>
      <c r="F14" s="154" t="s">
        <v>433</v>
      </c>
      <c r="G14" s="154" t="s">
        <v>433</v>
      </c>
      <c r="H14" s="154" t="s">
        <v>433</v>
      </c>
      <c r="I14" s="154" t="s">
        <v>433</v>
      </c>
      <c r="J14" s="154" t="s">
        <v>433</v>
      </c>
      <c r="K14" s="154" t="s">
        <v>433</v>
      </c>
      <c r="L14" s="154" t="s">
        <v>433</v>
      </c>
      <c r="M14" s="154" t="s">
        <v>433</v>
      </c>
      <c r="N14" s="154" t="s">
        <v>433</v>
      </c>
      <c r="O14" s="154" t="s">
        <v>433</v>
      </c>
      <c r="P14" s="154" t="s">
        <v>433</v>
      </c>
      <c r="Q14" s="154" t="s">
        <v>433</v>
      </c>
      <c r="R14" s="154" t="s">
        <v>433</v>
      </c>
      <c r="S14" s="154" t="s">
        <v>433</v>
      </c>
      <c r="T14" s="154" t="s">
        <v>433</v>
      </c>
      <c r="U14" s="154" t="s">
        <v>433</v>
      </c>
      <c r="V14" s="154" t="s">
        <v>433</v>
      </c>
      <c r="W14" s="154" t="s">
        <v>433</v>
      </c>
      <c r="X14" s="154" t="s">
        <v>433</v>
      </c>
      <c r="Y14" s="154" t="s">
        <v>433</v>
      </c>
      <c r="Z14" s="154" t="s">
        <v>433</v>
      </c>
      <c r="AA14" s="154" t="s">
        <v>433</v>
      </c>
      <c r="AB14" s="151" t="s">
        <v>189</v>
      </c>
      <c r="AC14" s="151" t="s">
        <v>433</v>
      </c>
      <c r="AD14" s="151">
        <f>ROUND(AD12+AD13,2)</f>
        <v>0</v>
      </c>
      <c r="AE14" s="154" t="s">
        <v>433</v>
      </c>
      <c r="AF14" s="154" t="s">
        <v>433</v>
      </c>
      <c r="AG14" s="154" t="s">
        <v>433</v>
      </c>
      <c r="AH14" s="154" t="s">
        <v>433</v>
      </c>
      <c r="AI14" s="154" t="s">
        <v>433</v>
      </c>
      <c r="AJ14" s="154" t="s">
        <v>433</v>
      </c>
      <c r="AK14" s="154" t="s">
        <v>433</v>
      </c>
    </row>
    <row r="15" spans="1:66" x14ac:dyDescent="0.2">
      <c r="A15" s="123">
        <v>12</v>
      </c>
      <c r="B15" s="184" t="s">
        <v>25</v>
      </c>
      <c r="C15" s="184" t="s">
        <v>26</v>
      </c>
      <c r="D15" s="184" t="s">
        <v>27</v>
      </c>
      <c r="E15" s="184" t="s">
        <v>14</v>
      </c>
      <c r="F15" s="184" t="s">
        <v>21</v>
      </c>
      <c r="G15" s="184" t="s">
        <v>22</v>
      </c>
      <c r="H15" s="184" t="s">
        <v>79</v>
      </c>
      <c r="I15" s="184" t="s">
        <v>80</v>
      </c>
      <c r="J15" s="184" t="s">
        <v>13</v>
      </c>
      <c r="K15" s="184" t="s">
        <v>24</v>
      </c>
      <c r="L15" s="185" t="s">
        <v>609</v>
      </c>
      <c r="M15" s="185" t="s">
        <v>610</v>
      </c>
      <c r="N15" s="185" t="s">
        <v>434</v>
      </c>
      <c r="O15" s="186" t="s">
        <v>608</v>
      </c>
      <c r="P15" s="186" t="s">
        <v>81</v>
      </c>
      <c r="Q15" s="184" t="s">
        <v>83</v>
      </c>
      <c r="R15" s="184" t="s">
        <v>82</v>
      </c>
      <c r="S15" s="154" t="s">
        <v>433</v>
      </c>
      <c r="T15" s="154" t="s">
        <v>433</v>
      </c>
      <c r="U15" s="154" t="s">
        <v>433</v>
      </c>
      <c r="V15" s="74" t="s">
        <v>247</v>
      </c>
      <c r="W15" s="74" t="s">
        <v>248</v>
      </c>
      <c r="X15" s="74" t="s">
        <v>607</v>
      </c>
      <c r="Y15" s="161" t="s">
        <v>433</v>
      </c>
      <c r="Z15" s="154" t="s">
        <v>433</v>
      </c>
      <c r="AA15" s="154" t="s">
        <v>433</v>
      </c>
      <c r="AB15" s="151" t="s">
        <v>183</v>
      </c>
      <c r="AC15" s="151" t="s">
        <v>433</v>
      </c>
      <c r="AD15" s="151">
        <v>0</v>
      </c>
      <c r="AE15" s="154" t="s">
        <v>433</v>
      </c>
      <c r="AF15" s="154" t="s">
        <v>433</v>
      </c>
      <c r="AG15" s="154" t="s">
        <v>433</v>
      </c>
      <c r="AH15" s="154" t="s">
        <v>433</v>
      </c>
      <c r="AI15" s="154" t="s">
        <v>433</v>
      </c>
      <c r="AJ15" s="154" t="s">
        <v>433</v>
      </c>
      <c r="AK15" s="154" t="s">
        <v>433</v>
      </c>
    </row>
    <row r="16" spans="1:66" ht="15" x14ac:dyDescent="0.25">
      <c r="A16" s="123">
        <v>13</v>
      </c>
      <c r="B16" s="175" t="s">
        <v>433</v>
      </c>
      <c r="C16" s="175" t="s">
        <v>433</v>
      </c>
      <c r="D16" s="175" t="s">
        <v>433</v>
      </c>
      <c r="E16" t="s">
        <v>1223</v>
      </c>
      <c r="F16" t="s">
        <v>1224</v>
      </c>
      <c r="G16" t="s">
        <v>1225</v>
      </c>
      <c r="H16" s="176">
        <f>ROUND(AD10,2)</f>
        <v>2510486.25</v>
      </c>
      <c r="I16" s="176">
        <f>ROUND(AH8,2)</f>
        <v>609553.85</v>
      </c>
      <c r="J16" s="176">
        <f>ROUND(AD17,2)</f>
        <v>3113614.74</v>
      </c>
      <c r="K16" t="s">
        <v>1226</v>
      </c>
      <c r="L16" s="177">
        <f>J16</f>
        <v>3113614.74</v>
      </c>
      <c r="M16" s="123">
        <v>1</v>
      </c>
      <c r="N16" s="177">
        <f>L16*M16</f>
        <v>3113614.74</v>
      </c>
      <c r="O16" s="8">
        <f>J16-L16</f>
        <v>0</v>
      </c>
      <c r="P16" s="176">
        <v>0</v>
      </c>
      <c r="Q16" s="176">
        <v>0</v>
      </c>
      <c r="R16" s="176">
        <v>0</v>
      </c>
      <c r="S16" s="154" t="s">
        <v>433</v>
      </c>
      <c r="T16" s="154" t="s">
        <v>433</v>
      </c>
      <c r="U16" s="154" t="s">
        <v>433</v>
      </c>
      <c r="V16" s="75">
        <f>ROUND((U3*N3),2)</f>
        <v>0</v>
      </c>
      <c r="W16" s="75">
        <f>ROUND((U3*O3),2)</f>
        <v>0</v>
      </c>
      <c r="X16" s="75">
        <f>V3</f>
        <v>11508.35</v>
      </c>
      <c r="Y16" s="154" t="s">
        <v>433</v>
      </c>
      <c r="Z16" s="154" t="s">
        <v>433</v>
      </c>
      <c r="AA16" s="154" t="s">
        <v>433</v>
      </c>
      <c r="AB16" s="151" t="s">
        <v>50</v>
      </c>
      <c r="AC16" s="151" t="s">
        <v>433</v>
      </c>
      <c r="AD16" s="151">
        <f>AH8</f>
        <v>609553.85</v>
      </c>
      <c r="AE16" s="154" t="s">
        <v>433</v>
      </c>
      <c r="AF16" s="154" t="s">
        <v>433</v>
      </c>
      <c r="AG16" s="154" t="s">
        <v>433</v>
      </c>
      <c r="AH16" s="162" t="s">
        <v>433</v>
      </c>
      <c r="AI16" s="162" t="s">
        <v>433</v>
      </c>
      <c r="AJ16" s="154" t="s">
        <v>433</v>
      </c>
      <c r="AK16" s="154" t="s">
        <v>433</v>
      </c>
    </row>
    <row r="17" spans="1:37" ht="15" x14ac:dyDescent="0.25">
      <c r="A17" s="123">
        <v>14</v>
      </c>
      <c r="B17" s="175" t="s">
        <v>433</v>
      </c>
      <c r="C17" s="175" t="s">
        <v>433</v>
      </c>
      <c r="D17" s="175" t="s">
        <v>433</v>
      </c>
      <c r="E17" s="175" t="s">
        <v>433</v>
      </c>
      <c r="F17" s="154" t="s">
        <v>433</v>
      </c>
      <c r="G17" t="s">
        <v>1230</v>
      </c>
      <c r="H17" s="176" t="s">
        <v>433</v>
      </c>
      <c r="I17" s="176" t="s">
        <v>433</v>
      </c>
      <c r="J17" s="69" t="s">
        <v>433</v>
      </c>
      <c r="K17" s="176" t="s">
        <v>433</v>
      </c>
      <c r="L17" s="177" t="s">
        <v>433</v>
      </c>
      <c r="M17" s="123" t="s">
        <v>433</v>
      </c>
      <c r="N17" s="177" t="s">
        <v>433</v>
      </c>
      <c r="O17" s="8" t="s">
        <v>433</v>
      </c>
      <c r="P17" s="176" t="s">
        <v>433</v>
      </c>
      <c r="Q17" s="176" t="s">
        <v>433</v>
      </c>
      <c r="R17" s="176" t="s">
        <v>433</v>
      </c>
      <c r="S17" s="154" t="s">
        <v>433</v>
      </c>
      <c r="T17" s="154" t="s">
        <v>433</v>
      </c>
      <c r="U17" s="154" t="s">
        <v>433</v>
      </c>
      <c r="V17" s="75">
        <f t="shared" ref="V17:V20" si="18">ROUND((U4*N4),2)</f>
        <v>0</v>
      </c>
      <c r="W17" s="75">
        <f t="shared" ref="W17:W20" si="19">ROUND((U4*O4),2)</f>
        <v>0</v>
      </c>
      <c r="X17" s="75">
        <f t="shared" ref="X17:X26" si="20">V4</f>
        <v>11918.9</v>
      </c>
      <c r="Y17" s="154" t="s">
        <v>433</v>
      </c>
      <c r="Z17" s="154" t="s">
        <v>433</v>
      </c>
      <c r="AA17" s="154" t="s">
        <v>433</v>
      </c>
      <c r="AB17" s="151" t="s">
        <v>190</v>
      </c>
      <c r="AC17" s="151" t="s">
        <v>433</v>
      </c>
      <c r="AD17" s="151">
        <f>(AD10+AD14+AD16)-AD11</f>
        <v>3113614.74</v>
      </c>
      <c r="AE17" s="154" t="s">
        <v>433</v>
      </c>
      <c r="AF17" s="154" t="s">
        <v>433</v>
      </c>
      <c r="AG17" s="154" t="s">
        <v>433</v>
      </c>
      <c r="AH17" s="154" t="s">
        <v>433</v>
      </c>
      <c r="AI17" s="154" t="s">
        <v>433</v>
      </c>
      <c r="AJ17" s="154" t="s">
        <v>433</v>
      </c>
      <c r="AK17" s="154" t="s">
        <v>433</v>
      </c>
    </row>
    <row r="18" spans="1:37" x14ac:dyDescent="0.2">
      <c r="A18" s="123">
        <v>15</v>
      </c>
      <c r="B18" s="175" t="s">
        <v>433</v>
      </c>
      <c r="C18" s="175" t="s">
        <v>433</v>
      </c>
      <c r="D18" s="175" t="s">
        <v>433</v>
      </c>
      <c r="E18" s="175" t="s">
        <v>433</v>
      </c>
      <c r="F18" s="154" t="s">
        <v>433</v>
      </c>
      <c r="G18" s="154" t="s">
        <v>433</v>
      </c>
      <c r="H18" s="176" t="s">
        <v>433</v>
      </c>
      <c r="I18" s="176" t="s">
        <v>433</v>
      </c>
      <c r="J18" s="69" t="s">
        <v>433</v>
      </c>
      <c r="K18" s="176" t="s">
        <v>433</v>
      </c>
      <c r="L18" s="8" t="s">
        <v>433</v>
      </c>
      <c r="M18" s="123" t="s">
        <v>433</v>
      </c>
      <c r="N18" s="177" t="s">
        <v>433</v>
      </c>
      <c r="O18" s="8" t="s">
        <v>433</v>
      </c>
      <c r="P18" s="176" t="s">
        <v>433</v>
      </c>
      <c r="Q18" s="176" t="s">
        <v>433</v>
      </c>
      <c r="R18" s="176" t="s">
        <v>433</v>
      </c>
      <c r="S18" s="154" t="s">
        <v>433</v>
      </c>
      <c r="T18" s="154" t="s">
        <v>433</v>
      </c>
      <c r="U18" s="154" t="s">
        <v>433</v>
      </c>
      <c r="V18" s="75">
        <f t="shared" si="18"/>
        <v>0</v>
      </c>
      <c r="W18" s="75">
        <f t="shared" si="19"/>
        <v>0</v>
      </c>
      <c r="X18" s="75">
        <f t="shared" si="20"/>
        <v>5709.67</v>
      </c>
      <c r="Y18" s="154" t="s">
        <v>433</v>
      </c>
      <c r="Z18" s="154" t="s">
        <v>433</v>
      </c>
      <c r="AA18" s="154" t="s">
        <v>433</v>
      </c>
      <c r="AB18" s="151" t="s">
        <v>45</v>
      </c>
      <c r="AC18" s="151" t="s">
        <v>433</v>
      </c>
      <c r="AD18" s="188">
        <f>ROUND(($AC$8/$U$8)*D29,2)</f>
        <v>0</v>
      </c>
      <c r="AE18" s="154" t="s">
        <v>433</v>
      </c>
      <c r="AF18" s="154" t="s">
        <v>433</v>
      </c>
      <c r="AG18" s="154" t="s">
        <v>433</v>
      </c>
      <c r="AH18" s="154" t="s">
        <v>433</v>
      </c>
      <c r="AI18" s="154" t="s">
        <v>433</v>
      </c>
      <c r="AJ18" s="154" t="s">
        <v>433</v>
      </c>
      <c r="AK18" s="154" t="s">
        <v>433</v>
      </c>
    </row>
    <row r="19" spans="1:37" s="165" customFormat="1" x14ac:dyDescent="0.2">
      <c r="A19" s="123">
        <v>16</v>
      </c>
      <c r="B19" s="175" t="s">
        <v>433</v>
      </c>
      <c r="C19" s="175" t="s">
        <v>433</v>
      </c>
      <c r="D19" s="175" t="s">
        <v>433</v>
      </c>
      <c r="E19" s="175" t="s">
        <v>433</v>
      </c>
      <c r="F19" s="175" t="s">
        <v>433</v>
      </c>
      <c r="G19" s="175" t="s">
        <v>433</v>
      </c>
      <c r="H19" s="176" t="s">
        <v>433</v>
      </c>
      <c r="I19" s="176" t="s">
        <v>433</v>
      </c>
      <c r="J19" s="69" t="s">
        <v>433</v>
      </c>
      <c r="K19" s="176" t="s">
        <v>433</v>
      </c>
      <c r="L19" s="8" t="s">
        <v>433</v>
      </c>
      <c r="M19" s="191" t="s">
        <v>433</v>
      </c>
      <c r="N19" s="177" t="s">
        <v>433</v>
      </c>
      <c r="O19" s="8" t="s">
        <v>433</v>
      </c>
      <c r="P19" s="176" t="s">
        <v>433</v>
      </c>
      <c r="Q19" s="176" t="s">
        <v>433</v>
      </c>
      <c r="R19" s="176" t="s">
        <v>433</v>
      </c>
      <c r="S19" s="187" t="s">
        <v>433</v>
      </c>
      <c r="T19" s="187" t="s">
        <v>433</v>
      </c>
      <c r="U19" s="154" t="s">
        <v>433</v>
      </c>
      <c r="V19" s="75">
        <f t="shared" si="18"/>
        <v>0</v>
      </c>
      <c r="W19" s="75">
        <f t="shared" si="19"/>
        <v>0</v>
      </c>
      <c r="X19" s="75">
        <f t="shared" si="20"/>
        <v>77459.990000000005</v>
      </c>
      <c r="Y19" s="154" t="s">
        <v>433</v>
      </c>
      <c r="Z19" s="163" t="s">
        <v>433</v>
      </c>
      <c r="AA19" s="163" t="s">
        <v>433</v>
      </c>
      <c r="AB19" s="163" t="s">
        <v>433</v>
      </c>
      <c r="AC19" s="163" t="s">
        <v>433</v>
      </c>
      <c r="AD19" s="163" t="s">
        <v>433</v>
      </c>
      <c r="AE19" s="163" t="s">
        <v>433</v>
      </c>
      <c r="AF19" s="163" t="s">
        <v>433</v>
      </c>
      <c r="AG19" s="163" t="s">
        <v>433</v>
      </c>
      <c r="AH19" s="163" t="s">
        <v>433</v>
      </c>
      <c r="AI19" s="163" t="s">
        <v>433</v>
      </c>
      <c r="AJ19" s="163" t="s">
        <v>433</v>
      </c>
      <c r="AK19" s="164" t="s">
        <v>433</v>
      </c>
    </row>
    <row r="20" spans="1:37" x14ac:dyDescent="0.2">
      <c r="A20" s="123">
        <v>17</v>
      </c>
      <c r="B20" s="182" t="s">
        <v>23</v>
      </c>
      <c r="C20" s="182" t="s">
        <v>433</v>
      </c>
      <c r="D20" s="182" t="s">
        <v>433</v>
      </c>
      <c r="E20" s="182" t="s">
        <v>433</v>
      </c>
      <c r="F20" s="182" t="s">
        <v>433</v>
      </c>
      <c r="G20" s="182" t="s">
        <v>433</v>
      </c>
      <c r="H20" s="183">
        <f>ROUND(SUM(H16:H19),2)</f>
        <v>2510486.25</v>
      </c>
      <c r="I20" s="183">
        <f>ROUND(SUM(I16:I19),2)</f>
        <v>609553.85</v>
      </c>
      <c r="J20" s="72">
        <f>ROUND(SUM(J16:J19),2)</f>
        <v>3113614.74</v>
      </c>
      <c r="K20" s="183" t="s">
        <v>433</v>
      </c>
      <c r="L20" s="183">
        <f>SUM(L16:L19)</f>
        <v>3113614.74</v>
      </c>
      <c r="M20" s="183"/>
      <c r="N20" s="183">
        <f>SUM(N16:N19)</f>
        <v>3113614.74</v>
      </c>
      <c r="O20" s="183">
        <f>SUM(O16:O19)</f>
        <v>0</v>
      </c>
      <c r="P20" s="183">
        <f>ROUND(T8,2)</f>
        <v>2510486.25</v>
      </c>
      <c r="Q20" s="183">
        <f>V8</f>
        <v>609553.85</v>
      </c>
      <c r="R20" s="183">
        <f>ROUND(T12,2)</f>
        <v>3113614.74</v>
      </c>
      <c r="S20" s="154" t="s">
        <v>433</v>
      </c>
      <c r="T20" s="154" t="s">
        <v>433</v>
      </c>
      <c r="U20" s="162" t="s">
        <v>433</v>
      </c>
      <c r="V20" s="75">
        <f t="shared" si="18"/>
        <v>0</v>
      </c>
      <c r="W20" s="75">
        <f t="shared" si="19"/>
        <v>0</v>
      </c>
      <c r="X20" s="75">
        <f t="shared" si="20"/>
        <v>502956.94</v>
      </c>
      <c r="Y20" s="154" t="s">
        <v>433</v>
      </c>
      <c r="Z20" s="154" t="s">
        <v>433</v>
      </c>
      <c r="AA20" s="154" t="s">
        <v>433</v>
      </c>
      <c r="AB20" s="154" t="s">
        <v>433</v>
      </c>
      <c r="AC20" s="154" t="s">
        <v>433</v>
      </c>
      <c r="AD20" s="154" t="s">
        <v>433</v>
      </c>
      <c r="AE20" s="154" t="s">
        <v>433</v>
      </c>
      <c r="AF20" s="154" t="s">
        <v>433</v>
      </c>
      <c r="AG20" s="154" t="s">
        <v>433</v>
      </c>
      <c r="AH20" s="154" t="s">
        <v>433</v>
      </c>
      <c r="AI20" s="154" t="s">
        <v>433</v>
      </c>
      <c r="AJ20" s="154" t="s">
        <v>433</v>
      </c>
      <c r="AK20" s="164" t="s">
        <v>433</v>
      </c>
    </row>
    <row r="21" spans="1:37" x14ac:dyDescent="0.2">
      <c r="A21" s="123">
        <v>18</v>
      </c>
      <c r="B21" s="154" t="s">
        <v>433</v>
      </c>
      <c r="C21" s="154" t="s">
        <v>433</v>
      </c>
      <c r="D21" s="154" t="s">
        <v>433</v>
      </c>
      <c r="E21" s="154" t="s">
        <v>433</v>
      </c>
      <c r="F21" s="154" t="s">
        <v>433</v>
      </c>
      <c r="G21" s="154" t="s">
        <v>433</v>
      </c>
      <c r="H21" s="154" t="s">
        <v>433</v>
      </c>
      <c r="I21" s="154" t="s">
        <v>433</v>
      </c>
      <c r="J21" s="156" t="s">
        <v>433</v>
      </c>
      <c r="K21" s="154" t="s">
        <v>433</v>
      </c>
      <c r="L21" s="154" t="s">
        <v>433</v>
      </c>
      <c r="M21" s="154" t="s">
        <v>433</v>
      </c>
      <c r="N21" s="154" t="s">
        <v>433</v>
      </c>
      <c r="O21" s="154" t="s">
        <v>433</v>
      </c>
      <c r="P21" s="154" t="s">
        <v>433</v>
      </c>
      <c r="Q21" s="154" t="s">
        <v>433</v>
      </c>
      <c r="R21" s="154" t="s">
        <v>433</v>
      </c>
      <c r="S21" s="154" t="s">
        <v>433</v>
      </c>
      <c r="T21" s="154" t="s">
        <v>433</v>
      </c>
      <c r="U21" s="154" t="s">
        <v>433</v>
      </c>
      <c r="V21" s="75"/>
      <c r="W21" s="75"/>
      <c r="X21" s="75" t="s">
        <v>433</v>
      </c>
      <c r="Y21" s="154" t="s">
        <v>433</v>
      </c>
      <c r="Z21" s="154" t="s">
        <v>433</v>
      </c>
      <c r="AA21" s="154" t="s">
        <v>433</v>
      </c>
      <c r="AB21" s="154" t="s">
        <v>433</v>
      </c>
      <c r="AC21" s="154" t="s">
        <v>433</v>
      </c>
      <c r="AD21" s="154" t="s">
        <v>433</v>
      </c>
      <c r="AE21" s="154" t="s">
        <v>433</v>
      </c>
      <c r="AF21" s="154" t="s">
        <v>433</v>
      </c>
      <c r="AG21" s="154" t="s">
        <v>433</v>
      </c>
      <c r="AH21" s="154" t="s">
        <v>433</v>
      </c>
      <c r="AI21" s="154" t="s">
        <v>433</v>
      </c>
      <c r="AJ21" s="154" t="s">
        <v>433</v>
      </c>
      <c r="AK21" s="164" t="s">
        <v>433</v>
      </c>
    </row>
    <row r="22" spans="1:37" x14ac:dyDescent="0.2">
      <c r="A22" s="123">
        <v>19</v>
      </c>
      <c r="B22" s="154" t="s">
        <v>433</v>
      </c>
      <c r="C22" s="154" t="s">
        <v>433</v>
      </c>
      <c r="D22" s="154" t="s">
        <v>433</v>
      </c>
      <c r="E22" s="154" t="s">
        <v>433</v>
      </c>
      <c r="F22" s="154" t="s">
        <v>433</v>
      </c>
      <c r="G22" s="154" t="s">
        <v>433</v>
      </c>
      <c r="H22" s="154" t="s">
        <v>433</v>
      </c>
      <c r="I22" s="154" t="s">
        <v>433</v>
      </c>
      <c r="J22" s="156" t="s">
        <v>433</v>
      </c>
      <c r="K22" s="154" t="s">
        <v>433</v>
      </c>
      <c r="L22" s="154" t="s">
        <v>433</v>
      </c>
      <c r="M22" s="154" t="s">
        <v>433</v>
      </c>
      <c r="N22" s="154" t="s">
        <v>433</v>
      </c>
      <c r="O22" s="154" t="s">
        <v>433</v>
      </c>
      <c r="P22" s="154" t="s">
        <v>433</v>
      </c>
      <c r="Q22" s="154" t="s">
        <v>433</v>
      </c>
      <c r="R22" s="154" t="s">
        <v>433</v>
      </c>
      <c r="S22" s="154" t="s">
        <v>433</v>
      </c>
      <c r="T22" s="154" t="s">
        <v>433</v>
      </c>
      <c r="U22" s="154" t="s">
        <v>433</v>
      </c>
      <c r="V22" s="75"/>
      <c r="W22" s="75"/>
      <c r="X22" s="75" t="str">
        <f t="shared" si="20"/>
        <v>.</v>
      </c>
      <c r="Y22" s="154" t="s">
        <v>433</v>
      </c>
      <c r="Z22" s="154" t="s">
        <v>433</v>
      </c>
      <c r="AA22" s="154" t="s">
        <v>433</v>
      </c>
      <c r="AB22" s="154" t="s">
        <v>433</v>
      </c>
      <c r="AC22" s="154" t="s">
        <v>433</v>
      </c>
      <c r="AD22" s="154" t="s">
        <v>433</v>
      </c>
      <c r="AE22" s="154" t="s">
        <v>433</v>
      </c>
      <c r="AF22" s="154" t="s">
        <v>433</v>
      </c>
      <c r="AG22" s="154" t="s">
        <v>433</v>
      </c>
      <c r="AH22" s="154" t="s">
        <v>433</v>
      </c>
      <c r="AI22" s="154" t="s">
        <v>433</v>
      </c>
      <c r="AJ22" s="154" t="s">
        <v>433</v>
      </c>
      <c r="AK22" s="164" t="s">
        <v>433</v>
      </c>
    </row>
    <row r="23" spans="1:37" x14ac:dyDescent="0.2">
      <c r="A23" s="123">
        <v>20</v>
      </c>
      <c r="B23" s="154" t="s">
        <v>433</v>
      </c>
      <c r="C23" s="154" t="s">
        <v>433</v>
      </c>
      <c r="D23" s="154" t="s">
        <v>433</v>
      </c>
      <c r="E23" s="154" t="s">
        <v>433</v>
      </c>
      <c r="F23" s="154" t="s">
        <v>433</v>
      </c>
      <c r="G23" s="154" t="s">
        <v>433</v>
      </c>
      <c r="H23" s="154" t="s">
        <v>433</v>
      </c>
      <c r="I23" s="154" t="s">
        <v>433</v>
      </c>
      <c r="J23" s="156" t="s">
        <v>433</v>
      </c>
      <c r="K23" s="154" t="s">
        <v>433</v>
      </c>
      <c r="L23" s="154" t="s">
        <v>433</v>
      </c>
      <c r="M23" s="154" t="s">
        <v>433</v>
      </c>
      <c r="N23" s="154" t="s">
        <v>433</v>
      </c>
      <c r="O23" s="154" t="s">
        <v>433</v>
      </c>
      <c r="P23" s="154" t="s">
        <v>433</v>
      </c>
      <c r="Q23" s="154" t="s">
        <v>433</v>
      </c>
      <c r="R23" s="154" t="s">
        <v>433</v>
      </c>
      <c r="S23" s="154" t="s">
        <v>433</v>
      </c>
      <c r="T23" s="154" t="s">
        <v>433</v>
      </c>
      <c r="U23" s="154" t="s">
        <v>433</v>
      </c>
      <c r="V23" s="75"/>
      <c r="W23" s="75"/>
      <c r="X23" s="75" t="str">
        <f t="shared" si="20"/>
        <v>.</v>
      </c>
      <c r="Y23" s="154" t="s">
        <v>433</v>
      </c>
      <c r="Z23" s="154" t="s">
        <v>433</v>
      </c>
      <c r="AA23" s="154" t="s">
        <v>433</v>
      </c>
      <c r="AB23" s="154" t="s">
        <v>433</v>
      </c>
      <c r="AC23" s="154" t="s">
        <v>433</v>
      </c>
      <c r="AD23" s="154" t="s">
        <v>433</v>
      </c>
      <c r="AE23" s="154" t="s">
        <v>433</v>
      </c>
      <c r="AF23" s="154" t="s">
        <v>433</v>
      </c>
      <c r="AG23" s="154" t="s">
        <v>433</v>
      </c>
      <c r="AH23" s="154" t="s">
        <v>433</v>
      </c>
      <c r="AI23" s="154" t="s">
        <v>433</v>
      </c>
      <c r="AJ23" s="154" t="s">
        <v>433</v>
      </c>
      <c r="AK23" s="164" t="s">
        <v>433</v>
      </c>
    </row>
    <row r="24" spans="1:37" x14ac:dyDescent="0.2">
      <c r="A24" s="123">
        <v>21</v>
      </c>
      <c r="B24" s="154" t="s">
        <v>433</v>
      </c>
      <c r="C24" s="154" t="s">
        <v>433</v>
      </c>
      <c r="D24" s="154" t="s">
        <v>433</v>
      </c>
      <c r="E24" s="154" t="s">
        <v>433</v>
      </c>
      <c r="F24" s="154" t="s">
        <v>433</v>
      </c>
      <c r="G24" s="154" t="s">
        <v>433</v>
      </c>
      <c r="H24" s="154" t="s">
        <v>433</v>
      </c>
      <c r="I24" s="154" t="s">
        <v>433</v>
      </c>
      <c r="J24" s="156" t="s">
        <v>433</v>
      </c>
      <c r="K24" s="154" t="s">
        <v>433</v>
      </c>
      <c r="L24" s="154" t="s">
        <v>433</v>
      </c>
      <c r="M24" s="154" t="s">
        <v>433</v>
      </c>
      <c r="N24" s="154" t="s">
        <v>433</v>
      </c>
      <c r="O24" s="154" t="s">
        <v>433</v>
      </c>
      <c r="P24" s="154" t="s">
        <v>433</v>
      </c>
      <c r="Q24" s="154" t="s">
        <v>433</v>
      </c>
      <c r="R24" s="154" t="s">
        <v>433</v>
      </c>
      <c r="S24" s="154" t="s">
        <v>433</v>
      </c>
      <c r="T24" s="154" t="s">
        <v>433</v>
      </c>
      <c r="U24" s="154" t="s">
        <v>433</v>
      </c>
      <c r="V24" s="75"/>
      <c r="W24" s="75"/>
      <c r="X24" s="75" t="str">
        <f t="shared" si="20"/>
        <v>.</v>
      </c>
      <c r="Y24" s="154" t="s">
        <v>433</v>
      </c>
      <c r="Z24" s="154" t="s">
        <v>433</v>
      </c>
      <c r="AA24" s="154" t="s">
        <v>433</v>
      </c>
      <c r="AB24" s="154" t="s">
        <v>433</v>
      </c>
      <c r="AC24" s="154" t="s">
        <v>433</v>
      </c>
      <c r="AD24" s="154" t="s">
        <v>433</v>
      </c>
      <c r="AE24" s="154" t="s">
        <v>433</v>
      </c>
      <c r="AF24" s="154" t="s">
        <v>433</v>
      </c>
      <c r="AG24" s="154" t="s">
        <v>433</v>
      </c>
      <c r="AH24" s="154" t="s">
        <v>433</v>
      </c>
      <c r="AI24" s="154" t="s">
        <v>433</v>
      </c>
      <c r="AJ24" s="154" t="s">
        <v>433</v>
      </c>
      <c r="AK24" s="164" t="s">
        <v>433</v>
      </c>
    </row>
    <row r="25" spans="1:37" x14ac:dyDescent="0.2">
      <c r="A25" s="123">
        <v>22</v>
      </c>
      <c r="B25" s="166" t="s">
        <v>192</v>
      </c>
      <c r="C25" s="166" t="s">
        <v>433</v>
      </c>
      <c r="D25" s="166" t="s">
        <v>433</v>
      </c>
      <c r="E25" s="166" t="s">
        <v>433</v>
      </c>
      <c r="F25" s="166" t="s">
        <v>433</v>
      </c>
      <c r="G25" s="154" t="s">
        <v>433</v>
      </c>
      <c r="H25" s="154" t="s">
        <v>433</v>
      </c>
      <c r="I25" s="154" t="s">
        <v>433</v>
      </c>
      <c r="J25" s="154" t="s">
        <v>433</v>
      </c>
      <c r="K25" s="154" t="s">
        <v>433</v>
      </c>
      <c r="L25" s="154" t="s">
        <v>433</v>
      </c>
      <c r="M25" s="154" t="s">
        <v>433</v>
      </c>
      <c r="N25" s="154" t="s">
        <v>433</v>
      </c>
      <c r="O25" s="154" t="s">
        <v>433</v>
      </c>
      <c r="P25" s="154" t="s">
        <v>433</v>
      </c>
      <c r="Q25" s="154" t="s">
        <v>433</v>
      </c>
      <c r="R25" s="154" t="s">
        <v>433</v>
      </c>
      <c r="S25" s="154" t="s">
        <v>433</v>
      </c>
      <c r="T25" s="154" t="s">
        <v>433</v>
      </c>
      <c r="U25" s="154" t="s">
        <v>433</v>
      </c>
      <c r="V25" s="75"/>
      <c r="W25" s="75"/>
      <c r="X25" s="75" t="str">
        <f t="shared" si="20"/>
        <v>.</v>
      </c>
      <c r="Y25" s="154" t="s">
        <v>433</v>
      </c>
      <c r="Z25" s="154" t="s">
        <v>433</v>
      </c>
      <c r="AA25" s="154" t="s">
        <v>433</v>
      </c>
      <c r="AB25" s="154" t="s">
        <v>433</v>
      </c>
      <c r="AC25" s="154" t="s">
        <v>433</v>
      </c>
      <c r="AD25" s="154" t="s">
        <v>433</v>
      </c>
      <c r="AE25" s="154" t="s">
        <v>433</v>
      </c>
      <c r="AF25" s="154" t="s">
        <v>433</v>
      </c>
      <c r="AG25" s="154" t="s">
        <v>433</v>
      </c>
      <c r="AH25" s="154" t="s">
        <v>433</v>
      </c>
      <c r="AI25" s="154" t="s">
        <v>433</v>
      </c>
      <c r="AJ25" s="154" t="s">
        <v>433</v>
      </c>
      <c r="AK25" s="164" t="s">
        <v>433</v>
      </c>
    </row>
    <row r="26" spans="1:37" x14ac:dyDescent="0.2">
      <c r="A26" s="123">
        <v>23</v>
      </c>
      <c r="B26" s="167" t="s">
        <v>193</v>
      </c>
      <c r="C26" s="167" t="s">
        <v>433</v>
      </c>
      <c r="D26" s="167" t="s">
        <v>194</v>
      </c>
      <c r="E26" s="167" t="s">
        <v>195</v>
      </c>
      <c r="F26" s="167" t="s">
        <v>196</v>
      </c>
      <c r="G26" s="154" t="s">
        <v>433</v>
      </c>
      <c r="H26" s="154" t="s">
        <v>433</v>
      </c>
      <c r="I26" s="154" t="s">
        <v>433</v>
      </c>
      <c r="J26" s="154" t="s">
        <v>433</v>
      </c>
      <c r="K26" s="154" t="s">
        <v>433</v>
      </c>
      <c r="L26" s="154" t="s">
        <v>433</v>
      </c>
      <c r="M26" s="154" t="s">
        <v>433</v>
      </c>
      <c r="N26" s="154" t="s">
        <v>433</v>
      </c>
      <c r="O26" s="154" t="s">
        <v>433</v>
      </c>
      <c r="P26" s="154" t="s">
        <v>433</v>
      </c>
      <c r="Q26" s="154" t="s">
        <v>433</v>
      </c>
      <c r="R26" s="154" t="s">
        <v>433</v>
      </c>
      <c r="S26" s="154" t="s">
        <v>433</v>
      </c>
      <c r="T26" s="154" t="s">
        <v>433</v>
      </c>
      <c r="U26" s="154" t="s">
        <v>433</v>
      </c>
      <c r="V26" s="75">
        <f>SUM(V16:V25)</f>
        <v>0</v>
      </c>
      <c r="W26" s="75">
        <f>SUM(W16:W25)</f>
        <v>0</v>
      </c>
      <c r="X26" s="75" t="str">
        <f t="shared" si="20"/>
        <v>.</v>
      </c>
      <c r="Y26" s="168" t="s">
        <v>433</v>
      </c>
      <c r="Z26" s="154" t="s">
        <v>433</v>
      </c>
      <c r="AA26" s="154" t="s">
        <v>433</v>
      </c>
      <c r="AB26" s="154" t="s">
        <v>433</v>
      </c>
      <c r="AC26" s="154" t="s">
        <v>433</v>
      </c>
      <c r="AD26" s="154" t="s">
        <v>433</v>
      </c>
      <c r="AE26" s="154" t="s">
        <v>433</v>
      </c>
      <c r="AF26" s="154" t="s">
        <v>433</v>
      </c>
      <c r="AG26" s="154" t="s">
        <v>433</v>
      </c>
      <c r="AH26" s="154" t="s">
        <v>433</v>
      </c>
      <c r="AI26" s="154" t="s">
        <v>433</v>
      </c>
      <c r="AJ26" s="154" t="s">
        <v>433</v>
      </c>
      <c r="AK26" s="154" t="s">
        <v>433</v>
      </c>
    </row>
    <row r="27" spans="1:37" x14ac:dyDescent="0.2">
      <c r="A27" s="123">
        <v>24</v>
      </c>
      <c r="B27" s="169" t="s">
        <v>197</v>
      </c>
      <c r="C27" s="169" t="s">
        <v>433</v>
      </c>
      <c r="D27" s="170">
        <v>0</v>
      </c>
      <c r="E27" s="145" t="s">
        <v>16</v>
      </c>
      <c r="F27" s="169" t="s">
        <v>198</v>
      </c>
      <c r="G27" s="154" t="s">
        <v>433</v>
      </c>
      <c r="H27" s="154" t="s">
        <v>433</v>
      </c>
      <c r="I27" s="154" t="s">
        <v>433</v>
      </c>
      <c r="J27" s="154" t="s">
        <v>433</v>
      </c>
      <c r="K27" s="154" t="s">
        <v>433</v>
      </c>
      <c r="L27" s="154" t="s">
        <v>433</v>
      </c>
      <c r="M27" s="154" t="s">
        <v>433</v>
      </c>
      <c r="N27" s="154" t="s">
        <v>433</v>
      </c>
      <c r="O27" s="154" t="s">
        <v>433</v>
      </c>
      <c r="P27" s="154" t="s">
        <v>433</v>
      </c>
      <c r="Q27" s="154" t="s">
        <v>433</v>
      </c>
      <c r="R27" s="154" t="s">
        <v>433</v>
      </c>
      <c r="S27" s="154" t="s">
        <v>433</v>
      </c>
      <c r="T27" s="154" t="s">
        <v>433</v>
      </c>
      <c r="U27" s="154" t="s">
        <v>433</v>
      </c>
      <c r="V27" s="1" t="s">
        <v>23</v>
      </c>
      <c r="W27" s="75">
        <f>V26+W26</f>
        <v>0</v>
      </c>
      <c r="X27" s="75">
        <f>SUM(X16:X26)</f>
        <v>609553.85</v>
      </c>
      <c r="Y27" s="154" t="s">
        <v>433</v>
      </c>
      <c r="Z27" s="154" t="s">
        <v>433</v>
      </c>
      <c r="AA27" s="154" t="s">
        <v>433</v>
      </c>
      <c r="AB27" s="154" t="s">
        <v>433</v>
      </c>
      <c r="AC27" s="154" t="s">
        <v>433</v>
      </c>
      <c r="AD27" s="154" t="s">
        <v>433</v>
      </c>
      <c r="AE27" s="154" t="s">
        <v>433</v>
      </c>
      <c r="AF27" s="154" t="s">
        <v>433</v>
      </c>
      <c r="AG27" s="154" t="s">
        <v>433</v>
      </c>
      <c r="AH27" s="154" t="s">
        <v>433</v>
      </c>
      <c r="AI27" s="154" t="s">
        <v>433</v>
      </c>
      <c r="AJ27" s="154" t="s">
        <v>433</v>
      </c>
      <c r="AK27" s="154" t="s">
        <v>433</v>
      </c>
    </row>
    <row r="28" spans="1:37" x14ac:dyDescent="0.2">
      <c r="A28" s="123">
        <v>25</v>
      </c>
      <c r="B28" s="169" t="s">
        <v>199</v>
      </c>
      <c r="C28" s="169" t="s">
        <v>433</v>
      </c>
      <c r="D28" s="170">
        <v>0</v>
      </c>
      <c r="E28" s="145" t="s">
        <v>16</v>
      </c>
      <c r="F28" s="169" t="s">
        <v>200</v>
      </c>
      <c r="G28" s="154" t="s">
        <v>433</v>
      </c>
      <c r="H28" s="154" t="s">
        <v>433</v>
      </c>
      <c r="I28" s="154" t="s">
        <v>433</v>
      </c>
      <c r="J28" s="154" t="s">
        <v>433</v>
      </c>
      <c r="K28" s="154" t="s">
        <v>433</v>
      </c>
      <c r="L28" s="154" t="s">
        <v>433</v>
      </c>
      <c r="M28" s="154" t="s">
        <v>433</v>
      </c>
      <c r="N28" s="154" t="s">
        <v>433</v>
      </c>
      <c r="O28" s="154" t="s">
        <v>433</v>
      </c>
      <c r="P28" s="154" t="s">
        <v>433</v>
      </c>
      <c r="Q28" s="154" t="s">
        <v>433</v>
      </c>
      <c r="R28" s="154" t="s">
        <v>433</v>
      </c>
      <c r="S28" s="154" t="s">
        <v>433</v>
      </c>
      <c r="T28" s="154" t="s">
        <v>433</v>
      </c>
      <c r="U28" s="154" t="s">
        <v>433</v>
      </c>
      <c r="V28" s="154" t="s">
        <v>433</v>
      </c>
      <c r="W28" s="154" t="s">
        <v>433</v>
      </c>
      <c r="X28" s="154" t="s">
        <v>433</v>
      </c>
      <c r="Y28" s="154" t="s">
        <v>433</v>
      </c>
      <c r="Z28" s="154" t="s">
        <v>433</v>
      </c>
      <c r="AA28" s="154" t="s">
        <v>433</v>
      </c>
      <c r="AB28" s="154" t="s">
        <v>433</v>
      </c>
      <c r="AC28" s="154" t="s">
        <v>433</v>
      </c>
      <c r="AD28" s="154" t="s">
        <v>433</v>
      </c>
      <c r="AE28" s="154" t="s">
        <v>433</v>
      </c>
      <c r="AF28" s="154" t="s">
        <v>433</v>
      </c>
      <c r="AG28" s="154" t="s">
        <v>433</v>
      </c>
      <c r="AH28" s="154" t="s">
        <v>433</v>
      </c>
      <c r="AI28" s="154" t="s">
        <v>433</v>
      </c>
      <c r="AJ28" s="154" t="s">
        <v>433</v>
      </c>
      <c r="AK28" s="154" t="s">
        <v>433</v>
      </c>
    </row>
    <row r="29" spans="1:37" x14ac:dyDescent="0.2">
      <c r="A29" s="123">
        <v>26</v>
      </c>
      <c r="B29" s="169" t="s">
        <v>201</v>
      </c>
      <c r="C29" s="169" t="s">
        <v>433</v>
      </c>
      <c r="D29" s="75">
        <v>0</v>
      </c>
      <c r="E29" s="169" t="s">
        <v>202</v>
      </c>
      <c r="F29" s="169" t="s">
        <v>200</v>
      </c>
      <c r="G29" s="154" t="s">
        <v>433</v>
      </c>
      <c r="H29" s="154" t="s">
        <v>433</v>
      </c>
      <c r="I29" s="154" t="s">
        <v>433</v>
      </c>
      <c r="J29" s="154" t="s">
        <v>433</v>
      </c>
      <c r="K29" s="154" t="s">
        <v>433</v>
      </c>
      <c r="L29" s="154" t="s">
        <v>433</v>
      </c>
      <c r="M29" s="154" t="s">
        <v>433</v>
      </c>
      <c r="N29" s="154" t="s">
        <v>433</v>
      </c>
      <c r="O29" s="154" t="s">
        <v>433</v>
      </c>
      <c r="P29" s="154" t="s">
        <v>433</v>
      </c>
      <c r="Q29" s="154" t="s">
        <v>433</v>
      </c>
      <c r="R29" s="154" t="s">
        <v>433</v>
      </c>
      <c r="S29" s="154" t="s">
        <v>433</v>
      </c>
      <c r="T29" s="154" t="s">
        <v>433</v>
      </c>
      <c r="U29" s="154" t="s">
        <v>433</v>
      </c>
      <c r="V29" s="154" t="s">
        <v>433</v>
      </c>
      <c r="W29" s="154" t="s">
        <v>433</v>
      </c>
      <c r="X29" s="154" t="s">
        <v>433</v>
      </c>
      <c r="Y29" s="154" t="s">
        <v>433</v>
      </c>
      <c r="Z29" s="154" t="s">
        <v>433</v>
      </c>
      <c r="AA29" s="154" t="s">
        <v>433</v>
      </c>
      <c r="AB29" s="154" t="s">
        <v>433</v>
      </c>
      <c r="AC29" s="154" t="s">
        <v>433</v>
      </c>
      <c r="AD29" s="154" t="s">
        <v>433</v>
      </c>
      <c r="AE29" s="154" t="s">
        <v>433</v>
      </c>
      <c r="AF29" s="154" t="s">
        <v>433</v>
      </c>
      <c r="AG29" s="154" t="s">
        <v>433</v>
      </c>
      <c r="AH29" s="154" t="s">
        <v>433</v>
      </c>
      <c r="AI29" s="154" t="s">
        <v>433</v>
      </c>
      <c r="AJ29" s="154" t="s">
        <v>433</v>
      </c>
      <c r="AK29" s="154" t="s">
        <v>433</v>
      </c>
    </row>
    <row r="30" spans="1:37" x14ac:dyDescent="0.2">
      <c r="A30" s="123">
        <v>27</v>
      </c>
      <c r="B30" s="154" t="s">
        <v>433</v>
      </c>
      <c r="C30" s="154" t="s">
        <v>433</v>
      </c>
      <c r="D30" s="154" t="s">
        <v>433</v>
      </c>
      <c r="E30" s="154" t="s">
        <v>433</v>
      </c>
      <c r="F30" s="154" t="s">
        <v>433</v>
      </c>
      <c r="G30" s="154" t="s">
        <v>433</v>
      </c>
      <c r="H30" s="154" t="s">
        <v>433</v>
      </c>
      <c r="I30" s="154" t="s">
        <v>433</v>
      </c>
      <c r="J30" s="154" t="s">
        <v>433</v>
      </c>
      <c r="K30" s="154" t="s">
        <v>433</v>
      </c>
      <c r="L30" s="154" t="s">
        <v>433</v>
      </c>
      <c r="M30" s="154" t="s">
        <v>433</v>
      </c>
      <c r="N30" s="154" t="s">
        <v>433</v>
      </c>
      <c r="O30" s="154" t="s">
        <v>433</v>
      </c>
      <c r="P30" s="154" t="s">
        <v>433</v>
      </c>
      <c r="Q30" s="154" t="s">
        <v>433</v>
      </c>
      <c r="R30" s="154" t="s">
        <v>433</v>
      </c>
      <c r="S30" s="154" t="s">
        <v>433</v>
      </c>
      <c r="T30" s="154" t="s">
        <v>433</v>
      </c>
      <c r="U30" s="154" t="s">
        <v>433</v>
      </c>
      <c r="V30" s="154" t="s">
        <v>433</v>
      </c>
      <c r="W30" s="154" t="s">
        <v>433</v>
      </c>
      <c r="X30" s="154" t="s">
        <v>433</v>
      </c>
      <c r="Y30" s="154" t="s">
        <v>433</v>
      </c>
      <c r="Z30" s="154" t="s">
        <v>433</v>
      </c>
      <c r="AA30" s="154" t="s">
        <v>433</v>
      </c>
      <c r="AB30" s="154" t="s">
        <v>433</v>
      </c>
      <c r="AC30" s="154" t="s">
        <v>433</v>
      </c>
      <c r="AD30" s="154" t="s">
        <v>433</v>
      </c>
      <c r="AE30" s="154" t="s">
        <v>433</v>
      </c>
      <c r="AF30" s="154" t="s">
        <v>433</v>
      </c>
      <c r="AG30" s="154" t="s">
        <v>433</v>
      </c>
      <c r="AH30" s="154" t="s">
        <v>433</v>
      </c>
      <c r="AI30" s="154" t="s">
        <v>433</v>
      </c>
      <c r="AJ30" s="154" t="s">
        <v>433</v>
      </c>
      <c r="AK30" s="154" t="s">
        <v>433</v>
      </c>
    </row>
    <row r="31" spans="1:37" x14ac:dyDescent="0.2">
      <c r="A31" s="123">
        <v>28</v>
      </c>
      <c r="B31" s="171" t="s">
        <v>163</v>
      </c>
      <c r="C31" s="160" t="s">
        <v>433</v>
      </c>
      <c r="D31" s="171" t="s">
        <v>168</v>
      </c>
      <c r="E31" s="160" t="s">
        <v>433</v>
      </c>
      <c r="F31" s="171" t="s">
        <v>174</v>
      </c>
      <c r="G31" s="160" t="s">
        <v>433</v>
      </c>
      <c r="H31" s="154" t="s">
        <v>433</v>
      </c>
      <c r="I31" s="154" t="s">
        <v>433</v>
      </c>
      <c r="J31" s="154" t="s">
        <v>433</v>
      </c>
      <c r="K31" s="154" t="s">
        <v>433</v>
      </c>
      <c r="L31" s="154" t="s">
        <v>433</v>
      </c>
      <c r="M31" s="154" t="s">
        <v>433</v>
      </c>
      <c r="N31" s="154" t="s">
        <v>433</v>
      </c>
      <c r="O31" s="154" t="s">
        <v>433</v>
      </c>
      <c r="P31" s="154" t="s">
        <v>433</v>
      </c>
      <c r="Q31" s="154" t="s">
        <v>433</v>
      </c>
      <c r="R31" s="154" t="s">
        <v>433</v>
      </c>
      <c r="S31" s="154" t="s">
        <v>433</v>
      </c>
      <c r="T31" s="154" t="s">
        <v>433</v>
      </c>
      <c r="U31" s="154" t="s">
        <v>433</v>
      </c>
      <c r="V31" s="154" t="s">
        <v>433</v>
      </c>
      <c r="W31" s="154" t="s">
        <v>433</v>
      </c>
      <c r="X31" s="154" t="s">
        <v>433</v>
      </c>
      <c r="Y31" s="154" t="s">
        <v>433</v>
      </c>
      <c r="Z31" s="154" t="s">
        <v>433</v>
      </c>
      <c r="AA31" s="154" t="s">
        <v>433</v>
      </c>
      <c r="AB31" s="154" t="s">
        <v>433</v>
      </c>
      <c r="AC31" s="154" t="s">
        <v>433</v>
      </c>
      <c r="AD31" s="154" t="s">
        <v>433</v>
      </c>
      <c r="AE31" s="154" t="s">
        <v>433</v>
      </c>
      <c r="AF31" s="154" t="s">
        <v>433</v>
      </c>
      <c r="AG31" s="154" t="s">
        <v>433</v>
      </c>
      <c r="AH31" s="154" t="s">
        <v>433</v>
      </c>
      <c r="AI31" s="154" t="s">
        <v>433</v>
      </c>
      <c r="AJ31" s="154" t="s">
        <v>433</v>
      </c>
      <c r="AK31" s="154" t="s">
        <v>433</v>
      </c>
    </row>
    <row r="32" spans="1:37" x14ac:dyDescent="0.2">
      <c r="A32" s="123">
        <v>29</v>
      </c>
      <c r="B32" s="167" t="s">
        <v>164</v>
      </c>
      <c r="C32" s="167" t="s">
        <v>165</v>
      </c>
      <c r="D32" s="167" t="s">
        <v>164</v>
      </c>
      <c r="E32" s="167" t="s">
        <v>165</v>
      </c>
      <c r="F32" s="167" t="s">
        <v>164</v>
      </c>
      <c r="G32" s="167" t="s">
        <v>165</v>
      </c>
      <c r="H32" s="154" t="s">
        <v>433</v>
      </c>
      <c r="I32" s="154" t="s">
        <v>433</v>
      </c>
      <c r="J32" s="154" t="s">
        <v>433</v>
      </c>
      <c r="K32" s="154" t="s">
        <v>433</v>
      </c>
      <c r="L32" s="154" t="s">
        <v>433</v>
      </c>
      <c r="M32" s="154" t="s">
        <v>433</v>
      </c>
      <c r="N32" s="154" t="s">
        <v>433</v>
      </c>
      <c r="O32" s="154" t="s">
        <v>433</v>
      </c>
      <c r="P32" s="154" t="s">
        <v>433</v>
      </c>
      <c r="Q32" s="154" t="s">
        <v>433</v>
      </c>
      <c r="R32" s="154" t="s">
        <v>433</v>
      </c>
      <c r="S32" s="154" t="s">
        <v>433</v>
      </c>
      <c r="T32" s="154" t="s">
        <v>433</v>
      </c>
      <c r="U32" s="154" t="s">
        <v>433</v>
      </c>
      <c r="V32" s="154" t="s">
        <v>433</v>
      </c>
      <c r="W32" s="154" t="s">
        <v>433</v>
      </c>
      <c r="X32" s="154" t="s">
        <v>433</v>
      </c>
      <c r="Y32" s="154" t="s">
        <v>433</v>
      </c>
      <c r="Z32" s="154" t="s">
        <v>433</v>
      </c>
      <c r="AA32" s="154" t="s">
        <v>433</v>
      </c>
      <c r="AB32" s="154" t="s">
        <v>433</v>
      </c>
      <c r="AC32" s="154" t="s">
        <v>433</v>
      </c>
      <c r="AD32" s="154" t="s">
        <v>433</v>
      </c>
      <c r="AE32" s="154" t="s">
        <v>433</v>
      </c>
      <c r="AF32" s="154" t="s">
        <v>433</v>
      </c>
      <c r="AG32" s="154" t="s">
        <v>433</v>
      </c>
      <c r="AH32" s="154" t="s">
        <v>433</v>
      </c>
      <c r="AI32" s="154" t="s">
        <v>433</v>
      </c>
      <c r="AJ32" s="154" t="s">
        <v>433</v>
      </c>
      <c r="AK32" s="154" t="s">
        <v>433</v>
      </c>
    </row>
    <row r="33" spans="1:37" x14ac:dyDescent="0.2">
      <c r="A33" s="123">
        <v>30</v>
      </c>
      <c r="B33" s="145" t="s">
        <v>169</v>
      </c>
      <c r="C33" s="145" t="s">
        <v>166</v>
      </c>
      <c r="D33" s="145" t="s">
        <v>170</v>
      </c>
      <c r="E33" s="145" t="s">
        <v>167</v>
      </c>
      <c r="F33" s="145" t="s">
        <v>175</v>
      </c>
      <c r="G33" s="145" t="s">
        <v>166</v>
      </c>
      <c r="H33" s="154" t="s">
        <v>433</v>
      </c>
      <c r="I33" s="154" t="s">
        <v>433</v>
      </c>
      <c r="J33" s="154" t="s">
        <v>433</v>
      </c>
      <c r="K33" s="154" t="s">
        <v>433</v>
      </c>
      <c r="L33" s="154" t="s">
        <v>433</v>
      </c>
      <c r="M33" s="154" t="s">
        <v>433</v>
      </c>
      <c r="N33" s="154" t="s">
        <v>433</v>
      </c>
      <c r="O33" s="154" t="s">
        <v>433</v>
      </c>
      <c r="P33" s="154" t="s">
        <v>433</v>
      </c>
      <c r="Q33" s="154" t="s">
        <v>433</v>
      </c>
      <c r="R33" s="154" t="s">
        <v>433</v>
      </c>
      <c r="S33" s="154" t="s">
        <v>433</v>
      </c>
      <c r="T33" s="154" t="s">
        <v>433</v>
      </c>
      <c r="U33" s="154" t="s">
        <v>433</v>
      </c>
      <c r="V33" s="154" t="s">
        <v>433</v>
      </c>
      <c r="W33" s="154" t="s">
        <v>433</v>
      </c>
      <c r="X33" s="154" t="s">
        <v>433</v>
      </c>
      <c r="Y33" s="154" t="s">
        <v>433</v>
      </c>
      <c r="Z33" s="154" t="s">
        <v>433</v>
      </c>
      <c r="AA33" s="154" t="s">
        <v>433</v>
      </c>
      <c r="AB33" s="154" t="s">
        <v>433</v>
      </c>
      <c r="AC33" s="154" t="s">
        <v>433</v>
      </c>
      <c r="AD33" s="154" t="s">
        <v>433</v>
      </c>
      <c r="AE33" s="154" t="s">
        <v>433</v>
      </c>
      <c r="AF33" s="154" t="s">
        <v>433</v>
      </c>
      <c r="AG33" s="154" t="s">
        <v>433</v>
      </c>
      <c r="AH33" s="154" t="s">
        <v>433</v>
      </c>
      <c r="AI33" s="154" t="s">
        <v>433</v>
      </c>
      <c r="AJ33" s="154" t="s">
        <v>433</v>
      </c>
      <c r="AK33" s="154" t="s">
        <v>433</v>
      </c>
    </row>
    <row r="34" spans="1:37" x14ac:dyDescent="0.2">
      <c r="A34" s="123">
        <v>31</v>
      </c>
      <c r="B34" s="145" t="s">
        <v>177</v>
      </c>
      <c r="C34" s="145" t="s">
        <v>167</v>
      </c>
      <c r="D34" s="145" t="s">
        <v>171</v>
      </c>
      <c r="E34" s="145" t="s">
        <v>167</v>
      </c>
      <c r="F34" s="145" t="s">
        <v>173</v>
      </c>
      <c r="G34" s="145" t="s">
        <v>167</v>
      </c>
      <c r="H34" s="154" t="s">
        <v>433</v>
      </c>
      <c r="I34" s="154" t="s">
        <v>433</v>
      </c>
      <c r="J34" s="154" t="s">
        <v>433</v>
      </c>
      <c r="K34" s="154" t="s">
        <v>433</v>
      </c>
      <c r="L34" s="154" t="s">
        <v>433</v>
      </c>
      <c r="M34" s="154" t="s">
        <v>433</v>
      </c>
      <c r="N34" s="154" t="s">
        <v>433</v>
      </c>
      <c r="O34" s="154" t="s">
        <v>433</v>
      </c>
      <c r="P34" s="154" t="s">
        <v>433</v>
      </c>
      <c r="Q34" s="154" t="s">
        <v>433</v>
      </c>
      <c r="R34" s="154" t="s">
        <v>433</v>
      </c>
      <c r="S34" s="154" t="s">
        <v>433</v>
      </c>
      <c r="T34" s="154" t="s">
        <v>433</v>
      </c>
      <c r="U34" s="154" t="s">
        <v>433</v>
      </c>
      <c r="V34" s="154" t="s">
        <v>433</v>
      </c>
      <c r="W34" s="154" t="s">
        <v>433</v>
      </c>
      <c r="X34" s="154" t="s">
        <v>433</v>
      </c>
      <c r="Y34" s="154" t="s">
        <v>433</v>
      </c>
      <c r="Z34" s="154" t="s">
        <v>433</v>
      </c>
      <c r="AA34" s="154" t="s">
        <v>433</v>
      </c>
      <c r="AB34" s="154" t="s">
        <v>433</v>
      </c>
      <c r="AC34" s="154" t="s">
        <v>433</v>
      </c>
      <c r="AD34" s="154" t="s">
        <v>433</v>
      </c>
      <c r="AE34" s="154" t="s">
        <v>433</v>
      </c>
      <c r="AF34" s="154" t="s">
        <v>433</v>
      </c>
      <c r="AG34" s="154" t="s">
        <v>433</v>
      </c>
      <c r="AH34" s="154" t="s">
        <v>433</v>
      </c>
      <c r="AI34" s="154" t="s">
        <v>433</v>
      </c>
      <c r="AJ34" s="154" t="s">
        <v>433</v>
      </c>
      <c r="AK34" s="154" t="s">
        <v>433</v>
      </c>
    </row>
    <row r="35" spans="1:37" x14ac:dyDescent="0.2">
      <c r="A35" s="123">
        <v>32</v>
      </c>
      <c r="B35" s="145" t="s">
        <v>433</v>
      </c>
      <c r="C35" s="145" t="s">
        <v>433</v>
      </c>
      <c r="D35" s="172" t="s">
        <v>172</v>
      </c>
      <c r="E35" s="145" t="s">
        <v>167</v>
      </c>
      <c r="F35" s="145" t="s">
        <v>433</v>
      </c>
      <c r="G35" s="145" t="s">
        <v>433</v>
      </c>
      <c r="H35" s="154" t="s">
        <v>433</v>
      </c>
      <c r="I35" s="154" t="s">
        <v>433</v>
      </c>
      <c r="J35" s="154" t="s">
        <v>433</v>
      </c>
      <c r="K35" s="154" t="s">
        <v>433</v>
      </c>
      <c r="L35" s="154" t="s">
        <v>433</v>
      </c>
      <c r="M35" s="154" t="s">
        <v>433</v>
      </c>
      <c r="N35" s="154" t="s">
        <v>433</v>
      </c>
      <c r="O35" s="154" t="s">
        <v>433</v>
      </c>
      <c r="P35" s="154" t="s">
        <v>433</v>
      </c>
      <c r="Q35" s="154" t="s">
        <v>433</v>
      </c>
      <c r="R35" s="154" t="s">
        <v>433</v>
      </c>
      <c r="S35" s="154" t="s">
        <v>433</v>
      </c>
      <c r="T35" s="154" t="s">
        <v>433</v>
      </c>
      <c r="U35" s="154" t="s">
        <v>433</v>
      </c>
      <c r="V35" s="154" t="s">
        <v>433</v>
      </c>
      <c r="W35" s="154" t="s">
        <v>433</v>
      </c>
      <c r="X35" s="154" t="s">
        <v>433</v>
      </c>
      <c r="Y35" s="154" t="s">
        <v>433</v>
      </c>
      <c r="Z35" s="154" t="s">
        <v>433</v>
      </c>
      <c r="AA35" s="154" t="s">
        <v>433</v>
      </c>
      <c r="AB35" s="154" t="s">
        <v>433</v>
      </c>
      <c r="AC35" s="154" t="s">
        <v>433</v>
      </c>
      <c r="AD35" s="154" t="s">
        <v>433</v>
      </c>
      <c r="AE35" s="154" t="s">
        <v>433</v>
      </c>
      <c r="AF35" s="154" t="s">
        <v>433</v>
      </c>
      <c r="AG35" s="154" t="s">
        <v>433</v>
      </c>
      <c r="AH35" s="154" t="s">
        <v>433</v>
      </c>
      <c r="AI35" s="154" t="s">
        <v>433</v>
      </c>
      <c r="AJ35" s="154" t="s">
        <v>433</v>
      </c>
      <c r="AK35" s="154" t="s">
        <v>433</v>
      </c>
    </row>
    <row r="36" spans="1:37" x14ac:dyDescent="0.2">
      <c r="A36" s="123">
        <v>33</v>
      </c>
      <c r="B36" s="145" t="s">
        <v>433</v>
      </c>
      <c r="C36" s="145" t="s">
        <v>433</v>
      </c>
      <c r="D36" s="173" t="s">
        <v>173</v>
      </c>
      <c r="E36" s="145" t="s">
        <v>166</v>
      </c>
      <c r="F36" s="145" t="s">
        <v>433</v>
      </c>
      <c r="G36" s="145" t="s">
        <v>433</v>
      </c>
      <c r="H36" s="154" t="s">
        <v>433</v>
      </c>
      <c r="I36" s="154" t="s">
        <v>433</v>
      </c>
      <c r="J36" s="154" t="s">
        <v>433</v>
      </c>
      <c r="K36" s="154" t="s">
        <v>433</v>
      </c>
      <c r="L36" s="154" t="s">
        <v>433</v>
      </c>
      <c r="M36" s="154" t="s">
        <v>433</v>
      </c>
      <c r="N36" s="154" t="s">
        <v>433</v>
      </c>
      <c r="O36" s="154" t="s">
        <v>433</v>
      </c>
      <c r="P36" s="154" t="s">
        <v>433</v>
      </c>
      <c r="Q36" s="154" t="s">
        <v>433</v>
      </c>
      <c r="R36" s="154" t="s">
        <v>433</v>
      </c>
      <c r="S36" s="154" t="s">
        <v>433</v>
      </c>
      <c r="T36" s="154" t="s">
        <v>433</v>
      </c>
      <c r="U36" s="154" t="s">
        <v>433</v>
      </c>
      <c r="V36" s="154" t="s">
        <v>433</v>
      </c>
      <c r="W36" s="154" t="s">
        <v>433</v>
      </c>
      <c r="X36" s="154" t="s">
        <v>433</v>
      </c>
      <c r="Y36" s="154" t="s">
        <v>433</v>
      </c>
      <c r="Z36" s="154" t="s">
        <v>433</v>
      </c>
      <c r="AA36" s="154" t="s">
        <v>433</v>
      </c>
      <c r="AB36" s="154" t="s">
        <v>433</v>
      </c>
      <c r="AC36" s="154" t="s">
        <v>433</v>
      </c>
      <c r="AD36" s="154" t="s">
        <v>433</v>
      </c>
      <c r="AE36" s="154" t="s">
        <v>433</v>
      </c>
      <c r="AF36" s="154" t="s">
        <v>433</v>
      </c>
      <c r="AG36" s="154" t="s">
        <v>433</v>
      </c>
      <c r="AH36" s="154" t="s">
        <v>433</v>
      </c>
      <c r="AI36" s="154" t="s">
        <v>433</v>
      </c>
      <c r="AJ36" s="154" t="s">
        <v>433</v>
      </c>
      <c r="AK36" s="154" t="s">
        <v>433</v>
      </c>
    </row>
    <row r="37" spans="1:37" x14ac:dyDescent="0.2">
      <c r="A37" s="123">
        <v>34</v>
      </c>
      <c r="B37" s="154" t="s">
        <v>433</v>
      </c>
      <c r="C37" s="154" t="s">
        <v>433</v>
      </c>
      <c r="D37" s="154" t="s">
        <v>433</v>
      </c>
      <c r="E37" s="154" t="s">
        <v>433</v>
      </c>
      <c r="F37" s="154" t="s">
        <v>433</v>
      </c>
      <c r="G37" s="154" t="s">
        <v>433</v>
      </c>
      <c r="H37" s="154" t="s">
        <v>433</v>
      </c>
      <c r="I37" s="154" t="s">
        <v>433</v>
      </c>
      <c r="J37" s="154" t="s">
        <v>433</v>
      </c>
      <c r="K37" s="154" t="s">
        <v>433</v>
      </c>
      <c r="L37" s="154" t="s">
        <v>433</v>
      </c>
      <c r="M37" s="154" t="s">
        <v>433</v>
      </c>
      <c r="N37" s="154" t="s">
        <v>433</v>
      </c>
      <c r="O37" s="154" t="s">
        <v>433</v>
      </c>
      <c r="P37" s="154" t="s">
        <v>433</v>
      </c>
      <c r="Q37" s="154" t="s">
        <v>433</v>
      </c>
      <c r="R37" s="154" t="s">
        <v>433</v>
      </c>
      <c r="S37" s="154" t="s">
        <v>433</v>
      </c>
      <c r="T37" s="154" t="s">
        <v>433</v>
      </c>
      <c r="U37" s="154" t="s">
        <v>433</v>
      </c>
      <c r="V37" s="154" t="s">
        <v>433</v>
      </c>
      <c r="W37" s="154" t="s">
        <v>433</v>
      </c>
      <c r="X37" s="154" t="s">
        <v>433</v>
      </c>
      <c r="Y37" s="154" t="s">
        <v>433</v>
      </c>
      <c r="Z37" s="154" t="s">
        <v>433</v>
      </c>
      <c r="AA37" s="154" t="s">
        <v>433</v>
      </c>
      <c r="AB37" s="154" t="s">
        <v>433</v>
      </c>
      <c r="AC37" s="154" t="s">
        <v>433</v>
      </c>
      <c r="AD37" s="154" t="s">
        <v>433</v>
      </c>
      <c r="AE37" s="154" t="s">
        <v>433</v>
      </c>
      <c r="AF37" s="154" t="s">
        <v>433</v>
      </c>
      <c r="AG37" s="154" t="s">
        <v>433</v>
      </c>
      <c r="AH37" s="154" t="s">
        <v>433</v>
      </c>
      <c r="AI37" s="154" t="s">
        <v>433</v>
      </c>
      <c r="AJ37" s="154" t="s">
        <v>433</v>
      </c>
      <c r="AK37" s="154" t="s">
        <v>433</v>
      </c>
    </row>
    <row r="38" spans="1:37" ht="15.75" x14ac:dyDescent="0.25">
      <c r="A38" s="123">
        <v>35</v>
      </c>
      <c r="B38" s="288" t="s">
        <v>939</v>
      </c>
      <c r="C38" s="289"/>
      <c r="D38" s="289"/>
      <c r="E38" s="289"/>
      <c r="F38" s="289"/>
      <c r="G38" s="289"/>
      <c r="H38" s="289"/>
      <c r="I38" s="289"/>
      <c r="J38" s="289"/>
      <c r="K38" s="154"/>
      <c r="L38" s="154"/>
      <c r="M38" s="154"/>
      <c r="N38" s="162"/>
      <c r="O38" s="154"/>
      <c r="P38" s="154"/>
      <c r="Q38" s="154"/>
      <c r="R38" s="154"/>
      <c r="S38" s="154"/>
      <c r="T38" s="154"/>
      <c r="U38" s="154"/>
      <c r="V38" s="154"/>
      <c r="W38" s="154"/>
      <c r="X38" s="154"/>
      <c r="Y38" s="154"/>
      <c r="Z38" s="154"/>
      <c r="AA38" s="154"/>
      <c r="AB38" s="154"/>
      <c r="AC38" s="154"/>
      <c r="AD38" s="154"/>
      <c r="AE38" s="154"/>
      <c r="AF38" s="154"/>
      <c r="AG38" s="154"/>
      <c r="AH38" s="154"/>
      <c r="AI38" s="154"/>
      <c r="AJ38" s="154"/>
      <c r="AK38" s="154"/>
    </row>
    <row r="39" spans="1:37" x14ac:dyDescent="0.2">
      <c r="A39" s="123">
        <v>36</v>
      </c>
      <c r="B39" s="239" t="s">
        <v>940</v>
      </c>
      <c r="C39" s="240" t="s">
        <v>941</v>
      </c>
      <c r="D39" s="241"/>
      <c r="E39" s="241"/>
      <c r="F39" s="241"/>
      <c r="G39" s="241"/>
      <c r="H39" s="241"/>
      <c r="I39" s="241"/>
      <c r="J39" s="241"/>
      <c r="K39" s="154" t="s">
        <v>433</v>
      </c>
      <c r="L39" s="154" t="s">
        <v>433</v>
      </c>
      <c r="M39" s="154" t="s">
        <v>433</v>
      </c>
      <c r="N39" s="162" t="s">
        <v>433</v>
      </c>
      <c r="O39" s="154" t="s">
        <v>433</v>
      </c>
      <c r="P39" s="154" t="s">
        <v>433</v>
      </c>
    </row>
    <row r="40" spans="1:37" ht="25.5" x14ac:dyDescent="0.2">
      <c r="A40" s="123">
        <v>37</v>
      </c>
      <c r="B40" s="242" t="s">
        <v>942</v>
      </c>
      <c r="C40" s="242" t="s">
        <v>943</v>
      </c>
      <c r="D40" s="242" t="s">
        <v>944</v>
      </c>
      <c r="E40" s="242" t="s">
        <v>945</v>
      </c>
      <c r="F40" s="242" t="s">
        <v>946</v>
      </c>
      <c r="G40" s="242" t="s">
        <v>947</v>
      </c>
      <c r="H40" s="242" t="s">
        <v>948</v>
      </c>
      <c r="I40" s="242" t="s">
        <v>949</v>
      </c>
      <c r="J40" s="242" t="s">
        <v>950</v>
      </c>
      <c r="K40" s="243"/>
      <c r="L40" s="243"/>
      <c r="M40" s="243"/>
      <c r="N40" s="244"/>
      <c r="O40" s="243"/>
      <c r="P40" s="243"/>
    </row>
    <row r="41" spans="1:37" x14ac:dyDescent="0.2">
      <c r="A41" s="123">
        <v>38</v>
      </c>
      <c r="B41" s="146" t="s">
        <v>951</v>
      </c>
      <c r="C41" s="146" t="s">
        <v>952</v>
      </c>
      <c r="D41" s="146" t="s">
        <v>953</v>
      </c>
      <c r="E41" s="146" t="s">
        <v>954</v>
      </c>
      <c r="F41" s="146" t="s">
        <v>44</v>
      </c>
      <c r="G41" s="245"/>
      <c r="H41" s="146"/>
      <c r="I41" s="146">
        <v>1</v>
      </c>
      <c r="J41" s="246"/>
      <c r="K41" s="154"/>
      <c r="L41" s="154"/>
      <c r="M41" s="154"/>
      <c r="N41" s="162"/>
      <c r="O41" s="154"/>
      <c r="P41" s="154"/>
    </row>
    <row r="42" spans="1:37" x14ac:dyDescent="0.2">
      <c r="A42" s="123">
        <v>39</v>
      </c>
      <c r="B42" s="169" t="s">
        <v>197</v>
      </c>
      <c r="C42" s="146" t="s">
        <v>955</v>
      </c>
      <c r="D42" s="146" t="s">
        <v>953</v>
      </c>
      <c r="E42" s="146" t="s">
        <v>954</v>
      </c>
      <c r="F42" s="146" t="s">
        <v>43</v>
      </c>
      <c r="G42" s="146"/>
      <c r="H42" s="146">
        <v>5000</v>
      </c>
      <c r="I42" s="146">
        <v>1</v>
      </c>
      <c r="J42" s="246">
        <v>5000</v>
      </c>
      <c r="K42" s="154"/>
      <c r="L42" s="154"/>
      <c r="M42" s="154"/>
      <c r="N42" s="162"/>
      <c r="O42" s="154"/>
      <c r="P42" s="154"/>
    </row>
    <row r="43" spans="1:37" x14ac:dyDescent="0.2">
      <c r="A43" s="123">
        <v>40</v>
      </c>
      <c r="B43" s="290"/>
      <c r="C43" s="291"/>
      <c r="D43" s="291"/>
      <c r="E43" s="291"/>
      <c r="F43" s="291"/>
      <c r="G43" s="291"/>
      <c r="H43" s="292"/>
      <c r="I43" s="247" t="s">
        <v>23</v>
      </c>
      <c r="J43" s="248">
        <f>SUM(J41:J42)</f>
        <v>5000</v>
      </c>
      <c r="K43" s="154"/>
      <c r="L43" s="154"/>
      <c r="M43" s="154"/>
      <c r="N43" s="162"/>
      <c r="O43" s="154"/>
      <c r="P43" s="154"/>
    </row>
    <row r="44" spans="1:37" x14ac:dyDescent="0.2">
      <c r="A44" s="123">
        <v>41</v>
      </c>
      <c r="B44" s="154" t="s">
        <v>433</v>
      </c>
      <c r="C44" s="154" t="s">
        <v>433</v>
      </c>
      <c r="D44" s="154" t="s">
        <v>433</v>
      </c>
      <c r="E44" s="154" t="s">
        <v>433</v>
      </c>
      <c r="F44" s="154" t="s">
        <v>433</v>
      </c>
      <c r="G44" s="154" t="s">
        <v>433</v>
      </c>
      <c r="H44" s="154" t="s">
        <v>433</v>
      </c>
      <c r="I44" s="154" t="s">
        <v>433</v>
      </c>
      <c r="J44" s="154" t="s">
        <v>433</v>
      </c>
      <c r="K44" s="154"/>
      <c r="L44" s="154"/>
      <c r="M44" s="154"/>
      <c r="N44" s="162"/>
      <c r="O44" s="154"/>
      <c r="P44" s="154"/>
    </row>
    <row r="45" spans="1:37" ht="15.75" x14ac:dyDescent="0.25">
      <c r="A45" s="123">
        <v>42</v>
      </c>
      <c r="B45" s="293" t="s">
        <v>956</v>
      </c>
      <c r="C45" s="294"/>
      <c r="D45" s="294"/>
      <c r="E45" s="294"/>
      <c r="F45" s="294"/>
      <c r="G45" s="294"/>
      <c r="H45" s="294"/>
      <c r="I45" s="294"/>
      <c r="J45" s="294"/>
      <c r="K45" s="154"/>
      <c r="L45" s="249" t="s">
        <v>957</v>
      </c>
      <c r="M45" s="154"/>
      <c r="N45" s="162"/>
      <c r="O45" s="154"/>
      <c r="P45" s="154"/>
    </row>
    <row r="46" spans="1:37" ht="25.5" x14ac:dyDescent="0.2">
      <c r="A46" s="123">
        <v>43</v>
      </c>
      <c r="B46" s="242" t="s">
        <v>969</v>
      </c>
      <c r="C46" s="242" t="s">
        <v>958</v>
      </c>
      <c r="D46" s="242" t="s">
        <v>959</v>
      </c>
      <c r="E46" s="242" t="s">
        <v>960</v>
      </c>
      <c r="F46" s="242" t="s">
        <v>961</v>
      </c>
      <c r="G46" s="242" t="s">
        <v>962</v>
      </c>
      <c r="H46" s="242" t="s">
        <v>963</v>
      </c>
      <c r="I46" s="242" t="s">
        <v>964</v>
      </c>
      <c r="J46" s="242" t="s">
        <v>965</v>
      </c>
      <c r="K46" s="154"/>
      <c r="L46" s="249" t="s">
        <v>966</v>
      </c>
      <c r="M46" s="154"/>
      <c r="N46" s="162"/>
      <c r="O46" s="154"/>
      <c r="P46" s="154"/>
    </row>
    <row r="47" spans="1:37" ht="15.75" thickBot="1" x14ac:dyDescent="0.3">
      <c r="A47" s="123">
        <v>44</v>
      </c>
      <c r="B47" s="285">
        <f>J3-AC_SO_TC12!AB3</f>
        <v>350</v>
      </c>
      <c r="C47" s="145" t="s">
        <v>970</v>
      </c>
      <c r="D47" s="148" t="s">
        <v>4</v>
      </c>
      <c r="E47" s="178" t="str">
        <f>AB3</f>
        <v>850</v>
      </c>
      <c r="F47" s="127">
        <f>ROUND(AJ3,4)</f>
        <v>75.218000000000004</v>
      </c>
      <c r="G47" s="250">
        <f>E47*F47</f>
        <v>63935.3</v>
      </c>
      <c r="H47" s="258">
        <f>ROUND(J47/E47,4)</f>
        <v>0.1502</v>
      </c>
      <c r="I47" s="145">
        <f>F47+H47</f>
        <v>75.368200000000002</v>
      </c>
      <c r="J47" s="146">
        <f>ROUND(G47*$P$48,2)</f>
        <v>127.66</v>
      </c>
      <c r="K47" s="154"/>
      <c r="L47" s="249" t="s">
        <v>967</v>
      </c>
      <c r="M47" s="154"/>
      <c r="N47" s="162"/>
      <c r="O47" s="154"/>
      <c r="P47" s="154"/>
    </row>
    <row r="48" spans="1:37" ht="15.75" thickBot="1" x14ac:dyDescent="0.3">
      <c r="A48" s="123">
        <v>45</v>
      </c>
      <c r="B48" s="285">
        <f>J4-AC_SO_TC12!AB4</f>
        <v>1000</v>
      </c>
      <c r="C48" s="145" t="s">
        <v>971</v>
      </c>
      <c r="D48" s="148" t="s">
        <v>4</v>
      </c>
      <c r="E48" s="178" t="str">
        <f t="shared" ref="E48:E51" si="21">AB4</f>
        <v>1500</v>
      </c>
      <c r="F48" s="127">
        <f t="shared" ref="F48:F51" si="22">ROUND(AJ4,4)</f>
        <v>66.216099999999997</v>
      </c>
      <c r="G48" s="250">
        <f>E48*F48</f>
        <v>99324.15</v>
      </c>
      <c r="H48" s="99">
        <f t="shared" ref="H48:H51" si="23">ROUND(J48/E48,4)</f>
        <v>0.13220000000000001</v>
      </c>
      <c r="I48" s="145">
        <f t="shared" ref="I48:I51" si="24">F48+H48</f>
        <v>66.348299999999995</v>
      </c>
      <c r="J48" s="146">
        <f t="shared" ref="J48:J51" si="25">ROUND(G48*$P$48,2)</f>
        <v>198.33</v>
      </c>
      <c r="K48" s="154"/>
      <c r="L48" s="295" t="s">
        <v>968</v>
      </c>
      <c r="M48" s="296"/>
      <c r="N48" s="296"/>
      <c r="O48" s="297"/>
      <c r="P48" s="251">
        <f>J43/G52</f>
        <v>1.996756309310651E-3</v>
      </c>
    </row>
    <row r="49" spans="1:16" ht="15" x14ac:dyDescent="0.25">
      <c r="A49" s="123">
        <v>46</v>
      </c>
      <c r="B49" s="285">
        <f>J5-AC_SO_TC12!AB5</f>
        <v>2300</v>
      </c>
      <c r="C49" s="145" t="s">
        <v>972</v>
      </c>
      <c r="D49" s="148" t="s">
        <v>4</v>
      </c>
      <c r="E49" s="178" t="str">
        <f t="shared" si="21"/>
        <v>2800</v>
      </c>
      <c r="F49" s="127">
        <f t="shared" si="22"/>
        <v>40.7834</v>
      </c>
      <c r="G49" s="250">
        <f>E49*F49</f>
        <v>114193.52</v>
      </c>
      <c r="H49" s="99">
        <f t="shared" si="23"/>
        <v>8.14E-2</v>
      </c>
      <c r="I49" s="145">
        <f t="shared" si="24"/>
        <v>40.864800000000002</v>
      </c>
      <c r="J49" s="146">
        <f t="shared" si="25"/>
        <v>228.02</v>
      </c>
      <c r="K49" s="154"/>
      <c r="L49" s="252"/>
      <c r="M49" s="252"/>
      <c r="N49" s="252"/>
      <c r="O49" s="252"/>
      <c r="P49" s="253"/>
    </row>
    <row r="50" spans="1:16" ht="15" x14ac:dyDescent="0.25">
      <c r="A50" s="123">
        <v>47</v>
      </c>
      <c r="B50" s="285">
        <f>J6-AC_SO_TC12!AB6</f>
        <v>5250</v>
      </c>
      <c r="C50" s="145" t="s">
        <v>973</v>
      </c>
      <c r="D50" s="148" t="s">
        <v>4</v>
      </c>
      <c r="E50" s="178" t="str">
        <f t="shared" si="21"/>
        <v>5750</v>
      </c>
      <c r="F50" s="127">
        <f t="shared" si="22"/>
        <v>74.840599999999995</v>
      </c>
      <c r="G50" s="250">
        <f>E50*F50</f>
        <v>430333.44999999995</v>
      </c>
      <c r="H50" s="99">
        <f t="shared" si="23"/>
        <v>0.14940000000000001</v>
      </c>
      <c r="I50" s="145">
        <f t="shared" si="24"/>
        <v>74.989999999999995</v>
      </c>
      <c r="J50" s="146">
        <f t="shared" si="25"/>
        <v>859.27</v>
      </c>
      <c r="K50" s="154"/>
      <c r="L50" s="252"/>
      <c r="M50" s="252"/>
      <c r="N50" s="252"/>
      <c r="O50" s="252"/>
      <c r="P50" s="253"/>
    </row>
    <row r="51" spans="1:16" ht="15" x14ac:dyDescent="0.25">
      <c r="A51" s="123">
        <v>48</v>
      </c>
      <c r="B51" s="285">
        <f>J7-AC_SO_TC12!AB7</f>
        <v>7700</v>
      </c>
      <c r="C51" s="145" t="s">
        <v>974</v>
      </c>
      <c r="D51" s="148" t="s">
        <v>4</v>
      </c>
      <c r="E51" s="178" t="str">
        <f t="shared" si="21"/>
        <v>8200</v>
      </c>
      <c r="F51" s="127">
        <f t="shared" si="22"/>
        <v>219.05789999999999</v>
      </c>
      <c r="G51" s="250">
        <f>E51*F51</f>
        <v>1796274.78</v>
      </c>
      <c r="H51" s="99">
        <f t="shared" si="23"/>
        <v>0.43740000000000001</v>
      </c>
      <c r="I51" s="145">
        <f t="shared" si="24"/>
        <v>219.49529999999999</v>
      </c>
      <c r="J51" s="146">
        <f t="shared" si="25"/>
        <v>3586.72</v>
      </c>
      <c r="K51" s="154"/>
      <c r="L51" s="252"/>
      <c r="M51" s="252"/>
      <c r="N51" s="252"/>
      <c r="O51" s="252"/>
      <c r="P51" s="253"/>
    </row>
    <row r="52" spans="1:16" ht="13.5" thickBot="1" x14ac:dyDescent="0.25">
      <c r="A52" s="123">
        <v>49</v>
      </c>
      <c r="B52" s="254" t="s">
        <v>433</v>
      </c>
      <c r="C52" s="254"/>
      <c r="D52" s="254"/>
      <c r="E52" s="254" t="s">
        <v>433</v>
      </c>
      <c r="F52" s="255" t="s">
        <v>23</v>
      </c>
      <c r="G52" s="256">
        <f>SUM(G47:G51)</f>
        <v>2504061.2000000002</v>
      </c>
      <c r="H52" s="254"/>
      <c r="I52" s="254"/>
      <c r="J52" s="256">
        <f>SUM(J47:J51)</f>
        <v>5000</v>
      </c>
      <c r="K52" s="154"/>
      <c r="L52" s="154"/>
      <c r="M52" s="154"/>
      <c r="N52" s="162"/>
      <c r="O52" s="154"/>
      <c r="P52" s="154"/>
    </row>
    <row r="53" spans="1:16" ht="15.75" thickBot="1" x14ac:dyDescent="0.3">
      <c r="A53" s="123">
        <v>50</v>
      </c>
      <c r="B53" s="154"/>
      <c r="C53" s="154"/>
      <c r="D53" s="154"/>
      <c r="E53" s="154"/>
      <c r="F53" s="154"/>
      <c r="G53" s="154"/>
      <c r="H53" s="154"/>
      <c r="I53" s="154"/>
      <c r="J53" s="257">
        <f>G52+J52</f>
        <v>2509061.2000000002</v>
      </c>
      <c r="K53" s="154"/>
      <c r="L53" s="154"/>
      <c r="M53" s="154"/>
      <c r="N53" s="162"/>
      <c r="O53" s="154"/>
      <c r="P53" s="154"/>
    </row>
  </sheetData>
  <mergeCells count="4">
    <mergeCell ref="B38:J38"/>
    <mergeCell ref="B43:H43"/>
    <mergeCell ref="B45:J45"/>
    <mergeCell ref="L48:O48"/>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B1B2B-BB06-4E34-B92C-BE7533A7DEFD}">
  <dimension ref="A1:BN38"/>
  <sheetViews>
    <sheetView topLeftCell="S1" zoomScale="80" zoomScaleNormal="80" workbookViewId="0">
      <selection activeCell="AB24" sqref="AB24"/>
    </sheetView>
  </sheetViews>
  <sheetFormatPr defaultColWidth="8.85546875" defaultRowHeight="12.75" x14ac:dyDescent="0.2"/>
  <cols>
    <col min="1" max="1" bestFit="true" customWidth="true" style="123" width="8.7109375" collapsed="true"/>
    <col min="2" max="2" bestFit="true" customWidth="true" style="123" width="30.28515625" collapsed="true"/>
    <col min="3" max="3" bestFit="true" customWidth="true" style="123" width="15.85546875" collapsed="true"/>
    <col min="4" max="4" bestFit="true" customWidth="true" style="123" width="32.28515625" collapsed="true"/>
    <col min="5" max="5" bestFit="true" customWidth="true" style="123" width="19.28515625" collapsed="true"/>
    <col min="6" max="6" bestFit="true" customWidth="true" style="123" width="20.85546875" collapsed="true"/>
    <col min="7" max="7" bestFit="true" customWidth="true" style="123" width="13.140625" collapsed="true"/>
    <col min="8" max="8" bestFit="true" customWidth="true" style="123" width="18.85546875" collapsed="true"/>
    <col min="9" max="9" bestFit="true" customWidth="true" style="123" width="20.0" collapsed="true"/>
    <col min="10" max="10" bestFit="true" customWidth="true" style="123" width="24.42578125" collapsed="true"/>
    <col min="11" max="11" bestFit="true" customWidth="true" style="123" width="10.42578125" collapsed="true"/>
    <col min="12" max="12" bestFit="true" customWidth="true" style="123" width="19.42578125" collapsed="true"/>
    <col min="13" max="13" bestFit="true" customWidth="true" style="123" width="18.140625" collapsed="true"/>
    <col min="14" max="14" bestFit="true" customWidth="true" style="123" width="19.42578125" collapsed="true"/>
    <col min="15" max="15" bestFit="true" customWidth="true" style="123" width="16.7109375" collapsed="true"/>
    <col min="16" max="16" bestFit="true" customWidth="true" style="123" width="16.85546875" collapsed="true"/>
    <col min="17" max="17" bestFit="true" customWidth="true" style="123" width="16.7109375" collapsed="true"/>
    <col min="18" max="18" bestFit="true" customWidth="true" style="123" width="13.5703125" collapsed="true"/>
    <col min="19" max="19" bestFit="true" customWidth="true" style="123" width="31.5703125" collapsed="true"/>
    <col min="20" max="20" bestFit="true" customWidth="true" style="123" width="16.42578125" collapsed="true"/>
    <col min="21" max="21" bestFit="true" customWidth="true" style="123" width="17.28515625" collapsed="true"/>
    <col min="22" max="22" bestFit="true" customWidth="true" style="123" width="12.0" collapsed="true"/>
    <col min="23" max="23" bestFit="true" customWidth="true" style="123" width="13.0" collapsed="true"/>
    <col min="24" max="24" bestFit="true" customWidth="true" style="123" width="13.5703125" collapsed="true"/>
    <col min="25" max="25" customWidth="true" style="123" width="13.0" collapsed="true"/>
    <col min="26" max="26" bestFit="true" customWidth="true" style="123" width="15.85546875" collapsed="true"/>
    <col min="27" max="27" customWidth="true" style="123" width="12.28515625" collapsed="true"/>
    <col min="28" max="28" bestFit="true" customWidth="true" style="123" width="34.42578125" collapsed="true"/>
    <col min="29" max="30" bestFit="true" customWidth="true" style="123" width="13.0" collapsed="true"/>
    <col min="31" max="32" bestFit="true" customWidth="true" style="123" width="9.85546875" collapsed="true"/>
    <col min="33" max="33" bestFit="true" customWidth="true" style="123" width="12.85546875" collapsed="true"/>
    <col min="34" max="34" bestFit="true" customWidth="true" style="123" width="11.42578125" collapsed="true"/>
    <col min="35" max="35" bestFit="true" customWidth="true" style="123" width="13.0" collapsed="true"/>
    <col min="36" max="36" bestFit="true" customWidth="true" style="123" width="9.85546875" collapsed="true"/>
    <col min="37" max="37" bestFit="true" customWidth="true" style="123" width="10.0" collapsed="true"/>
    <col min="38" max="38" bestFit="true" customWidth="true" style="123" width="13.0" collapsed="true"/>
    <col min="39" max="16384" style="123" width="8.85546875" collapsed="true"/>
  </cols>
  <sheetData>
    <row r="1" spans="1:66" x14ac:dyDescent="0.2">
      <c r="A1" s="123" t="s">
        <v>216</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c r="Z1" s="123" t="s">
        <v>108</v>
      </c>
      <c r="AA1" s="123" t="s">
        <v>109</v>
      </c>
      <c r="AB1" s="123" t="s">
        <v>110</v>
      </c>
      <c r="AC1" s="123" t="s">
        <v>111</v>
      </c>
      <c r="AD1" s="123" t="s">
        <v>112</v>
      </c>
      <c r="AE1" s="123" t="s">
        <v>113</v>
      </c>
      <c r="AF1" s="123" t="s">
        <v>114</v>
      </c>
      <c r="AG1" s="123" t="s">
        <v>115</v>
      </c>
      <c r="AH1" s="123" t="s">
        <v>116</v>
      </c>
      <c r="AI1" s="123" t="s">
        <v>117</v>
      </c>
      <c r="AJ1" s="123" t="s">
        <v>118</v>
      </c>
      <c r="AK1" s="123" t="s">
        <v>119</v>
      </c>
    </row>
    <row r="2" spans="1:66" s="143" customFormat="1" ht="38.25" x14ac:dyDescent="0.2">
      <c r="A2" s="132" t="s">
        <v>217</v>
      </c>
      <c r="B2" s="133" t="s">
        <v>8</v>
      </c>
      <c r="C2" s="134" t="s">
        <v>9</v>
      </c>
      <c r="D2" s="133" t="s">
        <v>15</v>
      </c>
      <c r="E2" s="133" t="s">
        <v>16</v>
      </c>
      <c r="F2" s="133" t="s">
        <v>17</v>
      </c>
      <c r="G2" s="133" t="s">
        <v>18</v>
      </c>
      <c r="H2" s="133" t="s">
        <v>10</v>
      </c>
      <c r="I2" s="133" t="s">
        <v>11</v>
      </c>
      <c r="J2" s="133" t="s">
        <v>12</v>
      </c>
      <c r="K2" s="133" t="s">
        <v>0</v>
      </c>
      <c r="L2" s="133" t="s">
        <v>2</v>
      </c>
      <c r="M2" s="134" t="s">
        <v>23</v>
      </c>
      <c r="N2" s="134" t="s">
        <v>47</v>
      </c>
      <c r="O2" s="134" t="s">
        <v>48</v>
      </c>
      <c r="P2" s="134" t="s">
        <v>55</v>
      </c>
      <c r="Q2" s="134" t="s">
        <v>41</v>
      </c>
      <c r="R2" s="135" t="s">
        <v>78</v>
      </c>
      <c r="S2" s="135" t="s">
        <v>58</v>
      </c>
      <c r="T2" s="135" t="s">
        <v>59</v>
      </c>
      <c r="U2" s="135" t="s">
        <v>53</v>
      </c>
      <c r="V2" s="134" t="s">
        <v>55</v>
      </c>
      <c r="W2" s="135" t="s">
        <v>565</v>
      </c>
      <c r="X2" s="134" t="s">
        <v>564</v>
      </c>
      <c r="Y2" s="134" t="s">
        <v>68</v>
      </c>
      <c r="Z2" s="136" t="s">
        <v>140</v>
      </c>
      <c r="AA2" s="136" t="s">
        <v>147</v>
      </c>
      <c r="AB2" s="137" t="s">
        <v>148</v>
      </c>
      <c r="AC2" s="137" t="s">
        <v>568</v>
      </c>
      <c r="AD2" s="137" t="s">
        <v>60</v>
      </c>
      <c r="AE2" s="137" t="s">
        <v>185</v>
      </c>
      <c r="AF2" s="137" t="s">
        <v>566</v>
      </c>
      <c r="AG2" s="137" t="s">
        <v>567</v>
      </c>
      <c r="AH2" s="137" t="s">
        <v>63</v>
      </c>
      <c r="AI2" s="137" t="s">
        <v>65</v>
      </c>
      <c r="AJ2" s="137" t="s">
        <v>67</v>
      </c>
      <c r="AK2" s="138" t="s">
        <v>68</v>
      </c>
      <c r="AL2" s="123"/>
      <c r="AM2" s="123"/>
      <c r="AN2" s="123"/>
      <c r="AO2" s="123"/>
      <c r="AP2" s="123"/>
      <c r="AQ2" s="123"/>
      <c r="AR2" s="123"/>
      <c r="AS2" s="123"/>
      <c r="AT2" s="123"/>
      <c r="AU2" s="123"/>
      <c r="AV2" s="123"/>
      <c r="AW2" s="123"/>
      <c r="AX2" s="123"/>
      <c r="AY2" s="123"/>
      <c r="AZ2" s="123"/>
      <c r="BA2" s="123"/>
      <c r="BB2" s="123"/>
      <c r="BC2" s="123"/>
      <c r="BD2" s="123"/>
      <c r="BE2" s="123"/>
      <c r="BF2" s="123"/>
      <c r="BG2" s="123"/>
      <c r="BH2" s="123"/>
      <c r="BI2" s="123"/>
      <c r="BJ2" s="123"/>
      <c r="BK2" s="123"/>
      <c r="BL2" s="123"/>
      <c r="BM2" s="123"/>
      <c r="BN2" s="123"/>
    </row>
    <row r="3" spans="1:66" x14ac:dyDescent="0.2">
      <c r="A3" s="123">
        <v>0</v>
      </c>
      <c r="B3" s="144">
        <v>1</v>
      </c>
      <c r="C3" s="145" t="s">
        <v>970</v>
      </c>
      <c r="D3" s="146" t="s">
        <v>33</v>
      </c>
      <c r="E3" s="146" t="s">
        <v>130</v>
      </c>
      <c r="F3" s="146" t="s">
        <v>31</v>
      </c>
      <c r="G3" s="146" t="s">
        <v>19</v>
      </c>
      <c r="H3" s="147" t="s">
        <v>77</v>
      </c>
      <c r="I3" s="146" t="s">
        <v>39</v>
      </c>
      <c r="J3" s="178" t="s">
        <v>237</v>
      </c>
      <c r="K3" s="148" t="s">
        <v>4</v>
      </c>
      <c r="L3" s="146">
        <v>85.38</v>
      </c>
      <c r="M3" s="127">
        <f>J3*L3</f>
        <v>72573</v>
      </c>
      <c r="N3" s="196">
        <v>0</v>
      </c>
      <c r="O3" s="196">
        <v>0</v>
      </c>
      <c r="P3" s="130">
        <v>0.18</v>
      </c>
      <c r="Q3" s="146" t="s">
        <v>44</v>
      </c>
      <c r="R3" s="178">
        <v>5</v>
      </c>
      <c r="S3" s="127">
        <f>M3*R3/100</f>
        <v>3628.65</v>
      </c>
      <c r="T3" s="127">
        <f>M3-S3</f>
        <v>68944.350000000006</v>
      </c>
      <c r="U3" s="126">
        <f>T3-(T3*$U$9)</f>
        <v>68843.618621494781</v>
      </c>
      <c r="V3" s="127">
        <f>ROUND((P3*U3),2)</f>
        <v>12391.85</v>
      </c>
      <c r="W3" s="127">
        <f>$W$9*U3</f>
        <v>0</v>
      </c>
      <c r="X3" s="127">
        <f>ROUND(((U3+W3)/J3),4)</f>
        <v>80.992500000000007</v>
      </c>
      <c r="Y3" s="127">
        <f>X3*J3</f>
        <v>68843.625</v>
      </c>
      <c r="Z3" s="145" t="str">
        <f>C3</f>
        <v>AddCostPRD_001</v>
      </c>
      <c r="AA3" s="178" t="str">
        <f>J3</f>
        <v>850</v>
      </c>
      <c r="AB3" s="178" t="s">
        <v>431</v>
      </c>
      <c r="AC3" s="149">
        <f>(AB3/J3)*U3</f>
        <v>40496.246247938107</v>
      </c>
      <c r="AD3" s="149">
        <f>AB3*L3</f>
        <v>42690</v>
      </c>
      <c r="AE3" s="149">
        <f>ROUND(AD3*R3/100,2)</f>
        <v>2134.5</v>
      </c>
      <c r="AF3" s="149">
        <f>AD3-AE3</f>
        <v>40555.5</v>
      </c>
      <c r="AG3" s="126">
        <f>AF3-(AF3*$AG$9)</f>
        <v>40496.127943781925</v>
      </c>
      <c r="AH3" s="127">
        <f>ROUND(P3*AG3,2)</f>
        <v>7289.3</v>
      </c>
      <c r="AI3" s="149">
        <v>0</v>
      </c>
      <c r="AJ3" s="127">
        <f>ROUND(((AG3+AI3)/AB3),4)</f>
        <v>80.9923</v>
      </c>
      <c r="AK3" s="149">
        <f>ROUND(AB3*AJ3,2)</f>
        <v>40496.15</v>
      </c>
    </row>
    <row r="4" spans="1:66" x14ac:dyDescent="0.2">
      <c r="A4" s="123">
        <v>1</v>
      </c>
      <c r="B4" s="144">
        <v>2</v>
      </c>
      <c r="C4" s="145" t="s">
        <v>971</v>
      </c>
      <c r="D4" s="146" t="s">
        <v>33</v>
      </c>
      <c r="E4" s="146" t="s">
        <v>38</v>
      </c>
      <c r="F4" s="146" t="s">
        <v>31</v>
      </c>
      <c r="G4" s="146" t="s">
        <v>19</v>
      </c>
      <c r="H4" s="147" t="s">
        <v>77</v>
      </c>
      <c r="I4" s="146" t="s">
        <v>39</v>
      </c>
      <c r="J4" s="178" t="s">
        <v>210</v>
      </c>
      <c r="K4" s="148" t="s">
        <v>4</v>
      </c>
      <c r="L4" s="146">
        <v>75.260000000000005</v>
      </c>
      <c r="M4" s="127">
        <f>J4*L4</f>
        <v>112890.00000000001</v>
      </c>
      <c r="N4" s="196">
        <v>0</v>
      </c>
      <c r="O4" s="196">
        <v>0</v>
      </c>
      <c r="P4" s="130">
        <v>0.12</v>
      </c>
      <c r="Q4" s="146" t="s">
        <v>44</v>
      </c>
      <c r="R4" s="178">
        <v>5</v>
      </c>
      <c r="S4" s="127">
        <f>M4*R4/100</f>
        <v>5644.5000000000009</v>
      </c>
      <c r="T4" s="127">
        <f>M4-S4</f>
        <v>107245.50000000001</v>
      </c>
      <c r="U4" s="126">
        <f t="shared" ref="U4:U7" si="0">T4-(T4*$U$9)</f>
        <v>107088.80859521512</v>
      </c>
      <c r="V4" s="127">
        <f t="shared" ref="V4:V7" si="1">ROUND((P4*U4),2)</f>
        <v>12850.66</v>
      </c>
      <c r="W4" s="127">
        <f t="shared" ref="W4:W7" si="2">$W$9*U4</f>
        <v>0</v>
      </c>
      <c r="X4" s="127">
        <f t="shared" ref="X4:X7" si="3">ROUND(((U4+W4)/J4),4)</f>
        <v>71.392499999999998</v>
      </c>
      <c r="Y4" s="127">
        <f t="shared" ref="Y4:Y7" si="4">X4*J4</f>
        <v>107088.75</v>
      </c>
      <c r="Z4" s="145" t="str">
        <f t="shared" ref="Z4:Z7" si="5">C4</f>
        <v>AddCostPRD_002</v>
      </c>
      <c r="AA4" s="178" t="str">
        <f t="shared" ref="AA4:AA7" si="6">J4</f>
        <v>1500</v>
      </c>
      <c r="AB4" s="178" t="s">
        <v>431</v>
      </c>
      <c r="AC4" s="149">
        <f>(AB4/J4)*U4</f>
        <v>35696.26953173837</v>
      </c>
      <c r="AD4" s="149">
        <f>AB4*L4</f>
        <v>37630</v>
      </c>
      <c r="AE4" s="149">
        <f>ROUND(AD4*R4/100,2)</f>
        <v>1881.5</v>
      </c>
      <c r="AF4" s="149">
        <f>AD4-AE4</f>
        <v>35748.5</v>
      </c>
      <c r="AG4" s="126">
        <f>AF4-(AF4*$AG$9)</f>
        <v>35696.165250047168</v>
      </c>
      <c r="AH4" s="127">
        <f>ROUND(P4*AG4,2)</f>
        <v>4283.54</v>
      </c>
      <c r="AI4" s="149">
        <v>0</v>
      </c>
      <c r="AJ4" s="127">
        <f>ROUND(((AG4+AI4)/AB4),4)</f>
        <v>71.392300000000006</v>
      </c>
      <c r="AK4" s="149">
        <f>ROUND(AB4*AJ4,2)</f>
        <v>35696.15</v>
      </c>
    </row>
    <row r="5" spans="1:66" x14ac:dyDescent="0.2">
      <c r="A5" s="123">
        <v>2</v>
      </c>
      <c r="B5" s="144">
        <v>3</v>
      </c>
      <c r="C5" s="145" t="s">
        <v>972</v>
      </c>
      <c r="D5" s="146" t="s">
        <v>33</v>
      </c>
      <c r="E5" s="146" t="s">
        <v>38</v>
      </c>
      <c r="F5" s="146" t="s">
        <v>31</v>
      </c>
      <c r="G5" s="146" t="s">
        <v>19</v>
      </c>
      <c r="H5" s="147" t="s">
        <v>77</v>
      </c>
      <c r="I5" s="146" t="s">
        <v>39</v>
      </c>
      <c r="J5" s="178" t="s">
        <v>238</v>
      </c>
      <c r="K5" s="148" t="s">
        <v>4</v>
      </c>
      <c r="L5" s="146">
        <v>55.85</v>
      </c>
      <c r="M5" s="127">
        <f>J5*L5</f>
        <v>156380</v>
      </c>
      <c r="N5" s="196">
        <v>0</v>
      </c>
      <c r="O5" s="196">
        <v>0</v>
      </c>
      <c r="P5" s="130">
        <v>0.12</v>
      </c>
      <c r="Q5" s="146" t="s">
        <v>44</v>
      </c>
      <c r="R5" s="178">
        <v>5</v>
      </c>
      <c r="S5" s="127">
        <f>M5*R5/100</f>
        <v>7819</v>
      </c>
      <c r="T5" s="127">
        <f>M5-S5</f>
        <v>148561</v>
      </c>
      <c r="U5" s="126">
        <f t="shared" si="0"/>
        <v>148343.94444255237</v>
      </c>
      <c r="V5" s="127">
        <f t="shared" si="1"/>
        <v>17801.27</v>
      </c>
      <c r="W5" s="127">
        <f t="shared" si="2"/>
        <v>0</v>
      </c>
      <c r="X5" s="127">
        <f t="shared" si="3"/>
        <v>52.98</v>
      </c>
      <c r="Y5" s="127">
        <f t="shared" si="4"/>
        <v>148344</v>
      </c>
      <c r="Z5" s="145" t="str">
        <f t="shared" si="5"/>
        <v>AddCostPRD_003</v>
      </c>
      <c r="AA5" s="178" t="str">
        <f t="shared" si="6"/>
        <v>2800</v>
      </c>
      <c r="AB5" s="197" t="s">
        <v>431</v>
      </c>
      <c r="AC5" s="149">
        <f t="shared" ref="AC5:AC7" si="7">(AB5/J5)*U5</f>
        <v>26489.990079027208</v>
      </c>
      <c r="AD5" s="149">
        <f t="shared" ref="AD5:AD7" si="8">AB5*L5</f>
        <v>27925</v>
      </c>
      <c r="AE5" s="149">
        <f t="shared" ref="AE5" si="9">ROUND(AD5*R5/100,2)</f>
        <v>1396.25</v>
      </c>
      <c r="AF5" s="149">
        <f t="shared" ref="AF5:AF7" si="10">AD5-AE5</f>
        <v>26528.75</v>
      </c>
      <c r="AG5" s="126">
        <f t="shared" ref="AG5:AG7" si="11">AF5-(AF5*$AG$9)</f>
        <v>26489.912692202161</v>
      </c>
      <c r="AH5" s="127">
        <f t="shared" ref="AH5:AH7" si="12">ROUND(P5*AG5,2)</f>
        <v>3178.79</v>
      </c>
      <c r="AI5" s="149">
        <v>0</v>
      </c>
      <c r="AJ5" s="127">
        <f t="shared" ref="AJ5:AJ7" si="13">ROUND(((AG5+AI5)/AB5),4)</f>
        <v>52.979799999999997</v>
      </c>
      <c r="AK5" s="149">
        <f t="shared" ref="AK5:AK7" si="14">ROUND(AB5*AJ5,2)</f>
        <v>26489.9</v>
      </c>
    </row>
    <row r="6" spans="1:66" x14ac:dyDescent="0.2">
      <c r="A6" s="123">
        <v>3</v>
      </c>
      <c r="B6" s="144">
        <v>4</v>
      </c>
      <c r="C6" s="145" t="s">
        <v>973</v>
      </c>
      <c r="D6" s="146" t="s">
        <v>33</v>
      </c>
      <c r="E6" s="146" t="s">
        <v>38</v>
      </c>
      <c r="F6" s="146" t="s">
        <v>31</v>
      </c>
      <c r="G6" s="146" t="s">
        <v>19</v>
      </c>
      <c r="H6" s="147" t="s">
        <v>77</v>
      </c>
      <c r="I6" s="146" t="s">
        <v>39</v>
      </c>
      <c r="J6" s="178" t="s">
        <v>239</v>
      </c>
      <c r="K6" s="148" t="s">
        <v>4</v>
      </c>
      <c r="L6" s="146">
        <v>82.45</v>
      </c>
      <c r="M6" s="127">
        <f>J6*L6</f>
        <v>474087.5</v>
      </c>
      <c r="N6" s="195">
        <v>0</v>
      </c>
      <c r="O6" s="195">
        <v>0</v>
      </c>
      <c r="P6" s="130">
        <v>0.05</v>
      </c>
      <c r="Q6" s="146" t="s">
        <v>43</v>
      </c>
      <c r="R6" s="178" t="s">
        <v>209</v>
      </c>
      <c r="S6" s="197" t="str">
        <f>R6</f>
        <v>250</v>
      </c>
      <c r="T6" s="127">
        <f>M6-S6</f>
        <v>473837.5</v>
      </c>
      <c r="U6" s="126">
        <f t="shared" si="0"/>
        <v>473145.19809908327</v>
      </c>
      <c r="V6" s="127">
        <f t="shared" si="1"/>
        <v>23657.26</v>
      </c>
      <c r="W6" s="127">
        <f t="shared" si="2"/>
        <v>0</v>
      </c>
      <c r="X6" s="127">
        <f t="shared" si="3"/>
        <v>82.286100000000005</v>
      </c>
      <c r="Y6" s="127">
        <f t="shared" si="4"/>
        <v>473145.07500000001</v>
      </c>
      <c r="Z6" s="145" t="str">
        <f t="shared" si="5"/>
        <v>AddCostPRD_004</v>
      </c>
      <c r="AA6" s="178" t="str">
        <f t="shared" si="6"/>
        <v>5750</v>
      </c>
      <c r="AB6" s="197" t="s">
        <v>431</v>
      </c>
      <c r="AC6" s="149">
        <f t="shared" si="7"/>
        <v>41143.060704268108</v>
      </c>
      <c r="AD6" s="149">
        <f t="shared" si="8"/>
        <v>41225</v>
      </c>
      <c r="AE6" s="179" t="str">
        <f>R6</f>
        <v>250</v>
      </c>
      <c r="AF6" s="149">
        <f t="shared" si="10"/>
        <v>40975</v>
      </c>
      <c r="AG6" s="126">
        <f t="shared" si="11"/>
        <v>40915.013808150914</v>
      </c>
      <c r="AH6" s="127">
        <f t="shared" si="12"/>
        <v>2045.75</v>
      </c>
      <c r="AI6" s="149">
        <v>0</v>
      </c>
      <c r="AJ6" s="127">
        <f t="shared" si="13"/>
        <v>81.83</v>
      </c>
      <c r="AK6" s="149">
        <f t="shared" si="14"/>
        <v>40915</v>
      </c>
    </row>
    <row r="7" spans="1:66" x14ac:dyDescent="0.2">
      <c r="A7" s="123">
        <v>4</v>
      </c>
      <c r="B7" s="144">
        <v>5</v>
      </c>
      <c r="C7" s="145" t="s">
        <v>974</v>
      </c>
      <c r="D7" s="146" t="s">
        <v>33</v>
      </c>
      <c r="E7" s="146" t="s">
        <v>38</v>
      </c>
      <c r="F7" s="146" t="s">
        <v>31</v>
      </c>
      <c r="G7" s="146" t="s">
        <v>19</v>
      </c>
      <c r="H7" s="147" t="s">
        <v>77</v>
      </c>
      <c r="I7" s="146" t="s">
        <v>39</v>
      </c>
      <c r="J7" s="178" t="s">
        <v>240</v>
      </c>
      <c r="K7" s="148" t="s">
        <v>4</v>
      </c>
      <c r="L7" s="146">
        <v>320</v>
      </c>
      <c r="M7" s="127">
        <f>J7*L7</f>
        <v>2624000</v>
      </c>
      <c r="N7" s="196">
        <v>0</v>
      </c>
      <c r="O7" s="196">
        <v>0</v>
      </c>
      <c r="P7" s="130">
        <v>0.18</v>
      </c>
      <c r="Q7" s="146" t="s">
        <v>43</v>
      </c>
      <c r="R7" s="178" t="s">
        <v>396</v>
      </c>
      <c r="S7" s="197" t="str">
        <f>R7</f>
        <v>400</v>
      </c>
      <c r="T7" s="127">
        <f>M7-S7</f>
        <v>2623600</v>
      </c>
      <c r="U7" s="126">
        <f t="shared" si="0"/>
        <v>2619766.7802416543</v>
      </c>
      <c r="V7" s="127">
        <f t="shared" si="1"/>
        <v>471558.02</v>
      </c>
      <c r="W7" s="127">
        <f t="shared" si="2"/>
        <v>0</v>
      </c>
      <c r="X7" s="127">
        <f t="shared" si="3"/>
        <v>319.48379999999997</v>
      </c>
      <c r="Y7" s="127">
        <f t="shared" si="4"/>
        <v>2619767.1599999997</v>
      </c>
      <c r="Z7" s="145" t="str">
        <f t="shared" si="5"/>
        <v>AddCostPRD_005</v>
      </c>
      <c r="AA7" s="178" t="str">
        <f t="shared" si="6"/>
        <v>8200</v>
      </c>
      <c r="AB7" s="197" t="s">
        <v>431</v>
      </c>
      <c r="AC7" s="149">
        <f t="shared" si="7"/>
        <v>159741.8768440033</v>
      </c>
      <c r="AD7" s="149">
        <f t="shared" si="8"/>
        <v>160000</v>
      </c>
      <c r="AE7" s="179" t="str">
        <f>S7</f>
        <v>400</v>
      </c>
      <c r="AF7" s="149">
        <f t="shared" si="10"/>
        <v>159600</v>
      </c>
      <c r="AG7" s="126">
        <f t="shared" si="11"/>
        <v>159366.35030581782</v>
      </c>
      <c r="AH7" s="127">
        <f t="shared" si="12"/>
        <v>28685.94</v>
      </c>
      <c r="AI7" s="149">
        <v>0</v>
      </c>
      <c r="AJ7" s="127">
        <f t="shared" si="13"/>
        <v>318.73270000000002</v>
      </c>
      <c r="AK7" s="149">
        <f t="shared" si="14"/>
        <v>159366.35</v>
      </c>
    </row>
    <row r="8" spans="1:66" x14ac:dyDescent="0.2">
      <c r="A8" s="123">
        <v>5</v>
      </c>
      <c r="B8" s="150"/>
      <c r="C8" s="150"/>
      <c r="D8" s="150"/>
      <c r="E8" s="150"/>
      <c r="F8" s="150"/>
      <c r="G8" s="150"/>
      <c r="H8" s="124"/>
      <c r="I8" s="124"/>
      <c r="J8" s="124"/>
      <c r="K8" s="124"/>
      <c r="L8" s="124"/>
      <c r="M8" s="117">
        <f>SUM(M3:M7)</f>
        <v>3439930.5</v>
      </c>
      <c r="N8" s="117"/>
      <c r="O8" s="117"/>
      <c r="P8" s="124"/>
      <c r="Q8" s="124"/>
      <c r="R8" s="124"/>
      <c r="S8" s="124" t="s">
        <v>69</v>
      </c>
      <c r="T8" s="118">
        <f>SUM(T3:T7)</f>
        <v>3422188.35</v>
      </c>
      <c r="U8" s="118">
        <f t="shared" ref="U8" si="15">SUM(U3:U7)</f>
        <v>3417188.3499999996</v>
      </c>
      <c r="V8" s="118">
        <f>SUM(V3:V7)</f>
        <v>538259.06000000006</v>
      </c>
      <c r="W8" s="118">
        <f>SUM(W3:W7)</f>
        <v>0</v>
      </c>
      <c r="X8" s="118"/>
      <c r="Y8" s="118"/>
      <c r="Z8" s="119"/>
      <c r="AA8" s="119"/>
      <c r="AB8" s="151" t="s">
        <v>70</v>
      </c>
      <c r="AC8" s="151">
        <f>SUM(AC3:AC7)</f>
        <v>303567.44340697513</v>
      </c>
      <c r="AD8" s="120">
        <f t="shared" ref="AD8:AI8" si="16">SUM(AD3:AD7)</f>
        <v>309470</v>
      </c>
      <c r="AE8" s="120">
        <f t="shared" si="16"/>
        <v>5412.25</v>
      </c>
      <c r="AF8" s="120">
        <f>SUM(AF3:AF7)</f>
        <v>303407.75</v>
      </c>
      <c r="AG8" s="120">
        <f>SUM(AG3:AG7)</f>
        <v>302963.57</v>
      </c>
      <c r="AH8" s="120">
        <f>ROUND(SUM(AH3:AH7),2)</f>
        <v>45483.32</v>
      </c>
      <c r="AI8" s="120">
        <f t="shared" si="16"/>
        <v>0</v>
      </c>
      <c r="AJ8" s="122"/>
      <c r="AK8" s="120">
        <f>SUM(AK3:AK7)</f>
        <v>302963.55000000005</v>
      </c>
    </row>
    <row r="9" spans="1:66" x14ac:dyDescent="0.2">
      <c r="A9" s="123">
        <v>6</v>
      </c>
      <c r="B9" s="154" t="s">
        <v>433</v>
      </c>
      <c r="C9" s="154" t="s">
        <v>433</v>
      </c>
      <c r="D9" s="154" t="s">
        <v>433</v>
      </c>
      <c r="E9" s="154" t="s">
        <v>433</v>
      </c>
      <c r="F9" s="154" t="s">
        <v>433</v>
      </c>
      <c r="G9" s="154" t="s">
        <v>433</v>
      </c>
      <c r="H9" s="154" t="s">
        <v>433</v>
      </c>
      <c r="I9" s="154" t="s">
        <v>433</v>
      </c>
      <c r="J9" s="154" t="s">
        <v>433</v>
      </c>
      <c r="K9" s="154" t="s">
        <v>433</v>
      </c>
      <c r="L9" s="154" t="s">
        <v>433</v>
      </c>
      <c r="M9" s="154" t="s">
        <v>433</v>
      </c>
      <c r="N9" s="154" t="s">
        <v>433</v>
      </c>
      <c r="O9" s="154" t="s">
        <v>433</v>
      </c>
      <c r="P9" s="154" t="s">
        <v>433</v>
      </c>
      <c r="Q9" s="154" t="s">
        <v>433</v>
      </c>
      <c r="R9" s="154" t="s">
        <v>433</v>
      </c>
      <c r="S9" s="124" t="s">
        <v>49</v>
      </c>
      <c r="T9" s="118">
        <v>5000</v>
      </c>
      <c r="U9" s="155">
        <f>ROUND(T9/T8,16)</f>
        <v>1.4610534221473001E-3</v>
      </c>
      <c r="V9" s="155" t="s">
        <v>433</v>
      </c>
      <c r="W9" s="155">
        <v>0</v>
      </c>
      <c r="X9" s="155" t="s">
        <v>433</v>
      </c>
      <c r="Y9" s="155" t="s">
        <v>433</v>
      </c>
      <c r="Z9" s="155" t="s">
        <v>433</v>
      </c>
      <c r="AA9" s="155" t="s">
        <v>433</v>
      </c>
      <c r="AB9" s="154" t="s">
        <v>433</v>
      </c>
      <c r="AC9" s="154" t="s">
        <v>433</v>
      </c>
      <c r="AD9" s="156" t="s">
        <v>433</v>
      </c>
      <c r="AE9" s="156" t="s">
        <v>433</v>
      </c>
      <c r="AF9" s="156" t="s">
        <v>433</v>
      </c>
      <c r="AG9" s="156">
        <f>ROUND(AD11/AD10,16)</f>
        <v>1.4639705149259001E-3</v>
      </c>
      <c r="AH9" s="156" t="s">
        <v>433</v>
      </c>
      <c r="AI9" s="156" t="s">
        <v>433</v>
      </c>
      <c r="AJ9" s="157" t="s">
        <v>433</v>
      </c>
      <c r="AK9" s="156" t="s">
        <v>433</v>
      </c>
    </row>
    <row r="10" spans="1:66" x14ac:dyDescent="0.2">
      <c r="A10" s="123">
        <v>7</v>
      </c>
      <c r="B10" s="154" t="s">
        <v>433</v>
      </c>
      <c r="C10" s="154" t="s">
        <v>433</v>
      </c>
      <c r="D10" s="154" t="s">
        <v>433</v>
      </c>
      <c r="E10" s="154" t="s">
        <v>433</v>
      </c>
      <c r="F10" s="154" t="s">
        <v>433</v>
      </c>
      <c r="G10" s="154" t="s">
        <v>433</v>
      </c>
      <c r="H10" s="154" t="s">
        <v>433</v>
      </c>
      <c r="I10" s="154" t="s">
        <v>433</v>
      </c>
      <c r="J10" s="154" t="s">
        <v>433</v>
      </c>
      <c r="K10" s="154" t="s">
        <v>433</v>
      </c>
      <c r="L10" s="154" t="s">
        <v>433</v>
      </c>
      <c r="M10" s="154" t="s">
        <v>433</v>
      </c>
      <c r="N10" s="154" t="s">
        <v>433</v>
      </c>
      <c r="O10" s="154" t="s">
        <v>433</v>
      </c>
      <c r="P10" s="154" t="s">
        <v>433</v>
      </c>
      <c r="Q10" s="154" t="s">
        <v>433</v>
      </c>
      <c r="R10" s="154" t="s">
        <v>433</v>
      </c>
      <c r="S10" s="124" t="s">
        <v>57</v>
      </c>
      <c r="T10" s="117">
        <f>D27+D28</f>
        <v>70343.766999999993</v>
      </c>
      <c r="U10" s="154" t="s">
        <v>433</v>
      </c>
      <c r="V10" s="154" t="s">
        <v>433</v>
      </c>
      <c r="W10" s="154" t="s">
        <v>433</v>
      </c>
      <c r="X10" s="154" t="s">
        <v>433</v>
      </c>
      <c r="Y10" s="154" t="s">
        <v>433</v>
      </c>
      <c r="Z10" s="154" t="s">
        <v>433</v>
      </c>
      <c r="AA10" s="154" t="s">
        <v>433</v>
      </c>
      <c r="AB10" s="151" t="s">
        <v>186</v>
      </c>
      <c r="AC10" s="151" t="s">
        <v>433</v>
      </c>
      <c r="AD10" s="151">
        <f>AF8</f>
        <v>303407.75</v>
      </c>
      <c r="AE10" s="154" t="s">
        <v>433</v>
      </c>
      <c r="AF10" s="154" t="s">
        <v>433</v>
      </c>
      <c r="AG10" s="154" t="s">
        <v>433</v>
      </c>
      <c r="AH10" s="154" t="s">
        <v>433</v>
      </c>
      <c r="AI10" s="154" t="s">
        <v>433</v>
      </c>
      <c r="AJ10" s="154" t="s">
        <v>433</v>
      </c>
      <c r="AK10" s="154" t="s">
        <v>433</v>
      </c>
    </row>
    <row r="11" spans="1:66" x14ac:dyDescent="0.2">
      <c r="A11" s="123">
        <v>8</v>
      </c>
      <c r="B11" s="154" t="s">
        <v>433</v>
      </c>
      <c r="C11" s="154" t="s">
        <v>433</v>
      </c>
      <c r="D11" s="154" t="s">
        <v>433</v>
      </c>
      <c r="E11" s="154" t="s">
        <v>433</v>
      </c>
      <c r="F11" s="154" t="s">
        <v>433</v>
      </c>
      <c r="G11" s="154" t="s">
        <v>433</v>
      </c>
      <c r="H11" s="154" t="s">
        <v>433</v>
      </c>
      <c r="I11" s="154" t="s">
        <v>433</v>
      </c>
      <c r="J11" s="154" t="s">
        <v>433</v>
      </c>
      <c r="K11" s="154" t="s">
        <v>433</v>
      </c>
      <c r="L11" s="154" t="s">
        <v>433</v>
      </c>
      <c r="M11" s="154" t="s">
        <v>433</v>
      </c>
      <c r="N11" s="154" t="s">
        <v>433</v>
      </c>
      <c r="O11" s="154" t="s">
        <v>433</v>
      </c>
      <c r="P11" s="154" t="s">
        <v>433</v>
      </c>
      <c r="Q11" s="154" t="s">
        <v>433</v>
      </c>
      <c r="R11" s="154" t="s">
        <v>433</v>
      </c>
      <c r="S11" s="124" t="s">
        <v>50</v>
      </c>
      <c r="T11" s="117">
        <f>V8</f>
        <v>538259.06000000006</v>
      </c>
      <c r="U11" s="154" t="s">
        <v>433</v>
      </c>
      <c r="V11" s="154" t="s">
        <v>433</v>
      </c>
      <c r="W11" s="154" t="s">
        <v>433</v>
      </c>
      <c r="X11" s="154" t="s">
        <v>433</v>
      </c>
      <c r="Y11" s="154" t="s">
        <v>433</v>
      </c>
      <c r="Z11" s="154" t="s">
        <v>433</v>
      </c>
      <c r="AA11" s="154" t="s">
        <v>433</v>
      </c>
      <c r="AB11" s="151" t="s">
        <v>42</v>
      </c>
      <c r="AC11" s="151" t="s">
        <v>433</v>
      </c>
      <c r="AD11" s="151">
        <f>ROUND((AC8/$U$8)*$T$9,2)</f>
        <v>444.18</v>
      </c>
      <c r="AE11" s="154" t="s">
        <v>433</v>
      </c>
      <c r="AF11" s="154" t="s">
        <v>433</v>
      </c>
      <c r="AG11" s="154" t="s">
        <v>433</v>
      </c>
      <c r="AH11" s="154" t="s">
        <v>433</v>
      </c>
      <c r="AI11" s="154" t="s">
        <v>433</v>
      </c>
      <c r="AJ11" s="154" t="s">
        <v>433</v>
      </c>
      <c r="AK11" s="154" t="s">
        <v>433</v>
      </c>
    </row>
    <row r="12" spans="1:66" x14ac:dyDescent="0.2">
      <c r="A12" s="123">
        <v>9</v>
      </c>
      <c r="B12" s="154" t="s">
        <v>433</v>
      </c>
      <c r="C12" s="154" t="s">
        <v>433</v>
      </c>
      <c r="D12" s="154" t="s">
        <v>433</v>
      </c>
      <c r="E12" s="154" t="s">
        <v>433</v>
      </c>
      <c r="F12" s="154" t="s">
        <v>433</v>
      </c>
      <c r="G12" s="154" t="s">
        <v>433</v>
      </c>
      <c r="H12" s="154" t="s">
        <v>433</v>
      </c>
      <c r="I12" s="154" t="s">
        <v>433</v>
      </c>
      <c r="J12" s="154" t="s">
        <v>433</v>
      </c>
      <c r="K12" s="154" t="s">
        <v>433</v>
      </c>
      <c r="L12" s="154" t="s">
        <v>433</v>
      </c>
      <c r="M12" s="154" t="s">
        <v>433</v>
      </c>
      <c r="N12" s="154" t="s">
        <v>433</v>
      </c>
      <c r="O12" s="154" t="s">
        <v>433</v>
      </c>
      <c r="P12" s="154" t="s">
        <v>433</v>
      </c>
      <c r="Q12" s="154" t="s">
        <v>433</v>
      </c>
      <c r="R12" s="154" t="s">
        <v>433</v>
      </c>
      <c r="S12" s="124" t="s">
        <v>46</v>
      </c>
      <c r="T12" s="117">
        <f>(T8+T10+T11)-T9</f>
        <v>4025791.1770000001</v>
      </c>
      <c r="U12" s="154" t="s">
        <v>433</v>
      </c>
      <c r="V12" s="154" t="s">
        <v>433</v>
      </c>
      <c r="W12" s="154" t="s">
        <v>433</v>
      </c>
      <c r="X12" s="154" t="s">
        <v>433</v>
      </c>
      <c r="Y12" s="154" t="s">
        <v>433</v>
      </c>
      <c r="Z12" s="154" t="s">
        <v>433</v>
      </c>
      <c r="AA12" s="154" t="s">
        <v>433</v>
      </c>
      <c r="AB12" s="151" t="s">
        <v>937</v>
      </c>
      <c r="AC12" s="151" t="s">
        <v>433</v>
      </c>
      <c r="AD12" s="151">
        <f>ROUND(($AC$8/$U$8)*D27,4)</f>
        <v>177.67089999999999</v>
      </c>
      <c r="AE12" s="154" t="s">
        <v>433</v>
      </c>
      <c r="AF12" s="154" t="s">
        <v>433</v>
      </c>
      <c r="AG12" s="154" t="s">
        <v>433</v>
      </c>
      <c r="AH12" s="154" t="s">
        <v>433</v>
      </c>
      <c r="AI12" s="154" t="s">
        <v>433</v>
      </c>
      <c r="AJ12" s="154" t="s">
        <v>433</v>
      </c>
      <c r="AK12" s="154" t="s">
        <v>433</v>
      </c>
    </row>
    <row r="13" spans="1:66" x14ac:dyDescent="0.2">
      <c r="A13" s="123">
        <v>10</v>
      </c>
      <c r="B13" s="154" t="s">
        <v>433</v>
      </c>
      <c r="C13" s="154" t="s">
        <v>433</v>
      </c>
      <c r="D13" s="154" t="s">
        <v>433</v>
      </c>
      <c r="E13" s="154" t="s">
        <v>433</v>
      </c>
      <c r="F13" s="154" t="s">
        <v>433</v>
      </c>
      <c r="G13" s="154" t="s">
        <v>433</v>
      </c>
      <c r="H13" s="154" t="s">
        <v>433</v>
      </c>
      <c r="I13" s="154" t="s">
        <v>433</v>
      </c>
      <c r="J13" s="154" t="s">
        <v>433</v>
      </c>
      <c r="K13" s="154" t="s">
        <v>433</v>
      </c>
      <c r="L13" s="154" t="s">
        <v>433</v>
      </c>
      <c r="M13" s="154" t="s">
        <v>433</v>
      </c>
      <c r="N13" s="154" t="s">
        <v>433</v>
      </c>
      <c r="O13" s="154" t="s">
        <v>433</v>
      </c>
      <c r="P13" s="154" t="s">
        <v>433</v>
      </c>
      <c r="Q13" s="154" t="s">
        <v>433</v>
      </c>
      <c r="R13" s="154" t="s">
        <v>433</v>
      </c>
      <c r="S13" s="124" t="s">
        <v>45</v>
      </c>
      <c r="T13" s="121">
        <f>D29</f>
        <v>10000</v>
      </c>
      <c r="U13" s="154" t="s">
        <v>433</v>
      </c>
      <c r="V13" s="154" t="s">
        <v>433</v>
      </c>
      <c r="W13" s="154" t="s">
        <v>433</v>
      </c>
      <c r="X13" s="154" t="s">
        <v>433</v>
      </c>
      <c r="Y13" s="154" t="s">
        <v>433</v>
      </c>
      <c r="Z13" s="154" t="s">
        <v>433</v>
      </c>
      <c r="AA13" s="154" t="s">
        <v>433</v>
      </c>
      <c r="AB13" s="151" t="s">
        <v>938</v>
      </c>
      <c r="AC13" s="151" t="s">
        <v>433</v>
      </c>
      <c r="AD13" s="151">
        <f>ROUND(($AC$8/$U$8)*D28,4)</f>
        <v>6071.3489</v>
      </c>
      <c r="AE13" s="154" t="s">
        <v>433</v>
      </c>
      <c r="AF13" s="154" t="s">
        <v>433</v>
      </c>
      <c r="AG13" s="154" t="s">
        <v>433</v>
      </c>
      <c r="AH13" s="154" t="s">
        <v>433</v>
      </c>
      <c r="AI13" s="154" t="s">
        <v>433</v>
      </c>
      <c r="AJ13" s="154" t="s">
        <v>433</v>
      </c>
      <c r="AK13" s="154" t="s">
        <v>433</v>
      </c>
    </row>
    <row r="14" spans="1:66" x14ac:dyDescent="0.2">
      <c r="A14" s="123">
        <v>11</v>
      </c>
      <c r="B14" s="154" t="s">
        <v>433</v>
      </c>
      <c r="C14" s="154" t="s">
        <v>433</v>
      </c>
      <c r="D14" s="154" t="s">
        <v>433</v>
      </c>
      <c r="E14" s="154" t="s">
        <v>433</v>
      </c>
      <c r="F14" s="154" t="s">
        <v>433</v>
      </c>
      <c r="G14" s="154" t="s">
        <v>433</v>
      </c>
      <c r="H14" s="154" t="s">
        <v>433</v>
      </c>
      <c r="I14" s="154" t="s">
        <v>433</v>
      </c>
      <c r="J14" s="154" t="s">
        <v>433</v>
      </c>
      <c r="K14" s="154" t="s">
        <v>433</v>
      </c>
      <c r="L14" s="154" t="s">
        <v>433</v>
      </c>
      <c r="M14" s="154" t="s">
        <v>433</v>
      </c>
      <c r="N14" s="154" t="s">
        <v>433</v>
      </c>
      <c r="O14" s="154" t="s">
        <v>433</v>
      </c>
      <c r="P14" s="154" t="s">
        <v>433</v>
      </c>
      <c r="Q14" s="154" t="s">
        <v>433</v>
      </c>
      <c r="R14" s="154" t="s">
        <v>433</v>
      </c>
      <c r="S14" s="154" t="s">
        <v>433</v>
      </c>
      <c r="T14" s="154" t="s">
        <v>433</v>
      </c>
      <c r="U14" s="154" t="s">
        <v>433</v>
      </c>
      <c r="V14" s="154" t="s">
        <v>433</v>
      </c>
      <c r="W14" s="154" t="s">
        <v>433</v>
      </c>
      <c r="X14" s="154" t="s">
        <v>433</v>
      </c>
      <c r="Y14" s="154" t="s">
        <v>433</v>
      </c>
      <c r="Z14" s="154" t="s">
        <v>433</v>
      </c>
      <c r="AA14" s="154" t="s">
        <v>433</v>
      </c>
      <c r="AB14" s="151" t="s">
        <v>189</v>
      </c>
      <c r="AC14" s="151" t="s">
        <v>433</v>
      </c>
      <c r="AD14" s="151">
        <f>ROUND(AD12+AD13,2)</f>
        <v>6249.02</v>
      </c>
      <c r="AE14" s="154" t="s">
        <v>433</v>
      </c>
      <c r="AF14" s="154" t="s">
        <v>433</v>
      </c>
      <c r="AG14" s="154" t="s">
        <v>433</v>
      </c>
      <c r="AH14" s="154" t="s">
        <v>433</v>
      </c>
      <c r="AI14" s="154" t="s">
        <v>433</v>
      </c>
      <c r="AJ14" s="154" t="s">
        <v>433</v>
      </c>
      <c r="AK14" s="154" t="s">
        <v>433</v>
      </c>
    </row>
    <row r="15" spans="1:66" ht="25.5" x14ac:dyDescent="0.2">
      <c r="A15" s="123">
        <v>12</v>
      </c>
      <c r="B15" s="184" t="s">
        <v>25</v>
      </c>
      <c r="C15" s="184" t="s">
        <v>26</v>
      </c>
      <c r="D15" s="184" t="s">
        <v>27</v>
      </c>
      <c r="E15" s="184" t="s">
        <v>32</v>
      </c>
      <c r="F15" s="184" t="s">
        <v>21</v>
      </c>
      <c r="G15" s="184" t="s">
        <v>22</v>
      </c>
      <c r="H15" s="184" t="s">
        <v>79</v>
      </c>
      <c r="I15" s="184" t="s">
        <v>80</v>
      </c>
      <c r="J15" s="184" t="s">
        <v>13</v>
      </c>
      <c r="K15" s="184" t="s">
        <v>274</v>
      </c>
      <c r="L15" s="185" t="s">
        <v>609</v>
      </c>
      <c r="M15" s="185" t="s">
        <v>610</v>
      </c>
      <c r="N15" s="185" t="s">
        <v>434</v>
      </c>
      <c r="O15" s="186" t="s">
        <v>608</v>
      </c>
      <c r="P15" s="186" t="s">
        <v>127</v>
      </c>
      <c r="Q15" s="184" t="s">
        <v>128</v>
      </c>
      <c r="R15" s="184" t="s">
        <v>129</v>
      </c>
      <c r="S15" s="154" t="s">
        <v>433</v>
      </c>
      <c r="T15" s="154" t="s">
        <v>433</v>
      </c>
      <c r="U15" s="154" t="s">
        <v>433</v>
      </c>
      <c r="V15" s="74" t="s">
        <v>247</v>
      </c>
      <c r="W15" s="74" t="s">
        <v>248</v>
      </c>
      <c r="X15" s="74" t="s">
        <v>607</v>
      </c>
      <c r="Y15" s="161" t="s">
        <v>433</v>
      </c>
      <c r="Z15" s="154" t="s">
        <v>433</v>
      </c>
      <c r="AA15" s="154" t="s">
        <v>433</v>
      </c>
      <c r="AB15" s="151" t="s">
        <v>183</v>
      </c>
      <c r="AC15" s="151" t="s">
        <v>433</v>
      </c>
      <c r="AD15" s="151">
        <v>0</v>
      </c>
      <c r="AE15" s="154" t="s">
        <v>433</v>
      </c>
      <c r="AF15" s="154" t="s">
        <v>433</v>
      </c>
      <c r="AG15" s="154" t="s">
        <v>433</v>
      </c>
      <c r="AH15" s="154" t="s">
        <v>433</v>
      </c>
      <c r="AI15" s="154" t="s">
        <v>433</v>
      </c>
      <c r="AJ15" s="154" t="s">
        <v>433</v>
      </c>
      <c r="AK15" s="154" t="s">
        <v>433</v>
      </c>
    </row>
    <row r="16" spans="1:66" ht="15" x14ac:dyDescent="0.25">
      <c r="A16" s="123">
        <v>13</v>
      </c>
      <c r="B16" s="175" t="s">
        <v>433</v>
      </c>
      <c r="C16" s="175" t="s">
        <v>433</v>
      </c>
      <c r="D16" t="s">
        <v>929</v>
      </c>
      <c r="E16" t="s">
        <v>1227</v>
      </c>
      <c r="F16" t="s">
        <v>1228</v>
      </c>
      <c r="G16" t="s">
        <v>930</v>
      </c>
      <c r="H16" s="176">
        <f>ROUND(AD10,2)</f>
        <v>303407.75</v>
      </c>
      <c r="I16" s="176">
        <f>ROUND(AH8,2)</f>
        <v>45483.32</v>
      </c>
      <c r="J16" s="176">
        <f>ROUND(AD17,2)</f>
        <v>354695.91</v>
      </c>
      <c r="K16" t="s">
        <v>931</v>
      </c>
      <c r="L16" s="177">
        <f>J16</f>
        <v>354695.91</v>
      </c>
      <c r="M16" s="123">
        <v>1</v>
      </c>
      <c r="N16" s="177">
        <f>L16*M16</f>
        <v>354695.91</v>
      </c>
      <c r="O16" s="8">
        <f>J16-L16</f>
        <v>0</v>
      </c>
      <c r="P16" s="176">
        <v>0</v>
      </c>
      <c r="Q16" s="176">
        <v>0</v>
      </c>
      <c r="R16" s="176">
        <v>0</v>
      </c>
      <c r="S16" s="154" t="s">
        <v>433</v>
      </c>
      <c r="T16" s="154" t="s">
        <v>433</v>
      </c>
      <c r="U16" s="154" t="s">
        <v>433</v>
      </c>
      <c r="V16" s="75">
        <f>(U3*N3)</f>
        <v>0</v>
      </c>
      <c r="W16" s="75">
        <f>(U3*O3)</f>
        <v>0</v>
      </c>
      <c r="X16" s="75">
        <f>V3</f>
        <v>12391.85</v>
      </c>
      <c r="Y16" s="154" t="s">
        <v>433</v>
      </c>
      <c r="Z16" s="154" t="s">
        <v>433</v>
      </c>
      <c r="AA16" s="154" t="s">
        <v>433</v>
      </c>
      <c r="AB16" s="151" t="s">
        <v>50</v>
      </c>
      <c r="AC16" s="151" t="s">
        <v>433</v>
      </c>
      <c r="AD16" s="151">
        <f>AH8</f>
        <v>45483.32</v>
      </c>
      <c r="AE16" s="154" t="s">
        <v>433</v>
      </c>
      <c r="AF16" s="154" t="s">
        <v>433</v>
      </c>
      <c r="AG16" s="154" t="s">
        <v>433</v>
      </c>
      <c r="AH16" s="162" t="s">
        <v>433</v>
      </c>
      <c r="AI16" s="162" t="s">
        <v>433</v>
      </c>
      <c r="AJ16" s="154" t="s">
        <v>433</v>
      </c>
      <c r="AK16" s="154" t="s">
        <v>433</v>
      </c>
    </row>
    <row r="17" spans="1:37" x14ac:dyDescent="0.2">
      <c r="A17" s="123">
        <v>14</v>
      </c>
      <c r="B17" s="175" t="s">
        <v>433</v>
      </c>
      <c r="C17" s="175" t="s">
        <v>433</v>
      </c>
      <c r="D17" s="175" t="s">
        <v>433</v>
      </c>
      <c r="E17" s="175" t="s">
        <v>433</v>
      </c>
      <c r="F17" s="175" t="s">
        <v>433</v>
      </c>
      <c r="G17" s="175" t="s">
        <v>433</v>
      </c>
      <c r="H17" s="175" t="s">
        <v>433</v>
      </c>
      <c r="I17" s="175" t="s">
        <v>433</v>
      </c>
      <c r="J17" s="175" t="s">
        <v>433</v>
      </c>
      <c r="K17" s="175" t="s">
        <v>433</v>
      </c>
      <c r="L17" s="175" t="s">
        <v>433</v>
      </c>
      <c r="M17" s="175" t="s">
        <v>433</v>
      </c>
      <c r="N17" s="175" t="s">
        <v>433</v>
      </c>
      <c r="O17" s="175" t="s">
        <v>433</v>
      </c>
      <c r="P17" s="176">
        <v>0</v>
      </c>
      <c r="Q17" s="176">
        <v>0</v>
      </c>
      <c r="R17" s="176">
        <v>0</v>
      </c>
      <c r="S17" s="154" t="s">
        <v>433</v>
      </c>
      <c r="T17" s="154" t="s">
        <v>433</v>
      </c>
      <c r="U17" s="154" t="s">
        <v>433</v>
      </c>
      <c r="V17" s="75">
        <f t="shared" ref="V17:V20" si="17">(U4*N4)</f>
        <v>0</v>
      </c>
      <c r="W17" s="75">
        <f t="shared" ref="W17:W20" si="18">(U4*O4)</f>
        <v>0</v>
      </c>
      <c r="X17" s="75">
        <f t="shared" ref="X17:X26" si="19">V4</f>
        <v>12850.66</v>
      </c>
      <c r="Y17" s="154" t="s">
        <v>433</v>
      </c>
      <c r="Z17" s="154" t="s">
        <v>433</v>
      </c>
      <c r="AA17" s="154" t="s">
        <v>433</v>
      </c>
      <c r="AB17" s="151" t="s">
        <v>190</v>
      </c>
      <c r="AC17" s="151" t="s">
        <v>433</v>
      </c>
      <c r="AD17" s="151">
        <f>(AD10+AD14+AD16)-AD11</f>
        <v>354695.91000000003</v>
      </c>
      <c r="AE17" s="154" t="s">
        <v>433</v>
      </c>
      <c r="AF17" s="154" t="s">
        <v>433</v>
      </c>
      <c r="AG17" s="154" t="s">
        <v>433</v>
      </c>
      <c r="AH17" s="154" t="s">
        <v>433</v>
      </c>
      <c r="AI17" s="154" t="s">
        <v>433</v>
      </c>
      <c r="AJ17" s="154" t="s">
        <v>433</v>
      </c>
      <c r="AK17" s="154" t="s">
        <v>433</v>
      </c>
    </row>
    <row r="18" spans="1:37" x14ac:dyDescent="0.2">
      <c r="A18" s="123">
        <v>15</v>
      </c>
      <c r="B18" s="175" t="s">
        <v>433</v>
      </c>
      <c r="C18" s="175" t="s">
        <v>433</v>
      </c>
      <c r="D18" s="175" t="s">
        <v>433</v>
      </c>
      <c r="E18" s="175" t="s">
        <v>433</v>
      </c>
      <c r="F18" s="175" t="s">
        <v>433</v>
      </c>
      <c r="G18" s="175" t="s">
        <v>433</v>
      </c>
      <c r="H18" s="175" t="s">
        <v>433</v>
      </c>
      <c r="I18" s="175" t="s">
        <v>433</v>
      </c>
      <c r="J18" s="175" t="s">
        <v>433</v>
      </c>
      <c r="K18" s="175" t="s">
        <v>433</v>
      </c>
      <c r="L18" s="175" t="s">
        <v>433</v>
      </c>
      <c r="M18" s="175" t="s">
        <v>433</v>
      </c>
      <c r="N18" s="175" t="s">
        <v>433</v>
      </c>
      <c r="O18" s="175" t="s">
        <v>433</v>
      </c>
      <c r="P18" s="176">
        <v>0</v>
      </c>
      <c r="Q18" s="176">
        <v>0</v>
      </c>
      <c r="R18" s="176">
        <v>0</v>
      </c>
      <c r="S18" s="154" t="s">
        <v>433</v>
      </c>
      <c r="T18" s="154" t="s">
        <v>433</v>
      </c>
      <c r="U18" s="154" t="s">
        <v>433</v>
      </c>
      <c r="V18" s="75">
        <f t="shared" si="17"/>
        <v>0</v>
      </c>
      <c r="W18" s="75">
        <f t="shared" si="18"/>
        <v>0</v>
      </c>
      <c r="X18" s="75">
        <f t="shared" si="19"/>
        <v>17801.27</v>
      </c>
      <c r="Y18" s="154" t="s">
        <v>433</v>
      </c>
      <c r="Z18" s="154" t="s">
        <v>433</v>
      </c>
      <c r="AA18" s="154" t="s">
        <v>433</v>
      </c>
      <c r="AB18" s="151" t="s">
        <v>45</v>
      </c>
      <c r="AC18" s="151" t="s">
        <v>433</v>
      </c>
      <c r="AD18" s="188">
        <f>ROUND(($AC$8/$U$8)*D29,2)</f>
        <v>888.35</v>
      </c>
      <c r="AE18" s="154" t="s">
        <v>433</v>
      </c>
      <c r="AF18" s="154" t="s">
        <v>433</v>
      </c>
      <c r="AG18" s="154" t="s">
        <v>433</v>
      </c>
      <c r="AH18" s="154" t="s">
        <v>433</v>
      </c>
      <c r="AI18" s="154" t="s">
        <v>433</v>
      </c>
      <c r="AJ18" s="154" t="s">
        <v>433</v>
      </c>
      <c r="AK18" s="154" t="s">
        <v>433</v>
      </c>
    </row>
    <row r="19" spans="1:37" s="165" customFormat="1" x14ac:dyDescent="0.2">
      <c r="A19" s="123">
        <v>16</v>
      </c>
      <c r="B19" s="175" t="s">
        <v>433</v>
      </c>
      <c r="C19" s="175" t="s">
        <v>433</v>
      </c>
      <c r="D19" s="175" t="s">
        <v>433</v>
      </c>
      <c r="E19" s="175" t="s">
        <v>433</v>
      </c>
      <c r="F19" s="175" t="s">
        <v>433</v>
      </c>
      <c r="G19" s="175" t="s">
        <v>433</v>
      </c>
      <c r="H19" s="176" t="s">
        <v>433</v>
      </c>
      <c r="I19" s="176" t="s">
        <v>433</v>
      </c>
      <c r="J19" s="69" t="s">
        <v>433</v>
      </c>
      <c r="K19" s="176" t="s">
        <v>433</v>
      </c>
      <c r="L19" s="8" t="str">
        <f t="shared" ref="L19" si="20">J19</f>
        <v>.</v>
      </c>
      <c r="M19" s="191" t="s">
        <v>433</v>
      </c>
      <c r="N19" s="177" t="s">
        <v>433</v>
      </c>
      <c r="O19" s="8" t="s">
        <v>433</v>
      </c>
      <c r="P19" s="176">
        <v>0</v>
      </c>
      <c r="Q19" s="176">
        <v>0</v>
      </c>
      <c r="R19" s="176">
        <v>0</v>
      </c>
      <c r="S19" s="187" t="s">
        <v>433</v>
      </c>
      <c r="T19" s="187" t="s">
        <v>433</v>
      </c>
      <c r="U19" s="154" t="s">
        <v>433</v>
      </c>
      <c r="V19" s="75">
        <f t="shared" si="17"/>
        <v>0</v>
      </c>
      <c r="W19" s="75">
        <f t="shared" si="18"/>
        <v>0</v>
      </c>
      <c r="X19" s="75">
        <f t="shared" si="19"/>
        <v>23657.26</v>
      </c>
      <c r="Y19" s="154" t="s">
        <v>433</v>
      </c>
      <c r="Z19" s="163" t="s">
        <v>433</v>
      </c>
      <c r="AA19" s="163" t="s">
        <v>433</v>
      </c>
      <c r="AB19" s="163" t="s">
        <v>433</v>
      </c>
      <c r="AC19" s="163" t="s">
        <v>433</v>
      </c>
      <c r="AD19" s="163" t="s">
        <v>433</v>
      </c>
      <c r="AE19" s="163" t="s">
        <v>433</v>
      </c>
      <c r="AF19" s="163" t="s">
        <v>433</v>
      </c>
      <c r="AG19" s="163" t="s">
        <v>433</v>
      </c>
      <c r="AH19" s="163" t="s">
        <v>433</v>
      </c>
      <c r="AI19" s="163" t="s">
        <v>433</v>
      </c>
      <c r="AJ19" s="163" t="s">
        <v>433</v>
      </c>
      <c r="AK19" s="164" t="s">
        <v>433</v>
      </c>
    </row>
    <row r="20" spans="1:37" x14ac:dyDescent="0.2">
      <c r="A20" s="123">
        <v>17</v>
      </c>
      <c r="B20" s="182" t="s">
        <v>23</v>
      </c>
      <c r="C20" s="182" t="s">
        <v>433</v>
      </c>
      <c r="D20" s="182" t="s">
        <v>433</v>
      </c>
      <c r="E20" s="182" t="s">
        <v>433</v>
      </c>
      <c r="F20" s="182" t="s">
        <v>433</v>
      </c>
      <c r="G20" s="182" t="s">
        <v>433</v>
      </c>
      <c r="H20" s="183">
        <f>ROUND(SUM(H16:H19),2)</f>
        <v>303407.75</v>
      </c>
      <c r="I20" s="183">
        <f>ROUND(SUM(I16:I19),2)</f>
        <v>45483.32</v>
      </c>
      <c r="J20" s="72">
        <f>ROUND(SUM(J16:J19),2)</f>
        <v>354695.91</v>
      </c>
      <c r="K20" s="183" t="s">
        <v>433</v>
      </c>
      <c r="L20" s="183">
        <f>SUM(L16:L19)</f>
        <v>354695.91</v>
      </c>
      <c r="M20" s="183"/>
      <c r="N20" s="183">
        <f>SUM(N16:N19)</f>
        <v>354695.91</v>
      </c>
      <c r="O20" s="183">
        <f>SUM(O16:O19)</f>
        <v>0</v>
      </c>
      <c r="P20" s="183">
        <f>ROUND(T8,2)</f>
        <v>3422188.35</v>
      </c>
      <c r="Q20" s="183">
        <f>V8</f>
        <v>538259.06000000006</v>
      </c>
      <c r="R20" s="183">
        <f>ROUND(T12,2)</f>
        <v>4025791.18</v>
      </c>
      <c r="S20" s="154" t="s">
        <v>433</v>
      </c>
      <c r="T20" s="154" t="s">
        <v>433</v>
      </c>
      <c r="U20" s="162" t="s">
        <v>433</v>
      </c>
      <c r="V20" s="75">
        <f t="shared" si="17"/>
        <v>0</v>
      </c>
      <c r="W20" s="75">
        <f t="shared" si="18"/>
        <v>0</v>
      </c>
      <c r="X20" s="75">
        <f t="shared" si="19"/>
        <v>471558.02</v>
      </c>
      <c r="Y20" s="154" t="s">
        <v>433</v>
      </c>
      <c r="Z20" s="154" t="s">
        <v>433</v>
      </c>
      <c r="AA20" s="154" t="s">
        <v>433</v>
      </c>
      <c r="AB20" s="154" t="s">
        <v>433</v>
      </c>
      <c r="AC20" s="154" t="s">
        <v>433</v>
      </c>
      <c r="AD20" s="154" t="s">
        <v>433</v>
      </c>
      <c r="AE20" s="154" t="s">
        <v>433</v>
      </c>
      <c r="AF20" s="154" t="s">
        <v>433</v>
      </c>
      <c r="AG20" s="154" t="s">
        <v>433</v>
      </c>
      <c r="AH20" s="154" t="s">
        <v>433</v>
      </c>
      <c r="AI20" s="154" t="s">
        <v>433</v>
      </c>
      <c r="AJ20" s="154" t="s">
        <v>433</v>
      </c>
      <c r="AK20" s="164" t="s">
        <v>433</v>
      </c>
    </row>
    <row r="21" spans="1:37" x14ac:dyDescent="0.2">
      <c r="A21" s="123">
        <v>18</v>
      </c>
      <c r="B21" s="154" t="s">
        <v>433</v>
      </c>
      <c r="C21" s="154" t="s">
        <v>433</v>
      </c>
      <c r="D21" s="154" t="s">
        <v>433</v>
      </c>
      <c r="E21" s="154" t="s">
        <v>433</v>
      </c>
      <c r="F21" s="154" t="s">
        <v>433</v>
      </c>
      <c r="G21" s="154" t="s">
        <v>433</v>
      </c>
      <c r="H21" s="154" t="s">
        <v>433</v>
      </c>
      <c r="I21" s="154" t="s">
        <v>433</v>
      </c>
      <c r="J21" s="156" t="s">
        <v>433</v>
      </c>
      <c r="K21" s="154" t="s">
        <v>433</v>
      </c>
      <c r="L21" s="154" t="s">
        <v>433</v>
      </c>
      <c r="M21" s="154" t="s">
        <v>433</v>
      </c>
      <c r="N21" s="154" t="s">
        <v>433</v>
      </c>
      <c r="O21" s="154" t="s">
        <v>433</v>
      </c>
      <c r="P21" s="154" t="s">
        <v>433</v>
      </c>
      <c r="Q21" s="154" t="s">
        <v>433</v>
      </c>
      <c r="R21" s="154" t="s">
        <v>433</v>
      </c>
      <c r="S21" s="154" t="s">
        <v>433</v>
      </c>
      <c r="T21" s="154" t="s">
        <v>433</v>
      </c>
      <c r="U21" s="154" t="s">
        <v>433</v>
      </c>
      <c r="V21" s="75" t="s">
        <v>433</v>
      </c>
      <c r="W21" s="75" t="s">
        <v>433</v>
      </c>
      <c r="X21" s="75" t="s">
        <v>433</v>
      </c>
      <c r="Y21" s="154" t="s">
        <v>433</v>
      </c>
      <c r="Z21" s="154" t="s">
        <v>433</v>
      </c>
      <c r="AA21" s="154" t="s">
        <v>433</v>
      </c>
      <c r="AB21" s="154" t="s">
        <v>433</v>
      </c>
      <c r="AC21" s="154" t="s">
        <v>433</v>
      </c>
      <c r="AD21" s="154" t="s">
        <v>433</v>
      </c>
      <c r="AE21" s="154" t="s">
        <v>433</v>
      </c>
      <c r="AF21" s="154" t="s">
        <v>433</v>
      </c>
      <c r="AG21" s="154" t="s">
        <v>433</v>
      </c>
      <c r="AH21" s="154" t="s">
        <v>433</v>
      </c>
      <c r="AI21" s="154" t="s">
        <v>433</v>
      </c>
      <c r="AJ21" s="154" t="s">
        <v>433</v>
      </c>
      <c r="AK21" s="164" t="s">
        <v>433</v>
      </c>
    </row>
    <row r="22" spans="1:37" x14ac:dyDescent="0.2">
      <c r="A22" s="123">
        <v>19</v>
      </c>
      <c r="B22" s="154" t="s">
        <v>433</v>
      </c>
      <c r="C22" s="154" t="s">
        <v>433</v>
      </c>
      <c r="D22" s="154" t="s">
        <v>433</v>
      </c>
      <c r="E22" s="154" t="s">
        <v>433</v>
      </c>
      <c r="F22" s="154" t="s">
        <v>433</v>
      </c>
      <c r="G22" s="154" t="s">
        <v>433</v>
      </c>
      <c r="H22" s="154" t="s">
        <v>433</v>
      </c>
      <c r="I22" s="154" t="s">
        <v>433</v>
      </c>
      <c r="J22" s="156" t="s">
        <v>433</v>
      </c>
      <c r="K22" s="154" t="s">
        <v>433</v>
      </c>
      <c r="L22" s="154" t="s">
        <v>433</v>
      </c>
      <c r="M22" s="154" t="s">
        <v>433</v>
      </c>
      <c r="N22" s="154" t="s">
        <v>433</v>
      </c>
      <c r="O22" s="154" t="s">
        <v>433</v>
      </c>
      <c r="P22" s="154" t="s">
        <v>433</v>
      </c>
      <c r="Q22" s="154" t="s">
        <v>433</v>
      </c>
      <c r="R22" s="154" t="s">
        <v>433</v>
      </c>
      <c r="S22" s="154" t="s">
        <v>433</v>
      </c>
      <c r="T22" s="154" t="s">
        <v>433</v>
      </c>
      <c r="U22" s="154" t="s">
        <v>433</v>
      </c>
      <c r="V22" s="75" t="s">
        <v>433</v>
      </c>
      <c r="W22" s="75" t="s">
        <v>433</v>
      </c>
      <c r="X22" s="75" t="str">
        <f t="shared" si="19"/>
        <v>.</v>
      </c>
      <c r="Y22" s="154" t="s">
        <v>433</v>
      </c>
      <c r="Z22" s="154" t="s">
        <v>433</v>
      </c>
      <c r="AA22" s="154" t="s">
        <v>433</v>
      </c>
      <c r="AB22" s="154" t="s">
        <v>433</v>
      </c>
      <c r="AC22" s="154" t="s">
        <v>433</v>
      </c>
      <c r="AD22" s="154" t="s">
        <v>433</v>
      </c>
      <c r="AE22" s="154" t="s">
        <v>433</v>
      </c>
      <c r="AF22" s="154" t="s">
        <v>433</v>
      </c>
      <c r="AG22" s="154" t="s">
        <v>433</v>
      </c>
      <c r="AH22" s="154" t="s">
        <v>433</v>
      </c>
      <c r="AI22" s="154" t="s">
        <v>433</v>
      </c>
      <c r="AJ22" s="154" t="s">
        <v>433</v>
      </c>
      <c r="AK22" s="164" t="s">
        <v>433</v>
      </c>
    </row>
    <row r="23" spans="1:37" x14ac:dyDescent="0.2">
      <c r="A23" s="123">
        <v>20</v>
      </c>
      <c r="B23" s="154" t="s">
        <v>433</v>
      </c>
      <c r="C23" s="154" t="s">
        <v>433</v>
      </c>
      <c r="D23" s="154" t="s">
        <v>433</v>
      </c>
      <c r="E23" s="154" t="s">
        <v>433</v>
      </c>
      <c r="F23" s="154" t="s">
        <v>433</v>
      </c>
      <c r="G23" s="154" t="s">
        <v>433</v>
      </c>
      <c r="H23" s="154" t="s">
        <v>433</v>
      </c>
      <c r="I23" s="154" t="s">
        <v>433</v>
      </c>
      <c r="J23" s="156" t="s">
        <v>433</v>
      </c>
      <c r="K23" s="154" t="s">
        <v>433</v>
      </c>
      <c r="L23" s="154" t="s">
        <v>433</v>
      </c>
      <c r="M23" s="154" t="s">
        <v>433</v>
      </c>
      <c r="N23" s="154" t="s">
        <v>433</v>
      </c>
      <c r="O23" s="154" t="s">
        <v>433</v>
      </c>
      <c r="P23" s="154" t="s">
        <v>433</v>
      </c>
      <c r="Q23" s="154" t="s">
        <v>433</v>
      </c>
      <c r="R23" s="154" t="s">
        <v>433</v>
      </c>
      <c r="S23" s="154" t="s">
        <v>433</v>
      </c>
      <c r="T23" s="154" t="s">
        <v>433</v>
      </c>
      <c r="U23" s="154" t="s">
        <v>433</v>
      </c>
      <c r="V23" s="75" t="s">
        <v>433</v>
      </c>
      <c r="W23" s="75" t="s">
        <v>433</v>
      </c>
      <c r="X23" s="75" t="str">
        <f t="shared" si="19"/>
        <v>.</v>
      </c>
      <c r="Y23" s="154" t="s">
        <v>433</v>
      </c>
      <c r="Z23" s="154" t="s">
        <v>433</v>
      </c>
      <c r="AA23" s="154" t="s">
        <v>433</v>
      </c>
      <c r="AB23" s="154" t="s">
        <v>433</v>
      </c>
      <c r="AC23" s="154" t="s">
        <v>433</v>
      </c>
      <c r="AD23" s="154" t="s">
        <v>433</v>
      </c>
      <c r="AE23" s="154" t="s">
        <v>433</v>
      </c>
      <c r="AF23" s="154" t="s">
        <v>433</v>
      </c>
      <c r="AG23" s="154" t="s">
        <v>433</v>
      </c>
      <c r="AH23" s="154" t="s">
        <v>433</v>
      </c>
      <c r="AI23" s="154" t="s">
        <v>433</v>
      </c>
      <c r="AJ23" s="154" t="s">
        <v>433</v>
      </c>
      <c r="AK23" s="164" t="s">
        <v>433</v>
      </c>
    </row>
    <row r="24" spans="1:37" x14ac:dyDescent="0.2">
      <c r="A24" s="123">
        <v>21</v>
      </c>
      <c r="B24" s="154" t="s">
        <v>433</v>
      </c>
      <c r="C24" s="154" t="s">
        <v>433</v>
      </c>
      <c r="D24" s="154" t="s">
        <v>433</v>
      </c>
      <c r="E24" s="154" t="s">
        <v>433</v>
      </c>
      <c r="F24" s="154" t="s">
        <v>433</v>
      </c>
      <c r="G24" s="154" t="s">
        <v>433</v>
      </c>
      <c r="H24" s="154" t="s">
        <v>433</v>
      </c>
      <c r="I24" s="154" t="s">
        <v>433</v>
      </c>
      <c r="J24" s="156" t="s">
        <v>433</v>
      </c>
      <c r="K24" s="154" t="s">
        <v>433</v>
      </c>
      <c r="L24" s="154" t="s">
        <v>433</v>
      </c>
      <c r="M24" s="154" t="s">
        <v>433</v>
      </c>
      <c r="N24" s="154" t="s">
        <v>433</v>
      </c>
      <c r="O24" s="154" t="s">
        <v>433</v>
      </c>
      <c r="P24" s="154" t="s">
        <v>433</v>
      </c>
      <c r="Q24" s="154" t="s">
        <v>433</v>
      </c>
      <c r="R24" s="154" t="s">
        <v>433</v>
      </c>
      <c r="S24" s="154" t="s">
        <v>433</v>
      </c>
      <c r="T24" s="154" t="s">
        <v>433</v>
      </c>
      <c r="U24" s="154" t="s">
        <v>433</v>
      </c>
      <c r="V24" s="75" t="s">
        <v>433</v>
      </c>
      <c r="W24" s="75" t="s">
        <v>433</v>
      </c>
      <c r="X24" s="75" t="str">
        <f t="shared" si="19"/>
        <v>.</v>
      </c>
      <c r="Y24" s="154" t="s">
        <v>433</v>
      </c>
      <c r="Z24" s="154" t="s">
        <v>433</v>
      </c>
      <c r="AA24" s="154" t="s">
        <v>433</v>
      </c>
      <c r="AB24" s="154" t="s">
        <v>433</v>
      </c>
      <c r="AC24" s="154" t="s">
        <v>433</v>
      </c>
      <c r="AD24" s="154" t="s">
        <v>433</v>
      </c>
      <c r="AE24" s="154" t="s">
        <v>433</v>
      </c>
      <c r="AF24" s="154" t="s">
        <v>433</v>
      </c>
      <c r="AG24" s="154" t="s">
        <v>433</v>
      </c>
      <c r="AH24" s="154" t="s">
        <v>433</v>
      </c>
      <c r="AI24" s="154" t="s">
        <v>433</v>
      </c>
      <c r="AJ24" s="154" t="s">
        <v>433</v>
      </c>
      <c r="AK24" s="164" t="s">
        <v>433</v>
      </c>
    </row>
    <row r="25" spans="1:37" x14ac:dyDescent="0.2">
      <c r="A25" s="123">
        <v>22</v>
      </c>
      <c r="B25" s="166" t="s">
        <v>398</v>
      </c>
      <c r="C25" s="166" t="s">
        <v>433</v>
      </c>
      <c r="D25" s="166" t="s">
        <v>433</v>
      </c>
      <c r="E25" s="166" t="s">
        <v>433</v>
      </c>
      <c r="F25" s="166" t="s">
        <v>433</v>
      </c>
      <c r="G25" s="154" t="s">
        <v>433</v>
      </c>
      <c r="H25" s="154" t="s">
        <v>433</v>
      </c>
      <c r="I25" s="154" t="s">
        <v>433</v>
      </c>
      <c r="J25" s="154" t="s">
        <v>433</v>
      </c>
      <c r="K25" s="154" t="s">
        <v>433</v>
      </c>
      <c r="L25" s="154" t="s">
        <v>433</v>
      </c>
      <c r="M25" s="154" t="s">
        <v>433</v>
      </c>
      <c r="N25" s="154" t="s">
        <v>433</v>
      </c>
      <c r="O25" s="154" t="s">
        <v>433</v>
      </c>
      <c r="P25" s="154" t="s">
        <v>433</v>
      </c>
      <c r="Q25" s="154" t="s">
        <v>433</v>
      </c>
      <c r="R25" s="154" t="s">
        <v>433</v>
      </c>
      <c r="S25" s="154" t="s">
        <v>433</v>
      </c>
      <c r="T25" s="154" t="s">
        <v>433</v>
      </c>
      <c r="U25" s="154" t="s">
        <v>433</v>
      </c>
      <c r="V25" s="75" t="s">
        <v>433</v>
      </c>
      <c r="W25" s="75" t="s">
        <v>433</v>
      </c>
      <c r="X25" s="75" t="str">
        <f t="shared" si="19"/>
        <v>.</v>
      </c>
      <c r="Y25" s="154" t="s">
        <v>433</v>
      </c>
      <c r="Z25" s="154" t="s">
        <v>433</v>
      </c>
      <c r="AA25" s="154" t="s">
        <v>433</v>
      </c>
      <c r="AB25" s="154" t="s">
        <v>433</v>
      </c>
      <c r="AC25" s="154" t="s">
        <v>433</v>
      </c>
      <c r="AD25" s="154" t="s">
        <v>433</v>
      </c>
      <c r="AE25" s="154" t="s">
        <v>433</v>
      </c>
      <c r="AF25" s="154" t="s">
        <v>433</v>
      </c>
      <c r="AG25" s="154" t="s">
        <v>433</v>
      </c>
      <c r="AH25" s="154" t="s">
        <v>433</v>
      </c>
      <c r="AI25" s="154" t="s">
        <v>433</v>
      </c>
      <c r="AJ25" s="154" t="s">
        <v>433</v>
      </c>
      <c r="AK25" s="164" t="s">
        <v>433</v>
      </c>
    </row>
    <row r="26" spans="1:37" x14ac:dyDescent="0.2">
      <c r="A26" s="123">
        <v>23</v>
      </c>
      <c r="B26" s="167" t="s">
        <v>193</v>
      </c>
      <c r="C26" s="167" t="s">
        <v>433</v>
      </c>
      <c r="D26" s="167" t="s">
        <v>194</v>
      </c>
      <c r="E26" s="167" t="s">
        <v>195</v>
      </c>
      <c r="F26" s="167" t="s">
        <v>196</v>
      </c>
      <c r="G26" s="154" t="s">
        <v>433</v>
      </c>
      <c r="H26" s="154" t="s">
        <v>433</v>
      </c>
      <c r="I26" s="154" t="s">
        <v>433</v>
      </c>
      <c r="J26" s="154" t="s">
        <v>433</v>
      </c>
      <c r="K26" s="154" t="s">
        <v>433</v>
      </c>
      <c r="L26" s="154" t="s">
        <v>433</v>
      </c>
      <c r="M26" s="154" t="s">
        <v>433</v>
      </c>
      <c r="N26" s="154" t="s">
        <v>433</v>
      </c>
      <c r="O26" s="154" t="s">
        <v>433</v>
      </c>
      <c r="P26" s="154" t="s">
        <v>433</v>
      </c>
      <c r="Q26" s="154" t="s">
        <v>433</v>
      </c>
      <c r="R26" s="154" t="s">
        <v>433</v>
      </c>
      <c r="S26" s="154" t="s">
        <v>433</v>
      </c>
      <c r="T26" s="154" t="s">
        <v>433</v>
      </c>
      <c r="U26" s="154" t="s">
        <v>433</v>
      </c>
      <c r="V26" s="75">
        <f>SUM(V16:V25)</f>
        <v>0</v>
      </c>
      <c r="W26" s="75">
        <f>SUM(W16:W25)</f>
        <v>0</v>
      </c>
      <c r="X26" s="75" t="str">
        <f t="shared" si="19"/>
        <v>.</v>
      </c>
      <c r="Y26" s="168" t="s">
        <v>433</v>
      </c>
      <c r="Z26" s="154" t="s">
        <v>433</v>
      </c>
      <c r="AA26" s="154" t="s">
        <v>433</v>
      </c>
      <c r="AB26" s="154" t="s">
        <v>433</v>
      </c>
      <c r="AC26" s="154" t="s">
        <v>433</v>
      </c>
      <c r="AD26" s="154" t="s">
        <v>433</v>
      </c>
      <c r="AE26" s="154" t="s">
        <v>433</v>
      </c>
      <c r="AF26" s="154" t="s">
        <v>433</v>
      </c>
      <c r="AG26" s="154" t="s">
        <v>433</v>
      </c>
      <c r="AH26" s="154" t="s">
        <v>433</v>
      </c>
      <c r="AI26" s="154" t="s">
        <v>433</v>
      </c>
      <c r="AJ26" s="154" t="s">
        <v>433</v>
      </c>
      <c r="AK26" s="154" t="s">
        <v>433</v>
      </c>
    </row>
    <row r="27" spans="1:37" x14ac:dyDescent="0.2">
      <c r="A27" s="123">
        <v>24</v>
      </c>
      <c r="B27" s="216" t="s">
        <v>199</v>
      </c>
      <c r="C27" s="169" t="s">
        <v>433</v>
      </c>
      <c r="D27" s="75">
        <v>2000</v>
      </c>
      <c r="E27" s="145" t="s">
        <v>393</v>
      </c>
      <c r="F27" s="169" t="s">
        <v>198</v>
      </c>
      <c r="G27" s="154" t="s">
        <v>433</v>
      </c>
      <c r="H27" s="154" t="s">
        <v>433</v>
      </c>
      <c r="I27" s="154" t="s">
        <v>433</v>
      </c>
      <c r="J27" s="154" t="s">
        <v>433</v>
      </c>
      <c r="K27" s="154" t="s">
        <v>433</v>
      </c>
      <c r="L27" s="154" t="s">
        <v>433</v>
      </c>
      <c r="M27" s="154" t="s">
        <v>433</v>
      </c>
      <c r="N27" s="154" t="s">
        <v>433</v>
      </c>
      <c r="O27" s="154" t="s">
        <v>433</v>
      </c>
      <c r="P27" s="154" t="s">
        <v>433</v>
      </c>
      <c r="Q27" s="154" t="s">
        <v>433</v>
      </c>
      <c r="R27" s="154" t="s">
        <v>433</v>
      </c>
      <c r="S27" s="154" t="s">
        <v>433</v>
      </c>
      <c r="T27" s="154" t="s">
        <v>433</v>
      </c>
      <c r="U27" s="154" t="s">
        <v>433</v>
      </c>
      <c r="V27" s="1" t="s">
        <v>23</v>
      </c>
      <c r="W27" s="75">
        <f>V26+W26</f>
        <v>0</v>
      </c>
      <c r="X27" s="75">
        <f>SUM(X16:X26)</f>
        <v>538259.06000000006</v>
      </c>
      <c r="Y27" s="154" t="s">
        <v>433</v>
      </c>
      <c r="Z27" s="154" t="s">
        <v>433</v>
      </c>
      <c r="AA27" s="154" t="s">
        <v>433</v>
      </c>
      <c r="AB27" s="154" t="s">
        <v>433</v>
      </c>
      <c r="AC27" s="154" t="s">
        <v>433</v>
      </c>
      <c r="AD27" s="154" t="s">
        <v>433</v>
      </c>
      <c r="AE27" s="154" t="s">
        <v>433</v>
      </c>
      <c r="AF27" s="154" t="s">
        <v>433</v>
      </c>
      <c r="AG27" s="154" t="s">
        <v>433</v>
      </c>
      <c r="AH27" s="154" t="s">
        <v>433</v>
      </c>
      <c r="AI27" s="154" t="s">
        <v>433</v>
      </c>
      <c r="AJ27" s="154" t="s">
        <v>433</v>
      </c>
      <c r="AK27" s="154" t="s">
        <v>433</v>
      </c>
    </row>
    <row r="28" spans="1:37" x14ac:dyDescent="0.2">
      <c r="A28" s="123">
        <v>25</v>
      </c>
      <c r="B28" s="77" t="s">
        <v>403</v>
      </c>
      <c r="C28" s="169" t="s">
        <v>433</v>
      </c>
      <c r="D28" s="75">
        <f>U8*2%</f>
        <v>68343.766999999993</v>
      </c>
      <c r="E28" s="145" t="s">
        <v>393</v>
      </c>
      <c r="F28" s="169" t="s">
        <v>200</v>
      </c>
      <c r="G28" s="154" t="s">
        <v>433</v>
      </c>
      <c r="H28" s="154" t="s">
        <v>433</v>
      </c>
      <c r="I28" s="154" t="s">
        <v>433</v>
      </c>
      <c r="J28" s="154" t="s">
        <v>433</v>
      </c>
      <c r="K28" s="154" t="s">
        <v>433</v>
      </c>
      <c r="L28" s="154" t="s">
        <v>433</v>
      </c>
      <c r="M28" s="154" t="s">
        <v>433</v>
      </c>
      <c r="N28" s="154" t="s">
        <v>433</v>
      </c>
      <c r="O28" s="154" t="s">
        <v>433</v>
      </c>
      <c r="P28" s="154" t="s">
        <v>433</v>
      </c>
      <c r="Q28" s="154" t="s">
        <v>433</v>
      </c>
      <c r="R28" s="154" t="s">
        <v>433</v>
      </c>
      <c r="S28" s="154" t="s">
        <v>433</v>
      </c>
      <c r="T28" s="154" t="s">
        <v>433</v>
      </c>
      <c r="U28" s="154" t="s">
        <v>433</v>
      </c>
      <c r="V28" s="154" t="s">
        <v>433</v>
      </c>
      <c r="W28" s="154" t="s">
        <v>433</v>
      </c>
      <c r="X28" s="154" t="s">
        <v>433</v>
      </c>
      <c r="Y28" s="154" t="s">
        <v>433</v>
      </c>
      <c r="Z28" s="154" t="s">
        <v>433</v>
      </c>
      <c r="AA28" s="154" t="s">
        <v>433</v>
      </c>
      <c r="AB28" s="154" t="s">
        <v>433</v>
      </c>
      <c r="AC28" s="154" t="s">
        <v>433</v>
      </c>
      <c r="AD28" s="154" t="s">
        <v>433</v>
      </c>
      <c r="AE28" s="154" t="s">
        <v>433</v>
      </c>
      <c r="AF28" s="154" t="s">
        <v>433</v>
      </c>
      <c r="AG28" s="154" t="s">
        <v>433</v>
      </c>
      <c r="AH28" s="154" t="s">
        <v>433</v>
      </c>
      <c r="AI28" s="154" t="s">
        <v>433</v>
      </c>
      <c r="AJ28" s="154" t="s">
        <v>433</v>
      </c>
      <c r="AK28" s="154" t="s">
        <v>433</v>
      </c>
    </row>
    <row r="29" spans="1:37" x14ac:dyDescent="0.2">
      <c r="A29" s="123">
        <v>26</v>
      </c>
      <c r="B29" s="169" t="s">
        <v>201</v>
      </c>
      <c r="C29" s="169" t="s">
        <v>433</v>
      </c>
      <c r="D29" s="75">
        <v>10000</v>
      </c>
      <c r="E29" s="169" t="s">
        <v>202</v>
      </c>
      <c r="F29" s="169" t="s">
        <v>200</v>
      </c>
      <c r="G29" s="154" t="s">
        <v>433</v>
      </c>
      <c r="H29" s="154" t="s">
        <v>433</v>
      </c>
      <c r="I29" s="154" t="s">
        <v>433</v>
      </c>
      <c r="J29" s="154" t="s">
        <v>433</v>
      </c>
      <c r="K29" s="154" t="s">
        <v>433</v>
      </c>
      <c r="L29" s="154" t="s">
        <v>433</v>
      </c>
      <c r="M29" s="154" t="s">
        <v>433</v>
      </c>
      <c r="N29" s="154" t="s">
        <v>433</v>
      </c>
      <c r="O29" s="154" t="s">
        <v>433</v>
      </c>
      <c r="P29" s="154" t="s">
        <v>433</v>
      </c>
      <c r="Q29" s="154" t="s">
        <v>433</v>
      </c>
      <c r="R29" s="154" t="s">
        <v>433</v>
      </c>
      <c r="S29" s="154" t="s">
        <v>433</v>
      </c>
      <c r="T29" s="154" t="s">
        <v>433</v>
      </c>
      <c r="U29" s="154" t="s">
        <v>433</v>
      </c>
      <c r="V29" s="154" t="s">
        <v>433</v>
      </c>
      <c r="W29" s="154" t="s">
        <v>433</v>
      </c>
      <c r="X29" s="154" t="s">
        <v>433</v>
      </c>
      <c r="Y29" s="154" t="s">
        <v>433</v>
      </c>
      <c r="Z29" s="154" t="s">
        <v>433</v>
      </c>
      <c r="AA29" s="154" t="s">
        <v>433</v>
      </c>
      <c r="AB29" s="154" t="s">
        <v>433</v>
      </c>
      <c r="AC29" s="154" t="s">
        <v>433</v>
      </c>
      <c r="AD29" s="154" t="s">
        <v>433</v>
      </c>
      <c r="AE29" s="154" t="s">
        <v>433</v>
      </c>
      <c r="AF29" s="154" t="s">
        <v>433</v>
      </c>
      <c r="AG29" s="154" t="s">
        <v>433</v>
      </c>
      <c r="AH29" s="154" t="s">
        <v>433</v>
      </c>
      <c r="AI29" s="154" t="s">
        <v>433</v>
      </c>
      <c r="AJ29" s="154" t="s">
        <v>433</v>
      </c>
      <c r="AK29" s="154" t="s">
        <v>433</v>
      </c>
    </row>
    <row r="30" spans="1:37" x14ac:dyDescent="0.2">
      <c r="A30" s="123">
        <v>27</v>
      </c>
      <c r="B30" s="154" t="s">
        <v>433</v>
      </c>
      <c r="C30" s="154" t="s">
        <v>433</v>
      </c>
      <c r="D30" s="154" t="s">
        <v>433</v>
      </c>
      <c r="E30" s="154" t="s">
        <v>433</v>
      </c>
      <c r="F30" s="154" t="s">
        <v>433</v>
      </c>
      <c r="G30" s="154" t="s">
        <v>433</v>
      </c>
      <c r="H30" s="154" t="s">
        <v>433</v>
      </c>
      <c r="I30" s="154" t="s">
        <v>433</v>
      </c>
      <c r="J30" s="154" t="s">
        <v>433</v>
      </c>
      <c r="K30" s="154" t="s">
        <v>433</v>
      </c>
      <c r="L30" s="154" t="s">
        <v>433</v>
      </c>
      <c r="M30" s="154" t="s">
        <v>433</v>
      </c>
      <c r="N30" s="154" t="s">
        <v>433</v>
      </c>
      <c r="O30" s="154" t="s">
        <v>433</v>
      </c>
      <c r="P30" s="154" t="s">
        <v>433</v>
      </c>
      <c r="Q30" s="154" t="s">
        <v>433</v>
      </c>
      <c r="R30" s="154" t="s">
        <v>433</v>
      </c>
      <c r="S30" s="154" t="s">
        <v>433</v>
      </c>
      <c r="T30" s="154" t="s">
        <v>433</v>
      </c>
      <c r="U30" s="154" t="s">
        <v>433</v>
      </c>
      <c r="V30" s="154" t="s">
        <v>433</v>
      </c>
      <c r="W30" s="154" t="s">
        <v>433</v>
      </c>
      <c r="X30" s="154" t="s">
        <v>433</v>
      </c>
      <c r="Y30" s="154" t="s">
        <v>433</v>
      </c>
      <c r="Z30" s="154" t="s">
        <v>433</v>
      </c>
      <c r="AA30" s="154" t="s">
        <v>433</v>
      </c>
      <c r="AB30" s="154" t="s">
        <v>433</v>
      </c>
      <c r="AC30" s="154" t="s">
        <v>433</v>
      </c>
      <c r="AD30" s="154" t="s">
        <v>433</v>
      </c>
      <c r="AE30" s="154" t="s">
        <v>433</v>
      </c>
      <c r="AF30" s="154" t="s">
        <v>433</v>
      </c>
      <c r="AG30" s="154" t="s">
        <v>433</v>
      </c>
      <c r="AH30" s="154" t="s">
        <v>433</v>
      </c>
      <c r="AI30" s="154" t="s">
        <v>433</v>
      </c>
      <c r="AJ30" s="154" t="s">
        <v>433</v>
      </c>
      <c r="AK30" s="154" t="s">
        <v>433</v>
      </c>
    </row>
    <row r="31" spans="1:37" x14ac:dyDescent="0.2">
      <c r="A31" s="123">
        <v>28</v>
      </c>
      <c r="B31" s="171" t="s">
        <v>163</v>
      </c>
      <c r="C31" s="160" t="s">
        <v>433</v>
      </c>
      <c r="D31" s="171" t="s">
        <v>168</v>
      </c>
      <c r="E31" s="160" t="s">
        <v>433</v>
      </c>
      <c r="F31" s="171" t="s">
        <v>174</v>
      </c>
      <c r="G31" s="160" t="s">
        <v>433</v>
      </c>
      <c r="H31" s="154" t="s">
        <v>433</v>
      </c>
      <c r="I31" s="154" t="s">
        <v>433</v>
      </c>
      <c r="J31" s="154" t="s">
        <v>433</v>
      </c>
      <c r="K31" s="154" t="s">
        <v>433</v>
      </c>
      <c r="L31" s="154" t="s">
        <v>433</v>
      </c>
      <c r="M31" s="154" t="s">
        <v>433</v>
      </c>
      <c r="N31" s="154" t="s">
        <v>433</v>
      </c>
      <c r="O31" s="154" t="s">
        <v>433</v>
      </c>
      <c r="P31" s="154" t="s">
        <v>433</v>
      </c>
      <c r="Q31" s="154" t="s">
        <v>433</v>
      </c>
      <c r="R31" s="154" t="s">
        <v>433</v>
      </c>
      <c r="S31" s="154" t="s">
        <v>433</v>
      </c>
      <c r="T31" s="154" t="s">
        <v>433</v>
      </c>
      <c r="U31" s="154" t="s">
        <v>433</v>
      </c>
      <c r="V31" s="154" t="s">
        <v>433</v>
      </c>
      <c r="W31" s="154" t="s">
        <v>433</v>
      </c>
      <c r="X31" s="154" t="s">
        <v>433</v>
      </c>
      <c r="Y31" s="154" t="s">
        <v>433</v>
      </c>
      <c r="Z31" s="154" t="s">
        <v>433</v>
      </c>
      <c r="AA31" s="154" t="s">
        <v>433</v>
      </c>
      <c r="AB31" s="154" t="s">
        <v>433</v>
      </c>
      <c r="AC31" s="154" t="s">
        <v>433</v>
      </c>
      <c r="AD31" s="154" t="s">
        <v>433</v>
      </c>
      <c r="AE31" s="154" t="s">
        <v>433</v>
      </c>
      <c r="AF31" s="154" t="s">
        <v>433</v>
      </c>
      <c r="AG31" s="154" t="s">
        <v>433</v>
      </c>
      <c r="AH31" s="154" t="s">
        <v>433</v>
      </c>
      <c r="AI31" s="154" t="s">
        <v>433</v>
      </c>
      <c r="AJ31" s="154" t="s">
        <v>433</v>
      </c>
      <c r="AK31" s="154" t="s">
        <v>433</v>
      </c>
    </row>
    <row r="32" spans="1:37" x14ac:dyDescent="0.2">
      <c r="A32" s="123">
        <v>29</v>
      </c>
      <c r="B32" s="167" t="s">
        <v>164</v>
      </c>
      <c r="C32" s="167" t="s">
        <v>165</v>
      </c>
      <c r="D32" s="167" t="s">
        <v>164</v>
      </c>
      <c r="E32" s="167" t="s">
        <v>165</v>
      </c>
      <c r="F32" s="167" t="s">
        <v>164</v>
      </c>
      <c r="G32" s="167" t="s">
        <v>165</v>
      </c>
      <c r="H32" s="154" t="s">
        <v>433</v>
      </c>
      <c r="I32" s="154" t="s">
        <v>433</v>
      </c>
      <c r="J32" s="154" t="s">
        <v>433</v>
      </c>
      <c r="K32" s="154" t="s">
        <v>433</v>
      </c>
      <c r="L32" s="154" t="s">
        <v>433</v>
      </c>
      <c r="M32" s="154" t="s">
        <v>433</v>
      </c>
      <c r="N32" s="154" t="s">
        <v>433</v>
      </c>
      <c r="O32" s="154" t="s">
        <v>433</v>
      </c>
      <c r="P32" s="154" t="s">
        <v>433</v>
      </c>
      <c r="Q32" s="154" t="s">
        <v>433</v>
      </c>
      <c r="R32" s="154" t="s">
        <v>433</v>
      </c>
      <c r="S32" s="154" t="s">
        <v>433</v>
      </c>
      <c r="T32" s="154" t="s">
        <v>433</v>
      </c>
      <c r="U32" s="154" t="s">
        <v>433</v>
      </c>
      <c r="V32" s="154" t="s">
        <v>433</v>
      </c>
      <c r="W32" s="154" t="s">
        <v>433</v>
      </c>
      <c r="X32" s="154" t="s">
        <v>433</v>
      </c>
      <c r="Y32" s="154" t="s">
        <v>433</v>
      </c>
      <c r="Z32" s="154" t="s">
        <v>433</v>
      </c>
      <c r="AA32" s="154" t="s">
        <v>433</v>
      </c>
      <c r="AB32" s="154" t="s">
        <v>433</v>
      </c>
      <c r="AC32" s="154" t="s">
        <v>433</v>
      </c>
      <c r="AD32" s="154" t="s">
        <v>433</v>
      </c>
      <c r="AE32" s="154" t="s">
        <v>433</v>
      </c>
      <c r="AF32" s="154" t="s">
        <v>433</v>
      </c>
      <c r="AG32" s="154" t="s">
        <v>433</v>
      </c>
      <c r="AH32" s="154" t="s">
        <v>433</v>
      </c>
      <c r="AI32" s="154" t="s">
        <v>433</v>
      </c>
      <c r="AJ32" s="154" t="s">
        <v>433</v>
      </c>
      <c r="AK32" s="154" t="s">
        <v>433</v>
      </c>
    </row>
    <row r="33" spans="1:37" x14ac:dyDescent="0.2">
      <c r="A33" s="123">
        <v>30</v>
      </c>
      <c r="B33" s="145" t="s">
        <v>177</v>
      </c>
      <c r="C33" s="145" t="s">
        <v>166</v>
      </c>
      <c r="D33" s="145" t="s">
        <v>433</v>
      </c>
      <c r="E33" s="145" t="s">
        <v>433</v>
      </c>
      <c r="F33" s="145" t="s">
        <v>175</v>
      </c>
      <c r="G33" s="145" t="s">
        <v>167</v>
      </c>
      <c r="H33" s="154" t="s">
        <v>433</v>
      </c>
      <c r="I33" s="154" t="s">
        <v>433</v>
      </c>
      <c r="J33" s="154" t="s">
        <v>433</v>
      </c>
      <c r="K33" s="154" t="s">
        <v>433</v>
      </c>
      <c r="L33" s="154" t="s">
        <v>433</v>
      </c>
      <c r="M33" s="154" t="s">
        <v>433</v>
      </c>
      <c r="N33" s="154" t="s">
        <v>433</v>
      </c>
      <c r="O33" s="154" t="s">
        <v>433</v>
      </c>
      <c r="P33" s="154" t="s">
        <v>433</v>
      </c>
      <c r="Q33" s="154" t="s">
        <v>433</v>
      </c>
      <c r="R33" s="154" t="s">
        <v>433</v>
      </c>
      <c r="S33" s="154" t="s">
        <v>433</v>
      </c>
      <c r="T33" s="154" t="s">
        <v>433</v>
      </c>
      <c r="U33" s="154" t="s">
        <v>433</v>
      </c>
      <c r="V33" s="154" t="s">
        <v>433</v>
      </c>
      <c r="W33" s="154" t="s">
        <v>433</v>
      </c>
      <c r="X33" s="154" t="s">
        <v>433</v>
      </c>
      <c r="Y33" s="154" t="s">
        <v>433</v>
      </c>
      <c r="Z33" s="154" t="s">
        <v>433</v>
      </c>
      <c r="AA33" s="154" t="s">
        <v>433</v>
      </c>
      <c r="AB33" s="154" t="s">
        <v>433</v>
      </c>
      <c r="AC33" s="154" t="s">
        <v>433</v>
      </c>
      <c r="AD33" s="154" t="s">
        <v>433</v>
      </c>
      <c r="AE33" s="154" t="s">
        <v>433</v>
      </c>
      <c r="AF33" s="154" t="s">
        <v>433</v>
      </c>
      <c r="AG33" s="154" t="s">
        <v>433</v>
      </c>
      <c r="AH33" s="154" t="s">
        <v>433</v>
      </c>
      <c r="AI33" s="154" t="s">
        <v>433</v>
      </c>
      <c r="AJ33" s="154" t="s">
        <v>433</v>
      </c>
      <c r="AK33" s="154" t="s">
        <v>433</v>
      </c>
    </row>
    <row r="34" spans="1:37" x14ac:dyDescent="0.2">
      <c r="A34" s="123">
        <v>31</v>
      </c>
      <c r="B34" s="145" t="s">
        <v>272</v>
      </c>
      <c r="C34" s="145" t="s">
        <v>167</v>
      </c>
      <c r="D34" s="145" t="s">
        <v>433</v>
      </c>
      <c r="E34" s="145" t="s">
        <v>433</v>
      </c>
      <c r="F34" s="145" t="s">
        <v>273</v>
      </c>
      <c r="G34" s="145" t="s">
        <v>166</v>
      </c>
      <c r="H34" s="154" t="s">
        <v>433</v>
      </c>
      <c r="I34" s="154" t="s">
        <v>433</v>
      </c>
      <c r="J34" s="154" t="s">
        <v>433</v>
      </c>
      <c r="K34" s="154" t="s">
        <v>433</v>
      </c>
      <c r="L34" s="154" t="s">
        <v>433</v>
      </c>
      <c r="M34" s="154" t="s">
        <v>433</v>
      </c>
      <c r="N34" s="154" t="s">
        <v>433</v>
      </c>
      <c r="O34" s="154" t="s">
        <v>433</v>
      </c>
      <c r="P34" s="154" t="s">
        <v>433</v>
      </c>
      <c r="Q34" s="154" t="s">
        <v>433</v>
      </c>
      <c r="R34" s="154" t="s">
        <v>433</v>
      </c>
      <c r="S34" s="154" t="s">
        <v>433</v>
      </c>
      <c r="T34" s="154" t="s">
        <v>433</v>
      </c>
      <c r="U34" s="154" t="s">
        <v>433</v>
      </c>
      <c r="V34" s="154" t="s">
        <v>433</v>
      </c>
      <c r="W34" s="154" t="s">
        <v>433</v>
      </c>
      <c r="X34" s="154" t="s">
        <v>433</v>
      </c>
      <c r="Y34" s="154" t="s">
        <v>433</v>
      </c>
      <c r="Z34" s="154" t="s">
        <v>433</v>
      </c>
      <c r="AA34" s="154" t="s">
        <v>433</v>
      </c>
      <c r="AB34" s="154" t="s">
        <v>433</v>
      </c>
      <c r="AC34" s="154" t="s">
        <v>433</v>
      </c>
      <c r="AD34" s="154" t="s">
        <v>433</v>
      </c>
      <c r="AE34" s="154" t="s">
        <v>433</v>
      </c>
      <c r="AF34" s="154" t="s">
        <v>433</v>
      </c>
      <c r="AG34" s="154" t="s">
        <v>433</v>
      </c>
      <c r="AH34" s="154" t="s">
        <v>433</v>
      </c>
      <c r="AI34" s="154" t="s">
        <v>433</v>
      </c>
      <c r="AJ34" s="154" t="s">
        <v>433</v>
      </c>
      <c r="AK34" s="154" t="s">
        <v>433</v>
      </c>
    </row>
    <row r="35" spans="1:37" x14ac:dyDescent="0.2">
      <c r="A35" s="123">
        <v>32</v>
      </c>
      <c r="B35" s="145" t="s">
        <v>433</v>
      </c>
      <c r="C35" s="145" t="s">
        <v>433</v>
      </c>
      <c r="D35" s="172" t="s">
        <v>433</v>
      </c>
      <c r="E35" s="145" t="s">
        <v>433</v>
      </c>
      <c r="F35" s="145" t="s">
        <v>433</v>
      </c>
      <c r="G35" s="145" t="s">
        <v>433</v>
      </c>
      <c r="H35" s="154" t="s">
        <v>433</v>
      </c>
      <c r="I35" s="154" t="s">
        <v>433</v>
      </c>
      <c r="J35" s="154" t="s">
        <v>433</v>
      </c>
      <c r="K35" s="154" t="s">
        <v>433</v>
      </c>
      <c r="L35" s="154" t="s">
        <v>433</v>
      </c>
      <c r="M35" s="154" t="s">
        <v>433</v>
      </c>
      <c r="N35" s="154" t="s">
        <v>433</v>
      </c>
      <c r="O35" s="154" t="s">
        <v>433</v>
      </c>
      <c r="P35" s="154" t="s">
        <v>433</v>
      </c>
      <c r="Q35" s="154" t="s">
        <v>433</v>
      </c>
      <c r="R35" s="154" t="s">
        <v>433</v>
      </c>
      <c r="S35" s="154" t="s">
        <v>433</v>
      </c>
      <c r="T35" s="154" t="s">
        <v>433</v>
      </c>
      <c r="U35" s="154" t="s">
        <v>433</v>
      </c>
      <c r="V35" s="154" t="s">
        <v>433</v>
      </c>
      <c r="W35" s="154" t="s">
        <v>433</v>
      </c>
      <c r="X35" s="154" t="s">
        <v>433</v>
      </c>
      <c r="Y35" s="154" t="s">
        <v>433</v>
      </c>
      <c r="Z35" s="154" t="s">
        <v>433</v>
      </c>
      <c r="AA35" s="154" t="s">
        <v>433</v>
      </c>
      <c r="AB35" s="154" t="s">
        <v>433</v>
      </c>
      <c r="AC35" s="154" t="s">
        <v>433</v>
      </c>
      <c r="AD35" s="154" t="s">
        <v>433</v>
      </c>
      <c r="AE35" s="154" t="s">
        <v>433</v>
      </c>
      <c r="AF35" s="154" t="s">
        <v>433</v>
      </c>
      <c r="AG35" s="154" t="s">
        <v>433</v>
      </c>
      <c r="AH35" s="154" t="s">
        <v>433</v>
      </c>
      <c r="AI35" s="154" t="s">
        <v>433</v>
      </c>
      <c r="AJ35" s="154" t="s">
        <v>433</v>
      </c>
      <c r="AK35" s="154" t="s">
        <v>433</v>
      </c>
    </row>
    <row r="36" spans="1:37" x14ac:dyDescent="0.2">
      <c r="A36" s="123">
        <v>33</v>
      </c>
      <c r="B36" s="145" t="s">
        <v>433</v>
      </c>
      <c r="C36" s="145" t="s">
        <v>433</v>
      </c>
      <c r="D36" s="173" t="s">
        <v>433</v>
      </c>
      <c r="E36" s="145" t="s">
        <v>433</v>
      </c>
      <c r="F36" s="145" t="s">
        <v>433</v>
      </c>
      <c r="G36" s="145" t="s">
        <v>433</v>
      </c>
      <c r="H36" s="154" t="s">
        <v>433</v>
      </c>
      <c r="I36" s="154" t="s">
        <v>433</v>
      </c>
      <c r="J36" s="154" t="s">
        <v>433</v>
      </c>
      <c r="K36" s="154" t="s">
        <v>433</v>
      </c>
      <c r="L36" s="154" t="s">
        <v>433</v>
      </c>
      <c r="M36" s="154" t="s">
        <v>433</v>
      </c>
      <c r="N36" s="154" t="s">
        <v>433</v>
      </c>
      <c r="O36" s="154" t="s">
        <v>433</v>
      </c>
      <c r="P36" s="154" t="s">
        <v>433</v>
      </c>
      <c r="Q36" s="154" t="s">
        <v>433</v>
      </c>
      <c r="R36" s="154" t="s">
        <v>433</v>
      </c>
      <c r="S36" s="154" t="s">
        <v>433</v>
      </c>
      <c r="T36" s="154" t="s">
        <v>433</v>
      </c>
      <c r="U36" s="154" t="s">
        <v>433</v>
      </c>
      <c r="V36" s="154" t="s">
        <v>433</v>
      </c>
      <c r="W36" s="154" t="s">
        <v>433</v>
      </c>
      <c r="X36" s="154" t="s">
        <v>433</v>
      </c>
      <c r="Y36" s="154" t="s">
        <v>433</v>
      </c>
      <c r="Z36" s="154" t="s">
        <v>433</v>
      </c>
      <c r="AA36" s="154" t="s">
        <v>433</v>
      </c>
      <c r="AB36" s="154" t="s">
        <v>433</v>
      </c>
      <c r="AC36" s="154" t="s">
        <v>433</v>
      </c>
      <c r="AD36" s="154" t="s">
        <v>433</v>
      </c>
      <c r="AE36" s="154" t="s">
        <v>433</v>
      </c>
      <c r="AF36" s="154" t="s">
        <v>433</v>
      </c>
      <c r="AG36" s="154" t="s">
        <v>433</v>
      </c>
      <c r="AH36" s="154" t="s">
        <v>433</v>
      </c>
      <c r="AI36" s="154" t="s">
        <v>433</v>
      </c>
      <c r="AJ36" s="154" t="s">
        <v>433</v>
      </c>
      <c r="AK36" s="154" t="s">
        <v>433</v>
      </c>
    </row>
    <row r="37" spans="1:37" x14ac:dyDescent="0.2">
      <c r="A37" s="123">
        <v>34</v>
      </c>
      <c r="B37" s="154" t="s">
        <v>433</v>
      </c>
      <c r="C37" s="154" t="s">
        <v>433</v>
      </c>
      <c r="D37" s="154" t="s">
        <v>433</v>
      </c>
      <c r="E37" s="154" t="s">
        <v>433</v>
      </c>
      <c r="F37" s="154" t="s">
        <v>433</v>
      </c>
      <c r="G37" s="154" t="s">
        <v>433</v>
      </c>
      <c r="H37" s="154" t="s">
        <v>433</v>
      </c>
      <c r="I37" s="154" t="s">
        <v>433</v>
      </c>
      <c r="J37" s="154" t="s">
        <v>433</v>
      </c>
      <c r="K37" s="154" t="s">
        <v>433</v>
      </c>
      <c r="L37" s="154" t="s">
        <v>433</v>
      </c>
      <c r="M37" s="154" t="s">
        <v>433</v>
      </c>
      <c r="N37" s="154" t="s">
        <v>433</v>
      </c>
      <c r="O37" s="154" t="s">
        <v>433</v>
      </c>
      <c r="P37" s="154" t="s">
        <v>433</v>
      </c>
      <c r="Q37" s="154" t="s">
        <v>433</v>
      </c>
      <c r="R37" s="154" t="s">
        <v>433</v>
      </c>
      <c r="S37" s="154" t="s">
        <v>433</v>
      </c>
      <c r="T37" s="154" t="s">
        <v>433</v>
      </c>
      <c r="U37" s="154" t="s">
        <v>433</v>
      </c>
      <c r="V37" s="154" t="s">
        <v>433</v>
      </c>
      <c r="W37" s="154" t="s">
        <v>433</v>
      </c>
      <c r="X37" s="154" t="s">
        <v>433</v>
      </c>
      <c r="Y37" s="154" t="s">
        <v>433</v>
      </c>
      <c r="Z37" s="154" t="s">
        <v>433</v>
      </c>
      <c r="AA37" s="154" t="s">
        <v>433</v>
      </c>
      <c r="AB37" s="154" t="s">
        <v>433</v>
      </c>
      <c r="AC37" s="154" t="s">
        <v>433</v>
      </c>
      <c r="AD37" s="154" t="s">
        <v>433</v>
      </c>
      <c r="AE37" s="154" t="s">
        <v>433</v>
      </c>
      <c r="AF37" s="154" t="s">
        <v>433</v>
      </c>
      <c r="AG37" s="154" t="s">
        <v>433</v>
      </c>
      <c r="AH37" s="154" t="s">
        <v>433</v>
      </c>
      <c r="AI37" s="154" t="s">
        <v>433</v>
      </c>
      <c r="AJ37" s="154" t="s">
        <v>433</v>
      </c>
      <c r="AK37" s="154" t="s">
        <v>433</v>
      </c>
    </row>
    <row r="38" spans="1:37" x14ac:dyDescent="0.2">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c r="AC38" s="154"/>
      <c r="AD38" s="154"/>
      <c r="AE38" s="154"/>
      <c r="AF38" s="154"/>
      <c r="AG38" s="154"/>
      <c r="AH38" s="154"/>
      <c r="AI38" s="154"/>
      <c r="AJ38" s="154"/>
      <c r="AK38" s="154"/>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424B92-F874-468F-93D1-A491E8CD738E}">
  <dimension ref="A1:BN38"/>
  <sheetViews>
    <sheetView zoomScale="80" zoomScaleNormal="80" workbookViewId="0">
      <selection activeCell="H16" sqref="H16"/>
    </sheetView>
  </sheetViews>
  <sheetFormatPr defaultColWidth="8.85546875" defaultRowHeight="12.75" x14ac:dyDescent="0.2"/>
  <cols>
    <col min="1" max="1" bestFit="true" customWidth="true" style="123" width="8.7109375" collapsed="true"/>
    <col min="2" max="2" bestFit="true" customWidth="true" style="123" width="30.28515625" collapsed="true"/>
    <col min="3" max="3" bestFit="true" customWidth="true" style="123" width="10.7109375" collapsed="true"/>
    <col min="4" max="4" bestFit="true" customWidth="true" style="123" width="32.28515625" collapsed="true"/>
    <col min="5" max="5" bestFit="true" customWidth="true" style="123" width="19.28515625" collapsed="true"/>
    <col min="6" max="6" bestFit="true" customWidth="true" style="123" width="20.85546875" collapsed="true"/>
    <col min="7" max="7" bestFit="true" customWidth="true" style="123" width="13.140625" collapsed="true"/>
    <col min="8" max="8" bestFit="true" customWidth="true" style="123" width="18.85546875" collapsed="true"/>
    <col min="9" max="9" bestFit="true" customWidth="true" style="123" width="20.0" collapsed="true"/>
    <col min="10" max="10" bestFit="true" customWidth="true" style="123" width="24.42578125" collapsed="true"/>
    <col min="11" max="11" bestFit="true" customWidth="true" style="123" width="10.42578125" collapsed="true"/>
    <col min="12" max="12" bestFit="true" customWidth="true" style="123" width="19.42578125" collapsed="true"/>
    <col min="13" max="13" bestFit="true" customWidth="true" style="123" width="18.140625" collapsed="true"/>
    <col min="14" max="14" bestFit="true" customWidth="true" style="123" width="19.42578125" collapsed="true"/>
    <col min="15" max="15" bestFit="true" customWidth="true" style="123" width="16.7109375" collapsed="true"/>
    <col min="16" max="16" bestFit="true" customWidth="true" style="123" width="16.85546875" collapsed="true"/>
    <col min="17" max="17" bestFit="true" customWidth="true" style="123" width="16.7109375" collapsed="true"/>
    <col min="18" max="18" bestFit="true" customWidth="true" style="123" width="13.5703125" collapsed="true"/>
    <col min="19" max="19" bestFit="true" customWidth="true" style="123" width="31.5703125" collapsed="true"/>
    <col min="20" max="20" bestFit="true" customWidth="true" style="123" width="16.42578125" collapsed="true"/>
    <col min="21" max="21" bestFit="true" customWidth="true" style="123" width="17.28515625" collapsed="true"/>
    <col min="22" max="22" bestFit="true" customWidth="true" style="123" width="12.0" collapsed="true"/>
    <col min="23" max="23" bestFit="true" customWidth="true" style="123" width="13.0" collapsed="true"/>
    <col min="24" max="24" bestFit="true" customWidth="true" style="123" width="13.5703125" collapsed="true"/>
    <col min="25" max="25" customWidth="true" style="123" width="13.0" collapsed="true"/>
    <col min="26" max="27" customWidth="true" style="123" width="12.28515625" collapsed="true"/>
    <col min="28" max="28" bestFit="true" customWidth="true" style="123" width="34.42578125" collapsed="true"/>
    <col min="29" max="30" bestFit="true" customWidth="true" style="123" width="13.0" collapsed="true"/>
    <col min="31" max="32" bestFit="true" customWidth="true" style="123" width="9.85546875" collapsed="true"/>
    <col min="33" max="33" bestFit="true" customWidth="true" style="123" width="12.85546875" collapsed="true"/>
    <col min="34" max="34" bestFit="true" customWidth="true" style="123" width="11.42578125" collapsed="true"/>
    <col min="35" max="35" bestFit="true" customWidth="true" style="123" width="13.0" collapsed="true"/>
    <col min="36" max="36" bestFit="true" customWidth="true" style="123" width="9.85546875" collapsed="true"/>
    <col min="37" max="37" bestFit="true" customWidth="true" style="123" width="10.0" collapsed="true"/>
    <col min="38" max="38" bestFit="true" customWidth="true" style="123" width="13.0" collapsed="true"/>
    <col min="39" max="16384" style="123" width="8.85546875" collapsed="true"/>
  </cols>
  <sheetData>
    <row r="1" spans="1:66" x14ac:dyDescent="0.2">
      <c r="A1" s="123" t="s">
        <v>216</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c r="Z1" s="123" t="s">
        <v>108</v>
      </c>
      <c r="AA1" s="123" t="s">
        <v>109</v>
      </c>
      <c r="AB1" s="123" t="s">
        <v>110</v>
      </c>
      <c r="AC1" s="123" t="s">
        <v>111</v>
      </c>
      <c r="AD1" s="123" t="s">
        <v>112</v>
      </c>
      <c r="AE1" s="123" t="s">
        <v>113</v>
      </c>
      <c r="AF1" s="123" t="s">
        <v>114</v>
      </c>
      <c r="AG1" s="123" t="s">
        <v>115</v>
      </c>
      <c r="AH1" s="123" t="s">
        <v>116</v>
      </c>
      <c r="AI1" s="123" t="s">
        <v>117</v>
      </c>
      <c r="AJ1" s="123" t="s">
        <v>118</v>
      </c>
      <c r="AK1" s="123" t="s">
        <v>119</v>
      </c>
    </row>
    <row r="2" spans="1:66" s="143" customFormat="1" ht="38.25" x14ac:dyDescent="0.2">
      <c r="A2" s="132" t="s">
        <v>217</v>
      </c>
      <c r="B2" s="133" t="s">
        <v>8</v>
      </c>
      <c r="C2" s="134" t="s">
        <v>9</v>
      </c>
      <c r="D2" s="133" t="s">
        <v>15</v>
      </c>
      <c r="E2" s="133" t="s">
        <v>393</v>
      </c>
      <c r="F2" s="133" t="s">
        <v>17</v>
      </c>
      <c r="G2" s="133" t="s">
        <v>18</v>
      </c>
      <c r="H2" s="133" t="s">
        <v>10</v>
      </c>
      <c r="I2" s="133" t="s">
        <v>11</v>
      </c>
      <c r="J2" s="133" t="s">
        <v>12</v>
      </c>
      <c r="K2" s="133" t="s">
        <v>0</v>
      </c>
      <c r="L2" s="133" t="s">
        <v>2</v>
      </c>
      <c r="M2" s="134" t="s">
        <v>23</v>
      </c>
      <c r="N2" s="134" t="s">
        <v>47</v>
      </c>
      <c r="O2" s="134" t="s">
        <v>48</v>
      </c>
      <c r="P2" s="134" t="s">
        <v>55</v>
      </c>
      <c r="Q2" s="134" t="s">
        <v>41</v>
      </c>
      <c r="R2" s="135" t="s">
        <v>78</v>
      </c>
      <c r="S2" s="135" t="s">
        <v>58</v>
      </c>
      <c r="T2" s="135" t="s">
        <v>59</v>
      </c>
      <c r="U2" s="135" t="s">
        <v>53</v>
      </c>
      <c r="V2" s="134" t="s">
        <v>55</v>
      </c>
      <c r="W2" s="135" t="s">
        <v>565</v>
      </c>
      <c r="X2" s="134" t="s">
        <v>564</v>
      </c>
      <c r="Y2" s="134" t="s">
        <v>68</v>
      </c>
      <c r="Z2" s="136" t="s">
        <v>140</v>
      </c>
      <c r="AA2" s="136" t="s">
        <v>147</v>
      </c>
      <c r="AB2" s="137" t="s">
        <v>148</v>
      </c>
      <c r="AC2" s="137" t="s">
        <v>568</v>
      </c>
      <c r="AD2" s="137" t="s">
        <v>60</v>
      </c>
      <c r="AE2" s="137" t="s">
        <v>185</v>
      </c>
      <c r="AF2" s="137" t="s">
        <v>566</v>
      </c>
      <c r="AG2" s="137" t="s">
        <v>567</v>
      </c>
      <c r="AH2" s="137" t="s">
        <v>63</v>
      </c>
      <c r="AI2" s="137" t="s">
        <v>65</v>
      </c>
      <c r="AJ2" s="137" t="s">
        <v>67</v>
      </c>
      <c r="AK2" s="138" t="s">
        <v>68</v>
      </c>
      <c r="AL2" s="123"/>
      <c r="AM2" s="123"/>
      <c r="AN2" s="123"/>
      <c r="AO2" s="123"/>
      <c r="AP2" s="123"/>
      <c r="AQ2" s="123"/>
      <c r="AR2" s="123"/>
      <c r="AS2" s="123"/>
      <c r="AT2" s="123"/>
      <c r="AU2" s="123"/>
      <c r="AV2" s="123"/>
      <c r="AW2" s="123"/>
      <c r="AX2" s="123"/>
      <c r="AY2" s="123"/>
      <c r="AZ2" s="123"/>
      <c r="BA2" s="123"/>
      <c r="BB2" s="123"/>
      <c r="BC2" s="123"/>
      <c r="BD2" s="123"/>
      <c r="BE2" s="123"/>
      <c r="BF2" s="123"/>
      <c r="BG2" s="123"/>
      <c r="BH2" s="123"/>
      <c r="BI2" s="123"/>
      <c r="BJ2" s="123"/>
      <c r="BK2" s="123"/>
      <c r="BL2" s="123"/>
      <c r="BM2" s="123"/>
      <c r="BN2" s="123"/>
    </row>
    <row r="3" spans="1:66" x14ac:dyDescent="0.2">
      <c r="A3" s="123">
        <v>0</v>
      </c>
      <c r="B3" s="144">
        <v>1</v>
      </c>
      <c r="C3" s="146" t="s">
        <v>3</v>
      </c>
      <c r="D3" s="146" t="s">
        <v>33</v>
      </c>
      <c r="E3" s="146" t="s">
        <v>130</v>
      </c>
      <c r="F3" s="146" t="s">
        <v>31</v>
      </c>
      <c r="G3" s="146" t="s">
        <v>19</v>
      </c>
      <c r="H3" s="147" t="s">
        <v>35</v>
      </c>
      <c r="I3" s="146" t="s">
        <v>39</v>
      </c>
      <c r="J3" s="207" t="s">
        <v>157</v>
      </c>
      <c r="K3" s="148" t="s">
        <v>4</v>
      </c>
      <c r="L3" s="146">
        <v>150.63</v>
      </c>
      <c r="M3" s="127">
        <f>J3*L3</f>
        <v>271134</v>
      </c>
      <c r="N3" s="196">
        <v>0.09</v>
      </c>
      <c r="O3" s="196">
        <v>0.09</v>
      </c>
      <c r="P3" s="130">
        <v>0</v>
      </c>
      <c r="Q3" s="146" t="s">
        <v>44</v>
      </c>
      <c r="R3" s="178">
        <v>5</v>
      </c>
      <c r="S3" s="127">
        <f>M3*R3/100</f>
        <v>13556.7</v>
      </c>
      <c r="T3" s="127">
        <f>M3-S3</f>
        <v>257577.3</v>
      </c>
      <c r="U3" s="126">
        <f>T3-(T3*$U$9)</f>
        <v>257577.3</v>
      </c>
      <c r="V3" s="127">
        <f>ROUND((N3*U3),2)+ROUND((O3*U3),2)</f>
        <v>46363.92</v>
      </c>
      <c r="W3" s="127">
        <f>$W$9*U3</f>
        <v>0</v>
      </c>
      <c r="X3" s="127">
        <f>ROUND(((U3+W3)/J3),4)</f>
        <v>143.0985</v>
      </c>
      <c r="Y3" s="127">
        <f>X3*J3</f>
        <v>257577.3</v>
      </c>
      <c r="Z3" s="145" t="str">
        <f>C3</f>
        <v>DNPFT001</v>
      </c>
      <c r="AA3" s="178" t="str">
        <f>J3</f>
        <v>1800</v>
      </c>
      <c r="AB3" s="178" t="s">
        <v>157</v>
      </c>
      <c r="AC3" s="149">
        <f>(AB3/J3)*U3</f>
        <v>257577.3</v>
      </c>
      <c r="AD3" s="149">
        <f>AB3*L3</f>
        <v>271134</v>
      </c>
      <c r="AE3" s="149">
        <f>ROUND(AD3*R3/100,2)</f>
        <v>13556.7</v>
      </c>
      <c r="AF3" s="149">
        <f>AD3-AE3</f>
        <v>257577.3</v>
      </c>
      <c r="AG3" s="126">
        <f>AF3-(AF3*$AG$9)</f>
        <v>257577.3</v>
      </c>
      <c r="AH3" s="127">
        <f>ROUND((N3*AG3),2)+ROUND((O3*AG3),2)</f>
        <v>46363.92</v>
      </c>
      <c r="AI3" s="149">
        <f>($AD$12/$AD$10)*AF3</f>
        <v>0</v>
      </c>
      <c r="AJ3" s="127">
        <f>ROUND(((AG3+AI3)/AB3),4)</f>
        <v>143.0985</v>
      </c>
      <c r="AK3" s="149">
        <f>ROUND(AB3*AJ3,2)</f>
        <v>257577.3</v>
      </c>
    </row>
    <row r="4" spans="1:66" x14ac:dyDescent="0.2">
      <c r="A4" s="123">
        <v>1</v>
      </c>
      <c r="B4" s="144">
        <v>2</v>
      </c>
      <c r="C4" s="144" t="s">
        <v>5</v>
      </c>
      <c r="D4" s="146" t="s">
        <v>33</v>
      </c>
      <c r="E4" s="146" t="s">
        <v>38</v>
      </c>
      <c r="F4" s="146" t="s">
        <v>31</v>
      </c>
      <c r="G4" s="146" t="s">
        <v>19</v>
      </c>
      <c r="H4" s="147" t="s">
        <v>35</v>
      </c>
      <c r="I4" s="146" t="s">
        <v>39</v>
      </c>
      <c r="J4" s="207" t="s">
        <v>158</v>
      </c>
      <c r="K4" s="148" t="s">
        <v>4</v>
      </c>
      <c r="L4" s="146">
        <v>1800.32</v>
      </c>
      <c r="M4" s="127">
        <f>J4*L4</f>
        <v>1125200</v>
      </c>
      <c r="N4" s="196">
        <v>0.06</v>
      </c>
      <c r="O4" s="196">
        <v>0.06</v>
      </c>
      <c r="P4" s="130">
        <v>0</v>
      </c>
      <c r="Q4" s="146" t="s">
        <v>44</v>
      </c>
      <c r="R4" s="178">
        <v>5</v>
      </c>
      <c r="S4" s="127">
        <f>M4*R4/100</f>
        <v>56260</v>
      </c>
      <c r="T4" s="127">
        <f>M4-S4</f>
        <v>1068940</v>
      </c>
      <c r="U4" s="126">
        <f t="shared" ref="U4:U7" si="0">T4-(T4*$U$9)</f>
        <v>1068940</v>
      </c>
      <c r="V4" s="127">
        <f t="shared" ref="V4:V7" si="1">ROUND((N4*U4),2)+ROUND((O4*U4),2)</f>
        <v>128272.8</v>
      </c>
      <c r="W4" s="127">
        <f t="shared" ref="W4:W7" si="2">$W$9*U4</f>
        <v>0</v>
      </c>
      <c r="X4" s="127">
        <f t="shared" ref="X4:X7" si="3">ROUND(((U4+W4)/J4),4)</f>
        <v>1710.3040000000001</v>
      </c>
      <c r="Y4" s="127">
        <f t="shared" ref="Y4:Y7" si="4">X4*J4</f>
        <v>1068940</v>
      </c>
      <c r="Z4" s="145" t="str">
        <f t="shared" ref="Z4:Z7" si="5">C4</f>
        <v>BELFL135</v>
      </c>
      <c r="AA4" s="178" t="str">
        <f t="shared" ref="AA4:AA7" si="6">J4</f>
        <v>625</v>
      </c>
      <c r="AB4" s="178" t="s">
        <v>158</v>
      </c>
      <c r="AC4" s="149">
        <f>(AB4/J4)*U4</f>
        <v>1068940</v>
      </c>
      <c r="AD4" s="149">
        <f>AB4*L4</f>
        <v>1125200</v>
      </c>
      <c r="AE4" s="149">
        <f>ROUND(AD4*R4/100,2)</f>
        <v>56260</v>
      </c>
      <c r="AF4" s="149">
        <f>AD4-AE4</f>
        <v>1068940</v>
      </c>
      <c r="AG4" s="126">
        <f>AF4-(AF4*$AG$9)</f>
        <v>1068940</v>
      </c>
      <c r="AH4" s="127">
        <f t="shared" ref="AH4:AH7" si="7">ROUND((N4*AG4),2)+ROUND((O4*AG4),2)</f>
        <v>128272.8</v>
      </c>
      <c r="AI4" s="149">
        <f>($AD$12/$AD$10)*AF4</f>
        <v>0</v>
      </c>
      <c r="AJ4" s="127">
        <f>ROUND(((AG4+AI4)/AB4),4)</f>
        <v>1710.3040000000001</v>
      </c>
      <c r="AK4" s="149">
        <f>ROUND(AB4*AJ4,2)</f>
        <v>1068940</v>
      </c>
    </row>
    <row r="5" spans="1:66" x14ac:dyDescent="0.2">
      <c r="A5" s="123">
        <v>2</v>
      </c>
      <c r="B5" s="144">
        <v>3</v>
      </c>
      <c r="C5" s="144" t="s">
        <v>6</v>
      </c>
      <c r="D5" s="146" t="s">
        <v>33</v>
      </c>
      <c r="E5" s="146" t="s">
        <v>38</v>
      </c>
      <c r="F5" s="146" t="s">
        <v>31</v>
      </c>
      <c r="G5" s="146" t="s">
        <v>19</v>
      </c>
      <c r="H5" s="147" t="s">
        <v>35</v>
      </c>
      <c r="I5" s="146" t="s">
        <v>39</v>
      </c>
      <c r="J5" s="207" t="s">
        <v>159</v>
      </c>
      <c r="K5" s="148" t="s">
        <v>4</v>
      </c>
      <c r="L5" s="146">
        <v>300.52</v>
      </c>
      <c r="M5" s="127">
        <f>J5*L5</f>
        <v>234405.59999999998</v>
      </c>
      <c r="N5" s="196">
        <v>0.06</v>
      </c>
      <c r="O5" s="196">
        <v>0.06</v>
      </c>
      <c r="P5" s="130">
        <v>0</v>
      </c>
      <c r="Q5" s="146" t="s">
        <v>44</v>
      </c>
      <c r="R5" s="178">
        <v>5</v>
      </c>
      <c r="S5" s="127">
        <f>M5*R5/100</f>
        <v>11720.28</v>
      </c>
      <c r="T5" s="127">
        <f>M5-S5</f>
        <v>222685.31999999998</v>
      </c>
      <c r="U5" s="126">
        <f t="shared" si="0"/>
        <v>222685.31999999998</v>
      </c>
      <c r="V5" s="127">
        <f t="shared" si="1"/>
        <v>26722.240000000002</v>
      </c>
      <c r="W5" s="127">
        <f t="shared" si="2"/>
        <v>0</v>
      </c>
      <c r="X5" s="127">
        <f t="shared" si="3"/>
        <v>285.49400000000003</v>
      </c>
      <c r="Y5" s="127">
        <f t="shared" si="4"/>
        <v>222685.32000000004</v>
      </c>
      <c r="Z5" s="145" t="str">
        <f t="shared" si="5"/>
        <v>BESITCT050</v>
      </c>
      <c r="AA5" s="178" t="str">
        <f t="shared" si="6"/>
        <v>780</v>
      </c>
      <c r="AB5" s="197" t="s">
        <v>159</v>
      </c>
      <c r="AC5" s="149">
        <f t="shared" ref="AC5:AC7" si="8">(AB5/J5)*U5</f>
        <v>222685.31999999998</v>
      </c>
      <c r="AD5" s="149">
        <f t="shared" ref="AD5:AD7" si="9">AB5*L5</f>
        <v>234405.59999999998</v>
      </c>
      <c r="AE5" s="149">
        <f t="shared" ref="AE5:AE7" si="10">ROUND(AD5*R5/100,2)</f>
        <v>11720.28</v>
      </c>
      <c r="AF5" s="149">
        <f t="shared" ref="AF5:AF7" si="11">AD5-AE5</f>
        <v>222685.31999999998</v>
      </c>
      <c r="AG5" s="126">
        <f t="shared" ref="AG5:AG7" si="12">AF5-(AF5*$AG$9)</f>
        <v>222685.31999999998</v>
      </c>
      <c r="AH5" s="127">
        <f t="shared" si="7"/>
        <v>26722.240000000002</v>
      </c>
      <c r="AI5" s="149">
        <f t="shared" ref="AI5:AI7" si="13">($AD$12/$AD$10)*AF5</f>
        <v>0</v>
      </c>
      <c r="AJ5" s="127">
        <f t="shared" ref="AJ5:AJ7" si="14">ROUND(((AG5+AI5)/AB5),4)</f>
        <v>285.49400000000003</v>
      </c>
      <c r="AK5" s="149">
        <f t="shared" ref="AK5:AK7" si="15">ROUND(AB5*AJ5,2)</f>
        <v>222685.32</v>
      </c>
    </row>
    <row r="6" spans="1:66" x14ac:dyDescent="0.2">
      <c r="A6" s="123">
        <v>3</v>
      </c>
      <c r="B6" s="144">
        <v>4</v>
      </c>
      <c r="C6" s="144" t="s">
        <v>7</v>
      </c>
      <c r="D6" s="146" t="s">
        <v>33</v>
      </c>
      <c r="E6" s="146" t="s">
        <v>38</v>
      </c>
      <c r="F6" s="146" t="s">
        <v>31</v>
      </c>
      <c r="G6" s="146" t="s">
        <v>19</v>
      </c>
      <c r="H6" s="147" t="s">
        <v>35</v>
      </c>
      <c r="I6" s="146" t="s">
        <v>39</v>
      </c>
      <c r="J6" s="207" t="s">
        <v>160</v>
      </c>
      <c r="K6" s="148" t="s">
        <v>4</v>
      </c>
      <c r="L6" s="146">
        <v>453.8</v>
      </c>
      <c r="M6" s="127">
        <f>J6*L6</f>
        <v>145216</v>
      </c>
      <c r="N6" s="195">
        <v>2.5000000000000001E-2</v>
      </c>
      <c r="O6" s="195">
        <v>2.5000000000000001E-2</v>
      </c>
      <c r="P6" s="130">
        <v>0</v>
      </c>
      <c r="Q6" s="146" t="s">
        <v>44</v>
      </c>
      <c r="R6" s="178" t="s">
        <v>427</v>
      </c>
      <c r="S6" s="127">
        <f t="shared" ref="S6:S7" si="16">M6*R6/100</f>
        <v>4356.4799999999996</v>
      </c>
      <c r="T6" s="127">
        <f>M6-S6</f>
        <v>140859.51999999999</v>
      </c>
      <c r="U6" s="126">
        <f t="shared" si="0"/>
        <v>140859.51999999999</v>
      </c>
      <c r="V6" s="127">
        <f t="shared" si="1"/>
        <v>7042.98</v>
      </c>
      <c r="W6" s="127">
        <f t="shared" si="2"/>
        <v>0</v>
      </c>
      <c r="X6" s="127">
        <f t="shared" si="3"/>
        <v>440.18599999999998</v>
      </c>
      <c r="Y6" s="127">
        <f t="shared" si="4"/>
        <v>140859.51999999999</v>
      </c>
      <c r="Z6" s="145" t="str">
        <f t="shared" si="5"/>
        <v>BRACC106</v>
      </c>
      <c r="AA6" s="178" t="str">
        <f t="shared" si="6"/>
        <v>320</v>
      </c>
      <c r="AB6" s="197" t="s">
        <v>160</v>
      </c>
      <c r="AC6" s="149">
        <f t="shared" si="8"/>
        <v>140859.51999999999</v>
      </c>
      <c r="AD6" s="149">
        <f t="shared" si="9"/>
        <v>145216</v>
      </c>
      <c r="AE6" s="149">
        <f t="shared" si="10"/>
        <v>4356.4799999999996</v>
      </c>
      <c r="AF6" s="149">
        <f t="shared" si="11"/>
        <v>140859.51999999999</v>
      </c>
      <c r="AG6" s="126">
        <f t="shared" si="12"/>
        <v>140859.51999999999</v>
      </c>
      <c r="AH6" s="127">
        <f t="shared" si="7"/>
        <v>7042.98</v>
      </c>
      <c r="AI6" s="149">
        <f t="shared" si="13"/>
        <v>0</v>
      </c>
      <c r="AJ6" s="127">
        <f t="shared" si="14"/>
        <v>440.18599999999998</v>
      </c>
      <c r="AK6" s="149">
        <f t="shared" si="15"/>
        <v>140859.51999999999</v>
      </c>
    </row>
    <row r="7" spans="1:66" x14ac:dyDescent="0.2">
      <c r="A7" s="123">
        <v>4</v>
      </c>
      <c r="B7" s="144">
        <v>5</v>
      </c>
      <c r="C7" s="144" t="s">
        <v>28</v>
      </c>
      <c r="D7" s="146" t="s">
        <v>33</v>
      </c>
      <c r="E7" s="146" t="s">
        <v>38</v>
      </c>
      <c r="F7" s="146" t="s">
        <v>31</v>
      </c>
      <c r="G7" s="146" t="s">
        <v>19</v>
      </c>
      <c r="H7" s="147" t="s">
        <v>35</v>
      </c>
      <c r="I7" s="146" t="s">
        <v>39</v>
      </c>
      <c r="J7" s="207" t="s">
        <v>161</v>
      </c>
      <c r="K7" s="148" t="s">
        <v>4</v>
      </c>
      <c r="L7" s="146">
        <v>200.91</v>
      </c>
      <c r="M7" s="127">
        <f>J7*L7</f>
        <v>131696.505</v>
      </c>
      <c r="N7" s="196">
        <v>0.09</v>
      </c>
      <c r="O7" s="196">
        <v>0.09</v>
      </c>
      <c r="P7" s="130">
        <v>0</v>
      </c>
      <c r="Q7" s="146" t="s">
        <v>44</v>
      </c>
      <c r="R7" s="178" t="s">
        <v>427</v>
      </c>
      <c r="S7" s="127">
        <f t="shared" si="16"/>
        <v>3950.8951500000003</v>
      </c>
      <c r="T7" s="127">
        <f>M7-S7</f>
        <v>127745.60985000001</v>
      </c>
      <c r="U7" s="126">
        <f t="shared" si="0"/>
        <v>127745.60985000001</v>
      </c>
      <c r="V7" s="127">
        <f t="shared" si="1"/>
        <v>22994.2</v>
      </c>
      <c r="W7" s="127">
        <f t="shared" si="2"/>
        <v>0</v>
      </c>
      <c r="X7" s="127">
        <f t="shared" si="3"/>
        <v>194.8827</v>
      </c>
      <c r="Y7" s="127">
        <f t="shared" si="4"/>
        <v>127745.60984999999</v>
      </c>
      <c r="Z7" s="145" t="str">
        <f t="shared" si="5"/>
        <v>BECTC028</v>
      </c>
      <c r="AA7" s="178" t="str">
        <f t="shared" si="6"/>
        <v>655.5</v>
      </c>
      <c r="AB7" s="197" t="s">
        <v>161</v>
      </c>
      <c r="AC7" s="149">
        <f t="shared" si="8"/>
        <v>127745.60985000001</v>
      </c>
      <c r="AD7" s="149">
        <f t="shared" si="9"/>
        <v>131696.505</v>
      </c>
      <c r="AE7" s="149">
        <f t="shared" si="10"/>
        <v>3950.9</v>
      </c>
      <c r="AF7" s="149">
        <f t="shared" si="11"/>
        <v>127745.60500000001</v>
      </c>
      <c r="AG7" s="126">
        <f t="shared" si="12"/>
        <v>127745.60500000001</v>
      </c>
      <c r="AH7" s="127">
        <f t="shared" si="7"/>
        <v>22994.2</v>
      </c>
      <c r="AI7" s="149">
        <f t="shared" si="13"/>
        <v>0</v>
      </c>
      <c r="AJ7" s="127">
        <f t="shared" si="14"/>
        <v>194.8827</v>
      </c>
      <c r="AK7" s="149">
        <f t="shared" si="15"/>
        <v>127745.61</v>
      </c>
    </row>
    <row r="8" spans="1:66" x14ac:dyDescent="0.2">
      <c r="A8" s="123">
        <v>5</v>
      </c>
      <c r="B8" s="150"/>
      <c r="C8" s="150"/>
      <c r="D8" s="150"/>
      <c r="E8" s="150"/>
      <c r="F8" s="150"/>
      <c r="G8" s="150"/>
      <c r="H8" s="124"/>
      <c r="I8" s="124"/>
      <c r="J8" s="124"/>
      <c r="K8" s="124"/>
      <c r="L8" s="124"/>
      <c r="M8" s="117">
        <f>SUM(M3:M7)</f>
        <v>1907652.105</v>
      </c>
      <c r="N8" s="117"/>
      <c r="O8" s="117"/>
      <c r="P8" s="124"/>
      <c r="Q8" s="124"/>
      <c r="R8" s="124"/>
      <c r="S8" s="124" t="s">
        <v>69</v>
      </c>
      <c r="T8" s="118">
        <f>SUM(T3:T7)</f>
        <v>1817807.7498500003</v>
      </c>
      <c r="U8" s="118">
        <f t="shared" ref="U8" si="17">SUM(U3:U7)</f>
        <v>1817807.7498500003</v>
      </c>
      <c r="V8" s="118">
        <f>SUM(V3:V7)</f>
        <v>231396.14</v>
      </c>
      <c r="W8" s="118">
        <f>SUM(W3:W7)</f>
        <v>0</v>
      </c>
      <c r="X8" s="118"/>
      <c r="Y8" s="118"/>
      <c r="Z8" s="119"/>
      <c r="AA8" s="119"/>
      <c r="AB8" s="151" t="s">
        <v>70</v>
      </c>
      <c r="AC8" s="151">
        <f>SUM(AC3:AC7)</f>
        <v>1817807.7498500003</v>
      </c>
      <c r="AD8" s="120">
        <f t="shared" ref="AD8:AI8" si="18">SUM(AD3:AD7)</f>
        <v>1907652.105</v>
      </c>
      <c r="AE8" s="120">
        <f t="shared" si="18"/>
        <v>89844.359999999986</v>
      </c>
      <c r="AF8" s="120">
        <f>SUM(AF3:AF7)</f>
        <v>1817807.7450000001</v>
      </c>
      <c r="AG8" s="120">
        <f>SUM(AG3:AG7)</f>
        <v>1817807.7450000001</v>
      </c>
      <c r="AH8" s="120">
        <f>ROUND(SUM(AH3:AH7),2)</f>
        <v>231396.14</v>
      </c>
      <c r="AI8" s="120">
        <f t="shared" si="18"/>
        <v>0</v>
      </c>
      <c r="AJ8" s="122"/>
      <c r="AK8" s="120">
        <f>SUM(AK3:AK7)</f>
        <v>1817807.7500000002</v>
      </c>
    </row>
    <row r="9" spans="1:66" x14ac:dyDescent="0.2">
      <c r="A9" s="123">
        <v>6</v>
      </c>
      <c r="B9" s="154" t="s">
        <v>433</v>
      </c>
      <c r="C9" s="154" t="s">
        <v>433</v>
      </c>
      <c r="D9" s="154" t="s">
        <v>433</v>
      </c>
      <c r="E9" s="154" t="s">
        <v>433</v>
      </c>
      <c r="F9" s="154" t="s">
        <v>433</v>
      </c>
      <c r="G9" s="154" t="s">
        <v>433</v>
      </c>
      <c r="H9" s="154" t="s">
        <v>433</v>
      </c>
      <c r="I9" s="154" t="s">
        <v>433</v>
      </c>
      <c r="J9" s="154" t="s">
        <v>433</v>
      </c>
      <c r="K9" s="154" t="s">
        <v>433</v>
      </c>
      <c r="L9" s="154" t="s">
        <v>433</v>
      </c>
      <c r="M9" s="154" t="s">
        <v>433</v>
      </c>
      <c r="N9" s="154" t="s">
        <v>433</v>
      </c>
      <c r="O9" s="154" t="s">
        <v>433</v>
      </c>
      <c r="P9" s="154" t="s">
        <v>433</v>
      </c>
      <c r="Q9" s="154" t="s">
        <v>433</v>
      </c>
      <c r="R9" s="154" t="s">
        <v>433</v>
      </c>
      <c r="S9" s="124" t="s">
        <v>49</v>
      </c>
      <c r="T9" s="118">
        <v>0</v>
      </c>
      <c r="U9" s="155">
        <f>ROUND(T9/T8,16)</f>
        <v>0</v>
      </c>
      <c r="V9" s="155" t="s">
        <v>433</v>
      </c>
      <c r="W9" s="155">
        <f>ROUND(D27/U8,16)</f>
        <v>0</v>
      </c>
      <c r="X9" s="155" t="s">
        <v>433</v>
      </c>
      <c r="Y9" s="155" t="s">
        <v>433</v>
      </c>
      <c r="Z9" s="155" t="s">
        <v>433</v>
      </c>
      <c r="AA9" s="155" t="s">
        <v>433</v>
      </c>
      <c r="AB9" s="154" t="s">
        <v>433</v>
      </c>
      <c r="AC9" s="154" t="s">
        <v>433</v>
      </c>
      <c r="AD9" s="156" t="s">
        <v>433</v>
      </c>
      <c r="AE9" s="156" t="s">
        <v>433</v>
      </c>
      <c r="AF9" s="156" t="s">
        <v>433</v>
      </c>
      <c r="AG9" s="156">
        <f>ROUND(AD11/AD10,16)</f>
        <v>0</v>
      </c>
      <c r="AH9" s="156" t="s">
        <v>433</v>
      </c>
      <c r="AI9" s="156" t="s">
        <v>433</v>
      </c>
      <c r="AJ9" s="157" t="s">
        <v>433</v>
      </c>
      <c r="AK9" s="156" t="s">
        <v>433</v>
      </c>
    </row>
    <row r="10" spans="1:66" x14ac:dyDescent="0.2">
      <c r="A10" s="123">
        <v>7</v>
      </c>
      <c r="B10" s="154" t="s">
        <v>433</v>
      </c>
      <c r="C10" s="154" t="s">
        <v>433</v>
      </c>
      <c r="D10" s="154" t="s">
        <v>433</v>
      </c>
      <c r="E10" s="154" t="s">
        <v>433</v>
      </c>
      <c r="F10" s="154" t="s">
        <v>433</v>
      </c>
      <c r="G10" s="154" t="s">
        <v>433</v>
      </c>
      <c r="H10" s="154" t="s">
        <v>433</v>
      </c>
      <c r="I10" s="154" t="s">
        <v>433</v>
      </c>
      <c r="J10" s="154" t="s">
        <v>433</v>
      </c>
      <c r="K10" s="154" t="s">
        <v>433</v>
      </c>
      <c r="L10" s="154" t="s">
        <v>433</v>
      </c>
      <c r="M10" s="154" t="s">
        <v>433</v>
      </c>
      <c r="N10" s="154" t="s">
        <v>433</v>
      </c>
      <c r="O10" s="154" t="s">
        <v>433</v>
      </c>
      <c r="P10" s="154" t="s">
        <v>433</v>
      </c>
      <c r="Q10" s="154" t="s">
        <v>433</v>
      </c>
      <c r="R10" s="154" t="s">
        <v>433</v>
      </c>
      <c r="S10" s="124" t="s">
        <v>57</v>
      </c>
      <c r="T10" s="117">
        <f>D27+D28</f>
        <v>0</v>
      </c>
      <c r="U10" s="154" t="s">
        <v>433</v>
      </c>
      <c r="V10" s="154" t="s">
        <v>433</v>
      </c>
      <c r="W10" s="154" t="s">
        <v>433</v>
      </c>
      <c r="X10" s="154" t="s">
        <v>433</v>
      </c>
      <c r="Y10" s="154" t="s">
        <v>433</v>
      </c>
      <c r="Z10" s="154" t="s">
        <v>433</v>
      </c>
      <c r="AA10" s="154" t="s">
        <v>433</v>
      </c>
      <c r="AB10" s="151" t="s">
        <v>186</v>
      </c>
      <c r="AC10" s="151" t="s">
        <v>433</v>
      </c>
      <c r="AD10" s="151">
        <f>AF8</f>
        <v>1817807.7450000001</v>
      </c>
      <c r="AE10" s="154" t="s">
        <v>433</v>
      </c>
      <c r="AF10" s="154" t="s">
        <v>433</v>
      </c>
      <c r="AG10" s="154" t="s">
        <v>433</v>
      </c>
      <c r="AH10" s="154" t="s">
        <v>433</v>
      </c>
      <c r="AI10" s="154" t="s">
        <v>433</v>
      </c>
      <c r="AJ10" s="154" t="s">
        <v>433</v>
      </c>
      <c r="AK10" s="154" t="s">
        <v>433</v>
      </c>
    </row>
    <row r="11" spans="1:66" x14ac:dyDescent="0.2">
      <c r="A11" s="123">
        <v>8</v>
      </c>
      <c r="B11" s="154" t="s">
        <v>433</v>
      </c>
      <c r="C11" s="154" t="s">
        <v>433</v>
      </c>
      <c r="D11" s="154" t="s">
        <v>433</v>
      </c>
      <c r="E11" s="154" t="s">
        <v>433</v>
      </c>
      <c r="F11" s="154" t="s">
        <v>433</v>
      </c>
      <c r="G11" s="154" t="s">
        <v>433</v>
      </c>
      <c r="H11" s="154" t="s">
        <v>433</v>
      </c>
      <c r="I11" s="154" t="s">
        <v>433</v>
      </c>
      <c r="J11" s="154" t="s">
        <v>433</v>
      </c>
      <c r="K11" s="154" t="s">
        <v>433</v>
      </c>
      <c r="L11" s="154" t="s">
        <v>433</v>
      </c>
      <c r="M11" s="154" t="s">
        <v>433</v>
      </c>
      <c r="N11" s="154" t="s">
        <v>433</v>
      </c>
      <c r="O11" s="154" t="s">
        <v>433</v>
      </c>
      <c r="P11" s="154" t="s">
        <v>433</v>
      </c>
      <c r="Q11" s="154" t="s">
        <v>433</v>
      </c>
      <c r="R11" s="154" t="s">
        <v>433</v>
      </c>
      <c r="S11" s="124" t="s">
        <v>50</v>
      </c>
      <c r="T11" s="117">
        <f>V8</f>
        <v>231396.14</v>
      </c>
      <c r="U11" s="154" t="s">
        <v>433</v>
      </c>
      <c r="V11" s="154" t="s">
        <v>433</v>
      </c>
      <c r="W11" s="154" t="s">
        <v>433</v>
      </c>
      <c r="X11" s="154" t="s">
        <v>433</v>
      </c>
      <c r="Y11" s="154" t="s">
        <v>433</v>
      </c>
      <c r="Z11" s="154" t="s">
        <v>433</v>
      </c>
      <c r="AA11" s="154" t="s">
        <v>433</v>
      </c>
      <c r="AB11" s="151" t="s">
        <v>42</v>
      </c>
      <c r="AC11" s="151" t="s">
        <v>433</v>
      </c>
      <c r="AD11" s="151">
        <f>ROUND((AC8/$U$8)*$T$9,2)</f>
        <v>0</v>
      </c>
      <c r="AE11" s="154" t="s">
        <v>433</v>
      </c>
      <c r="AF11" s="154" t="s">
        <v>433</v>
      </c>
      <c r="AG11" s="154" t="s">
        <v>433</v>
      </c>
      <c r="AH11" s="154" t="s">
        <v>433</v>
      </c>
      <c r="AI11" s="154" t="s">
        <v>433</v>
      </c>
      <c r="AJ11" s="154" t="s">
        <v>433</v>
      </c>
      <c r="AK11" s="154" t="s">
        <v>433</v>
      </c>
    </row>
    <row r="12" spans="1:66" x14ac:dyDescent="0.2">
      <c r="A12" s="123">
        <v>9</v>
      </c>
      <c r="B12" s="154" t="s">
        <v>433</v>
      </c>
      <c r="C12" s="154" t="s">
        <v>433</v>
      </c>
      <c r="D12" s="154" t="s">
        <v>433</v>
      </c>
      <c r="E12" s="154" t="s">
        <v>433</v>
      </c>
      <c r="F12" s="154" t="s">
        <v>433</v>
      </c>
      <c r="G12" s="154" t="s">
        <v>433</v>
      </c>
      <c r="H12" s="154" t="s">
        <v>433</v>
      </c>
      <c r="I12" s="154" t="s">
        <v>433</v>
      </c>
      <c r="J12" s="154" t="s">
        <v>433</v>
      </c>
      <c r="K12" s="154" t="s">
        <v>433</v>
      </c>
      <c r="L12" s="154" t="s">
        <v>433</v>
      </c>
      <c r="M12" s="154" t="s">
        <v>433</v>
      </c>
      <c r="N12" s="154" t="s">
        <v>433</v>
      </c>
      <c r="O12" s="154" t="s">
        <v>433</v>
      </c>
      <c r="P12" s="154" t="s">
        <v>433</v>
      </c>
      <c r="Q12" s="154" t="s">
        <v>433</v>
      </c>
      <c r="R12" s="154" t="s">
        <v>433</v>
      </c>
      <c r="S12" s="124" t="s">
        <v>46</v>
      </c>
      <c r="T12" s="117">
        <f>(T8+T10+T11)-T9</f>
        <v>2049203.8898500004</v>
      </c>
      <c r="U12" s="154" t="s">
        <v>433</v>
      </c>
      <c r="V12" s="154" t="s">
        <v>433</v>
      </c>
      <c r="W12" s="154" t="s">
        <v>433</v>
      </c>
      <c r="X12" s="154" t="s">
        <v>433</v>
      </c>
      <c r="Y12" s="154" t="s">
        <v>433</v>
      </c>
      <c r="Z12" s="154" t="s">
        <v>433</v>
      </c>
      <c r="AA12" s="154" t="s">
        <v>433</v>
      </c>
      <c r="AB12" s="151" t="s">
        <v>187</v>
      </c>
      <c r="AC12" s="151" t="s">
        <v>433</v>
      </c>
      <c r="AD12" s="151">
        <f>ROUND(($AC$8/$U$8)*D27,4)</f>
        <v>0</v>
      </c>
      <c r="AE12" s="154" t="s">
        <v>433</v>
      </c>
      <c r="AF12" s="154" t="s">
        <v>433</v>
      </c>
      <c r="AG12" s="154" t="s">
        <v>433</v>
      </c>
      <c r="AH12" s="154" t="s">
        <v>433</v>
      </c>
      <c r="AI12" s="154" t="s">
        <v>433</v>
      </c>
      <c r="AJ12" s="154" t="s">
        <v>433</v>
      </c>
      <c r="AK12" s="154" t="s">
        <v>433</v>
      </c>
    </row>
    <row r="13" spans="1:66" x14ac:dyDescent="0.2">
      <c r="A13" s="123">
        <v>10</v>
      </c>
      <c r="B13" s="154" t="s">
        <v>433</v>
      </c>
      <c r="C13" s="154" t="s">
        <v>433</v>
      </c>
      <c r="D13" s="154" t="s">
        <v>433</v>
      </c>
      <c r="E13" s="154" t="s">
        <v>433</v>
      </c>
      <c r="F13" s="154" t="s">
        <v>433</v>
      </c>
      <c r="G13" s="154" t="s">
        <v>433</v>
      </c>
      <c r="H13" s="154" t="s">
        <v>433</v>
      </c>
      <c r="I13" s="154" t="s">
        <v>433</v>
      </c>
      <c r="J13" s="154" t="s">
        <v>433</v>
      </c>
      <c r="K13" s="154" t="s">
        <v>433</v>
      </c>
      <c r="L13" s="154" t="s">
        <v>433</v>
      </c>
      <c r="M13" s="154" t="s">
        <v>433</v>
      </c>
      <c r="N13" s="154" t="s">
        <v>433</v>
      </c>
      <c r="O13" s="154" t="s">
        <v>433</v>
      </c>
      <c r="P13" s="154" t="s">
        <v>433</v>
      </c>
      <c r="Q13" s="154" t="s">
        <v>433</v>
      </c>
      <c r="R13" s="154" t="s">
        <v>433</v>
      </c>
      <c r="S13" s="124" t="s">
        <v>45</v>
      </c>
      <c r="T13" s="121">
        <f>D29</f>
        <v>0</v>
      </c>
      <c r="U13" s="154" t="s">
        <v>433</v>
      </c>
      <c r="V13" s="154" t="s">
        <v>433</v>
      </c>
      <c r="W13" s="154" t="s">
        <v>433</v>
      </c>
      <c r="X13" s="154" t="s">
        <v>433</v>
      </c>
      <c r="Y13" s="154" t="s">
        <v>433</v>
      </c>
      <c r="Z13" s="154" t="s">
        <v>433</v>
      </c>
      <c r="AA13" s="154" t="s">
        <v>433</v>
      </c>
      <c r="AB13" s="151" t="s">
        <v>188</v>
      </c>
      <c r="AC13" s="151" t="s">
        <v>433</v>
      </c>
      <c r="AD13" s="151">
        <f>ROUND(($AC$8/$U$8)*D28,4)</f>
        <v>0</v>
      </c>
      <c r="AE13" s="154" t="s">
        <v>433</v>
      </c>
      <c r="AF13" s="154" t="s">
        <v>433</v>
      </c>
      <c r="AG13" s="154" t="s">
        <v>433</v>
      </c>
      <c r="AH13" s="154" t="s">
        <v>433</v>
      </c>
      <c r="AI13" s="154" t="s">
        <v>433</v>
      </c>
      <c r="AJ13" s="154" t="s">
        <v>433</v>
      </c>
      <c r="AK13" s="154" t="s">
        <v>433</v>
      </c>
    </row>
    <row r="14" spans="1:66" x14ac:dyDescent="0.2">
      <c r="A14" s="123">
        <v>11</v>
      </c>
      <c r="B14" s="154" t="s">
        <v>433</v>
      </c>
      <c r="C14" s="154" t="s">
        <v>433</v>
      </c>
      <c r="D14" s="154" t="s">
        <v>433</v>
      </c>
      <c r="E14" s="154" t="s">
        <v>433</v>
      </c>
      <c r="F14" s="154" t="s">
        <v>433</v>
      </c>
      <c r="G14" s="154" t="s">
        <v>433</v>
      </c>
      <c r="H14" s="154" t="s">
        <v>433</v>
      </c>
      <c r="I14" s="154" t="s">
        <v>433</v>
      </c>
      <c r="J14" s="154" t="s">
        <v>433</v>
      </c>
      <c r="K14" s="154" t="s">
        <v>433</v>
      </c>
      <c r="L14" s="154" t="s">
        <v>433</v>
      </c>
      <c r="M14" s="154" t="s">
        <v>433</v>
      </c>
      <c r="N14" s="154" t="s">
        <v>433</v>
      </c>
      <c r="O14" s="154" t="s">
        <v>433</v>
      </c>
      <c r="P14" s="154" t="s">
        <v>433</v>
      </c>
      <c r="Q14" s="154" t="s">
        <v>433</v>
      </c>
      <c r="R14" s="154" t="s">
        <v>433</v>
      </c>
      <c r="S14" s="154" t="s">
        <v>433</v>
      </c>
      <c r="T14" s="154" t="s">
        <v>433</v>
      </c>
      <c r="U14" s="154" t="s">
        <v>433</v>
      </c>
      <c r="V14" s="154" t="s">
        <v>433</v>
      </c>
      <c r="W14" s="154" t="s">
        <v>433</v>
      </c>
      <c r="X14" s="154" t="s">
        <v>433</v>
      </c>
      <c r="Y14" s="154" t="s">
        <v>433</v>
      </c>
      <c r="Z14" s="154" t="s">
        <v>433</v>
      </c>
      <c r="AA14" s="154" t="s">
        <v>433</v>
      </c>
      <c r="AB14" s="151" t="s">
        <v>189</v>
      </c>
      <c r="AC14" s="151" t="s">
        <v>433</v>
      </c>
      <c r="AD14" s="151">
        <f>ROUND(AD12+AD13,2)</f>
        <v>0</v>
      </c>
      <c r="AE14" s="154" t="s">
        <v>433</v>
      </c>
      <c r="AF14" s="154" t="s">
        <v>433</v>
      </c>
      <c r="AG14" s="154" t="s">
        <v>433</v>
      </c>
      <c r="AH14" s="154" t="s">
        <v>433</v>
      </c>
      <c r="AI14" s="154" t="s">
        <v>433</v>
      </c>
      <c r="AJ14" s="154" t="s">
        <v>433</v>
      </c>
      <c r="AK14" s="154" t="s">
        <v>433</v>
      </c>
    </row>
    <row r="15" spans="1:66" ht="25.5" x14ac:dyDescent="0.2">
      <c r="A15" s="123">
        <v>12</v>
      </c>
      <c r="B15" s="184" t="s">
        <v>25</v>
      </c>
      <c r="C15" s="184" t="s">
        <v>26</v>
      </c>
      <c r="D15" s="184" t="s">
        <v>27</v>
      </c>
      <c r="E15" s="184" t="s">
        <v>32</v>
      </c>
      <c r="F15" s="184" t="s">
        <v>21</v>
      </c>
      <c r="G15" s="184" t="s">
        <v>22</v>
      </c>
      <c r="H15" s="184" t="s">
        <v>79</v>
      </c>
      <c r="I15" s="184" t="s">
        <v>80</v>
      </c>
      <c r="J15" s="184" t="s">
        <v>13</v>
      </c>
      <c r="K15" s="184" t="s">
        <v>274</v>
      </c>
      <c r="L15" s="185" t="s">
        <v>609</v>
      </c>
      <c r="M15" s="185" t="s">
        <v>610</v>
      </c>
      <c r="N15" s="185" t="s">
        <v>434</v>
      </c>
      <c r="O15" s="186" t="s">
        <v>608</v>
      </c>
      <c r="P15" s="186" t="s">
        <v>127</v>
      </c>
      <c r="Q15" s="184" t="s">
        <v>128</v>
      </c>
      <c r="R15" s="184" t="s">
        <v>129</v>
      </c>
      <c r="S15" s="154" t="s">
        <v>433</v>
      </c>
      <c r="T15" s="154" t="s">
        <v>433</v>
      </c>
      <c r="U15" s="154" t="s">
        <v>433</v>
      </c>
      <c r="V15" s="74" t="s">
        <v>247</v>
      </c>
      <c r="W15" s="74" t="s">
        <v>248</v>
      </c>
      <c r="X15" s="74" t="s">
        <v>607</v>
      </c>
      <c r="Y15" s="161" t="s">
        <v>433</v>
      </c>
      <c r="Z15" s="154" t="s">
        <v>433</v>
      </c>
      <c r="AA15" s="154" t="s">
        <v>433</v>
      </c>
      <c r="AB15" s="151" t="s">
        <v>183</v>
      </c>
      <c r="AC15" s="151" t="s">
        <v>433</v>
      </c>
      <c r="AD15" s="151">
        <v>0</v>
      </c>
      <c r="AE15" s="154" t="s">
        <v>433</v>
      </c>
      <c r="AF15" s="154" t="s">
        <v>433</v>
      </c>
      <c r="AG15" s="154" t="s">
        <v>433</v>
      </c>
      <c r="AH15" s="154" t="s">
        <v>433</v>
      </c>
      <c r="AI15" s="154" t="s">
        <v>433</v>
      </c>
      <c r="AJ15" s="154" t="s">
        <v>433</v>
      </c>
      <c r="AK15" s="154" t="s">
        <v>433</v>
      </c>
    </row>
    <row r="16" spans="1:66" ht="15" x14ac:dyDescent="0.25">
      <c r="A16" s="123">
        <v>13</v>
      </c>
      <c r="B16" s="175" t="s">
        <v>433</v>
      </c>
      <c r="C16" s="175" t="s">
        <v>433</v>
      </c>
      <c r="D16" t="s">
        <v>1042</v>
      </c>
      <c r="E16" t="s">
        <v>1043</v>
      </c>
      <c r="F16" t="s">
        <v>1044</v>
      </c>
      <c r="G16" t="s">
        <v>1229</v>
      </c>
      <c r="H16" s="176">
        <f>ROUND(AD10,2)</f>
        <v>1817807.75</v>
      </c>
      <c r="I16" s="176">
        <f>ROUND(AH8,2)</f>
        <v>231396.14</v>
      </c>
      <c r="J16" s="176">
        <f>ROUND(AD17,2)</f>
        <v>2049203.89</v>
      </c>
      <c r="K16" t="s">
        <v>1045</v>
      </c>
      <c r="L16" s="177">
        <f>J16</f>
        <v>2049203.89</v>
      </c>
      <c r="M16" s="123">
        <v>1</v>
      </c>
      <c r="N16" s="177">
        <f>L16*M16</f>
        <v>2049203.89</v>
      </c>
      <c r="O16" s="8">
        <f>J16-L16</f>
        <v>0</v>
      </c>
      <c r="P16" s="176">
        <v>0</v>
      </c>
      <c r="Q16" s="176">
        <v>0</v>
      </c>
      <c r="R16" s="176">
        <v>0</v>
      </c>
      <c r="S16" s="154" t="s">
        <v>433</v>
      </c>
      <c r="T16" s="154" t="s">
        <v>433</v>
      </c>
      <c r="U16" s="154" t="s">
        <v>433</v>
      </c>
      <c r="V16" s="75">
        <f>(U3*N3)</f>
        <v>23181.956999999999</v>
      </c>
      <c r="W16" s="75">
        <f>(U3*O3)</f>
        <v>23181.956999999999</v>
      </c>
      <c r="X16" s="75">
        <f>V3</f>
        <v>46363.92</v>
      </c>
      <c r="Y16" s="154" t="s">
        <v>433</v>
      </c>
      <c r="Z16" s="154" t="s">
        <v>433</v>
      </c>
      <c r="AA16" s="154" t="s">
        <v>433</v>
      </c>
      <c r="AB16" s="151" t="s">
        <v>50</v>
      </c>
      <c r="AC16" s="151" t="s">
        <v>433</v>
      </c>
      <c r="AD16" s="151">
        <f>AH8</f>
        <v>231396.14</v>
      </c>
      <c r="AE16" s="154" t="s">
        <v>433</v>
      </c>
      <c r="AF16" s="154" t="s">
        <v>433</v>
      </c>
      <c r="AG16" s="154" t="s">
        <v>433</v>
      </c>
      <c r="AH16" s="162" t="s">
        <v>433</v>
      </c>
      <c r="AI16" s="162" t="s">
        <v>433</v>
      </c>
      <c r="AJ16" s="154" t="s">
        <v>433</v>
      </c>
      <c r="AK16" s="154" t="s">
        <v>433</v>
      </c>
    </row>
    <row r="17" spans="1:37" x14ac:dyDescent="0.2">
      <c r="A17" s="123">
        <v>14</v>
      </c>
      <c r="B17" s="175" t="s">
        <v>433</v>
      </c>
      <c r="C17" s="175" t="s">
        <v>433</v>
      </c>
      <c r="D17" s="175" t="s">
        <v>433</v>
      </c>
      <c r="E17" s="175" t="s">
        <v>433</v>
      </c>
      <c r="F17" s="175" t="s">
        <v>433</v>
      </c>
      <c r="G17" s="175" t="s">
        <v>433</v>
      </c>
      <c r="H17" s="175" t="s">
        <v>433</v>
      </c>
      <c r="I17" s="175" t="s">
        <v>433</v>
      </c>
      <c r="J17" s="175" t="s">
        <v>433</v>
      </c>
      <c r="K17" s="175" t="s">
        <v>433</v>
      </c>
      <c r="L17" s="175" t="s">
        <v>433</v>
      </c>
      <c r="M17" s="175" t="s">
        <v>433</v>
      </c>
      <c r="N17" s="175" t="s">
        <v>433</v>
      </c>
      <c r="O17" s="175" t="s">
        <v>433</v>
      </c>
      <c r="P17" s="176">
        <v>0</v>
      </c>
      <c r="Q17" s="176">
        <v>0</v>
      </c>
      <c r="R17" s="176">
        <v>0</v>
      </c>
      <c r="S17" s="154" t="s">
        <v>433</v>
      </c>
      <c r="T17" s="154" t="s">
        <v>433</v>
      </c>
      <c r="U17" s="154" t="s">
        <v>433</v>
      </c>
      <c r="V17" s="75">
        <f t="shared" ref="V17:V20" si="19">(U4*N4)</f>
        <v>64136.399999999994</v>
      </c>
      <c r="W17" s="75">
        <f t="shared" ref="W17:W20" si="20">(U4*O4)</f>
        <v>64136.399999999994</v>
      </c>
      <c r="X17" s="75">
        <f t="shared" ref="X17:X26" si="21">V4</f>
        <v>128272.8</v>
      </c>
      <c r="Y17" s="154" t="s">
        <v>433</v>
      </c>
      <c r="Z17" s="154" t="s">
        <v>433</v>
      </c>
      <c r="AA17" s="154" t="s">
        <v>433</v>
      </c>
      <c r="AB17" s="151" t="s">
        <v>190</v>
      </c>
      <c r="AC17" s="151" t="s">
        <v>433</v>
      </c>
      <c r="AD17" s="151">
        <f>(AD10+AD14+AD16)-AD11</f>
        <v>2049203.8850000002</v>
      </c>
      <c r="AE17" s="154" t="s">
        <v>433</v>
      </c>
      <c r="AF17" s="154" t="s">
        <v>433</v>
      </c>
      <c r="AG17" s="154" t="s">
        <v>433</v>
      </c>
      <c r="AH17" s="154" t="s">
        <v>433</v>
      </c>
      <c r="AI17" s="154" t="s">
        <v>433</v>
      </c>
      <c r="AJ17" s="154" t="s">
        <v>433</v>
      </c>
      <c r="AK17" s="154" t="s">
        <v>433</v>
      </c>
    </row>
    <row r="18" spans="1:37" x14ac:dyDescent="0.2">
      <c r="A18" s="123">
        <v>15</v>
      </c>
      <c r="B18" s="175" t="s">
        <v>433</v>
      </c>
      <c r="C18" s="175" t="s">
        <v>433</v>
      </c>
      <c r="D18" s="175" t="s">
        <v>433</v>
      </c>
      <c r="E18" s="175" t="s">
        <v>433</v>
      </c>
      <c r="F18" s="175" t="s">
        <v>433</v>
      </c>
      <c r="G18" s="175" t="s">
        <v>433</v>
      </c>
      <c r="H18" s="175" t="s">
        <v>433</v>
      </c>
      <c r="I18" s="175" t="s">
        <v>433</v>
      </c>
      <c r="J18" s="175" t="s">
        <v>433</v>
      </c>
      <c r="K18" s="175" t="s">
        <v>433</v>
      </c>
      <c r="L18" s="175" t="s">
        <v>433</v>
      </c>
      <c r="M18" s="175" t="s">
        <v>433</v>
      </c>
      <c r="N18" s="175" t="s">
        <v>433</v>
      </c>
      <c r="O18" s="175" t="s">
        <v>433</v>
      </c>
      <c r="P18" s="176">
        <v>0</v>
      </c>
      <c r="Q18" s="176">
        <v>0</v>
      </c>
      <c r="R18" s="176">
        <v>0</v>
      </c>
      <c r="S18" s="154" t="s">
        <v>433</v>
      </c>
      <c r="T18" s="154" t="s">
        <v>433</v>
      </c>
      <c r="U18" s="154" t="s">
        <v>433</v>
      </c>
      <c r="V18" s="75">
        <f t="shared" si="19"/>
        <v>13361.119199999997</v>
      </c>
      <c r="W18" s="75">
        <f t="shared" si="20"/>
        <v>13361.119199999997</v>
      </c>
      <c r="X18" s="75">
        <f t="shared" si="21"/>
        <v>26722.240000000002</v>
      </c>
      <c r="Y18" s="154" t="s">
        <v>433</v>
      </c>
      <c r="Z18" s="154" t="s">
        <v>433</v>
      </c>
      <c r="AA18" s="154" t="s">
        <v>433</v>
      </c>
      <c r="AB18" s="151" t="s">
        <v>45</v>
      </c>
      <c r="AC18" s="151" t="s">
        <v>433</v>
      </c>
      <c r="AD18" s="188">
        <f>ROUND(($AC$8/$U$8)*D29,2)</f>
        <v>0</v>
      </c>
      <c r="AE18" s="154" t="s">
        <v>433</v>
      </c>
      <c r="AF18" s="154" t="s">
        <v>433</v>
      </c>
      <c r="AG18" s="154" t="s">
        <v>433</v>
      </c>
      <c r="AH18" s="154" t="s">
        <v>433</v>
      </c>
      <c r="AI18" s="154" t="s">
        <v>433</v>
      </c>
      <c r="AJ18" s="154" t="s">
        <v>433</v>
      </c>
      <c r="AK18" s="154" t="s">
        <v>433</v>
      </c>
    </row>
    <row r="19" spans="1:37" s="165" customFormat="1" x14ac:dyDescent="0.2">
      <c r="A19" s="123">
        <v>16</v>
      </c>
      <c r="B19" s="175" t="s">
        <v>433</v>
      </c>
      <c r="C19" s="175" t="s">
        <v>433</v>
      </c>
      <c r="D19" s="175" t="s">
        <v>433</v>
      </c>
      <c r="E19" s="175" t="s">
        <v>433</v>
      </c>
      <c r="F19" s="175" t="s">
        <v>433</v>
      </c>
      <c r="G19" s="175" t="s">
        <v>433</v>
      </c>
      <c r="H19" s="176" t="s">
        <v>433</v>
      </c>
      <c r="I19" s="176" t="s">
        <v>433</v>
      </c>
      <c r="J19" s="69" t="s">
        <v>433</v>
      </c>
      <c r="K19" s="176" t="s">
        <v>433</v>
      </c>
      <c r="L19" s="8" t="str">
        <f t="shared" ref="L19" si="22">J19</f>
        <v>.</v>
      </c>
      <c r="M19" s="191" t="s">
        <v>433</v>
      </c>
      <c r="N19" s="177" t="s">
        <v>433</v>
      </c>
      <c r="O19" s="8" t="s">
        <v>433</v>
      </c>
      <c r="P19" s="176">
        <v>0</v>
      </c>
      <c r="Q19" s="176">
        <v>0</v>
      </c>
      <c r="R19" s="176">
        <v>0</v>
      </c>
      <c r="S19" s="187" t="s">
        <v>433</v>
      </c>
      <c r="T19" s="187" t="s">
        <v>433</v>
      </c>
      <c r="U19" s="154" t="s">
        <v>433</v>
      </c>
      <c r="V19" s="75">
        <f t="shared" si="19"/>
        <v>3521.4879999999998</v>
      </c>
      <c r="W19" s="75">
        <f t="shared" si="20"/>
        <v>3521.4879999999998</v>
      </c>
      <c r="X19" s="75">
        <f t="shared" si="21"/>
        <v>7042.98</v>
      </c>
      <c r="Y19" s="154" t="s">
        <v>433</v>
      </c>
      <c r="Z19" s="163" t="s">
        <v>433</v>
      </c>
      <c r="AA19" s="163" t="s">
        <v>433</v>
      </c>
      <c r="AB19" s="163" t="s">
        <v>433</v>
      </c>
      <c r="AC19" s="163" t="s">
        <v>433</v>
      </c>
      <c r="AD19" s="163" t="s">
        <v>433</v>
      </c>
      <c r="AE19" s="163" t="s">
        <v>433</v>
      </c>
      <c r="AF19" s="163" t="s">
        <v>433</v>
      </c>
      <c r="AG19" s="163" t="s">
        <v>433</v>
      </c>
      <c r="AH19" s="163" t="s">
        <v>433</v>
      </c>
      <c r="AI19" s="163" t="s">
        <v>433</v>
      </c>
      <c r="AJ19" s="163" t="s">
        <v>433</v>
      </c>
      <c r="AK19" s="164" t="s">
        <v>433</v>
      </c>
    </row>
    <row r="20" spans="1:37" x14ac:dyDescent="0.2">
      <c r="A20" s="123">
        <v>17</v>
      </c>
      <c r="B20" s="182" t="s">
        <v>23</v>
      </c>
      <c r="C20" s="182" t="s">
        <v>433</v>
      </c>
      <c r="D20" s="182" t="s">
        <v>433</v>
      </c>
      <c r="E20" s="182" t="s">
        <v>433</v>
      </c>
      <c r="F20" s="182" t="s">
        <v>433</v>
      </c>
      <c r="G20" s="182" t="s">
        <v>433</v>
      </c>
      <c r="H20" s="183">
        <f>ROUND(SUM(H16:H19),2)</f>
        <v>1817807.75</v>
      </c>
      <c r="I20" s="183">
        <f>ROUND(SUM(I16:I19),2)</f>
        <v>231396.14</v>
      </c>
      <c r="J20" s="72">
        <f>ROUND(SUM(J16:J19),2)</f>
        <v>2049203.89</v>
      </c>
      <c r="K20" s="183" t="s">
        <v>433</v>
      </c>
      <c r="L20" s="183">
        <f>SUM(L16:L19)</f>
        <v>2049203.89</v>
      </c>
      <c r="M20" s="183"/>
      <c r="N20" s="183">
        <f>SUM(N16:N19)</f>
        <v>2049203.89</v>
      </c>
      <c r="O20" s="183">
        <f>SUM(O16:O19)</f>
        <v>0</v>
      </c>
      <c r="P20" s="183">
        <f>ROUND(T8,2)</f>
        <v>1817807.75</v>
      </c>
      <c r="Q20" s="183">
        <f>V8</f>
        <v>231396.14</v>
      </c>
      <c r="R20" s="183">
        <f>ROUND(T12,2)</f>
        <v>2049203.89</v>
      </c>
      <c r="S20" s="154" t="s">
        <v>433</v>
      </c>
      <c r="T20" s="154" t="s">
        <v>433</v>
      </c>
      <c r="U20" s="162" t="s">
        <v>433</v>
      </c>
      <c r="V20" s="75">
        <f t="shared" si="19"/>
        <v>11497.104886500001</v>
      </c>
      <c r="W20" s="75">
        <f t="shared" si="20"/>
        <v>11497.104886500001</v>
      </c>
      <c r="X20" s="75">
        <f t="shared" si="21"/>
        <v>22994.2</v>
      </c>
      <c r="Y20" s="154" t="s">
        <v>433</v>
      </c>
      <c r="Z20" s="154" t="s">
        <v>433</v>
      </c>
      <c r="AA20" s="154" t="s">
        <v>433</v>
      </c>
      <c r="AB20" s="154" t="s">
        <v>433</v>
      </c>
      <c r="AC20" s="154" t="s">
        <v>433</v>
      </c>
      <c r="AD20" s="154" t="s">
        <v>433</v>
      </c>
      <c r="AE20" s="154" t="s">
        <v>433</v>
      </c>
      <c r="AF20" s="154" t="s">
        <v>433</v>
      </c>
      <c r="AG20" s="154" t="s">
        <v>433</v>
      </c>
      <c r="AH20" s="154" t="s">
        <v>433</v>
      </c>
      <c r="AI20" s="154" t="s">
        <v>433</v>
      </c>
      <c r="AJ20" s="154" t="s">
        <v>433</v>
      </c>
      <c r="AK20" s="164" t="s">
        <v>433</v>
      </c>
    </row>
    <row r="21" spans="1:37" x14ac:dyDescent="0.2">
      <c r="A21" s="123">
        <v>18</v>
      </c>
      <c r="B21" s="154" t="s">
        <v>433</v>
      </c>
      <c r="C21" s="154" t="s">
        <v>433</v>
      </c>
      <c r="D21" s="154" t="s">
        <v>433</v>
      </c>
      <c r="E21" s="154" t="s">
        <v>433</v>
      </c>
      <c r="F21" s="154" t="s">
        <v>433</v>
      </c>
      <c r="G21" s="154" t="s">
        <v>433</v>
      </c>
      <c r="H21" s="154" t="s">
        <v>433</v>
      </c>
      <c r="I21" s="154" t="s">
        <v>433</v>
      </c>
      <c r="J21" s="156" t="s">
        <v>433</v>
      </c>
      <c r="K21" s="154" t="s">
        <v>433</v>
      </c>
      <c r="L21" s="154" t="s">
        <v>433</v>
      </c>
      <c r="M21" s="154" t="s">
        <v>433</v>
      </c>
      <c r="N21" s="154" t="s">
        <v>433</v>
      </c>
      <c r="O21" s="154" t="s">
        <v>433</v>
      </c>
      <c r="P21" s="154" t="s">
        <v>433</v>
      </c>
      <c r="Q21" s="154" t="s">
        <v>433</v>
      </c>
      <c r="R21" s="154" t="s">
        <v>433</v>
      </c>
      <c r="S21" s="154" t="s">
        <v>433</v>
      </c>
      <c r="T21" s="154" t="s">
        <v>433</v>
      </c>
      <c r="U21" s="154" t="s">
        <v>433</v>
      </c>
      <c r="V21" s="75" t="s">
        <v>433</v>
      </c>
      <c r="W21" s="75" t="s">
        <v>433</v>
      </c>
      <c r="X21" s="75" t="s">
        <v>433</v>
      </c>
      <c r="Y21" s="154" t="s">
        <v>433</v>
      </c>
      <c r="Z21" s="154" t="s">
        <v>433</v>
      </c>
      <c r="AA21" s="154" t="s">
        <v>433</v>
      </c>
      <c r="AB21" s="154" t="s">
        <v>433</v>
      </c>
      <c r="AC21" s="154" t="s">
        <v>433</v>
      </c>
      <c r="AD21" s="154" t="s">
        <v>433</v>
      </c>
      <c r="AE21" s="154" t="s">
        <v>433</v>
      </c>
      <c r="AF21" s="154" t="s">
        <v>433</v>
      </c>
      <c r="AG21" s="154" t="s">
        <v>433</v>
      </c>
      <c r="AH21" s="154" t="s">
        <v>433</v>
      </c>
      <c r="AI21" s="154" t="s">
        <v>433</v>
      </c>
      <c r="AJ21" s="154" t="s">
        <v>433</v>
      </c>
      <c r="AK21" s="164" t="s">
        <v>433</v>
      </c>
    </row>
    <row r="22" spans="1:37" x14ac:dyDescent="0.2">
      <c r="A22" s="123">
        <v>19</v>
      </c>
      <c r="B22" s="154" t="s">
        <v>433</v>
      </c>
      <c r="C22" s="154" t="s">
        <v>433</v>
      </c>
      <c r="D22" s="154" t="s">
        <v>433</v>
      </c>
      <c r="E22" s="154" t="s">
        <v>433</v>
      </c>
      <c r="F22" s="154" t="s">
        <v>433</v>
      </c>
      <c r="G22" s="154" t="s">
        <v>433</v>
      </c>
      <c r="H22" s="154" t="s">
        <v>433</v>
      </c>
      <c r="I22" s="154" t="s">
        <v>433</v>
      </c>
      <c r="J22" s="156" t="s">
        <v>433</v>
      </c>
      <c r="K22" s="154" t="s">
        <v>433</v>
      </c>
      <c r="L22" s="154" t="s">
        <v>433</v>
      </c>
      <c r="M22" s="154" t="s">
        <v>433</v>
      </c>
      <c r="N22" s="154" t="s">
        <v>433</v>
      </c>
      <c r="O22" s="154" t="s">
        <v>433</v>
      </c>
      <c r="P22" s="154" t="s">
        <v>433</v>
      </c>
      <c r="Q22" s="154" t="s">
        <v>433</v>
      </c>
      <c r="R22" s="154" t="s">
        <v>433</v>
      </c>
      <c r="S22" s="154" t="s">
        <v>433</v>
      </c>
      <c r="T22" s="154" t="s">
        <v>433</v>
      </c>
      <c r="U22" s="154" t="s">
        <v>433</v>
      </c>
      <c r="V22" s="75" t="s">
        <v>433</v>
      </c>
      <c r="W22" s="75" t="s">
        <v>433</v>
      </c>
      <c r="X22" s="75" t="str">
        <f t="shared" si="21"/>
        <v>.</v>
      </c>
      <c r="Y22" s="154" t="s">
        <v>433</v>
      </c>
      <c r="Z22" s="154" t="s">
        <v>433</v>
      </c>
      <c r="AA22" s="154" t="s">
        <v>433</v>
      </c>
      <c r="AB22" s="154" t="s">
        <v>433</v>
      </c>
      <c r="AC22" s="154" t="s">
        <v>433</v>
      </c>
      <c r="AD22" s="154" t="s">
        <v>433</v>
      </c>
      <c r="AE22" s="154" t="s">
        <v>433</v>
      </c>
      <c r="AF22" s="154" t="s">
        <v>433</v>
      </c>
      <c r="AG22" s="154" t="s">
        <v>433</v>
      </c>
      <c r="AH22" s="154" t="s">
        <v>433</v>
      </c>
      <c r="AI22" s="154" t="s">
        <v>433</v>
      </c>
      <c r="AJ22" s="154" t="s">
        <v>433</v>
      </c>
      <c r="AK22" s="164" t="s">
        <v>433</v>
      </c>
    </row>
    <row r="23" spans="1:37" x14ac:dyDescent="0.2">
      <c r="A23" s="123">
        <v>20</v>
      </c>
      <c r="B23" s="154" t="s">
        <v>433</v>
      </c>
      <c r="C23" s="154" t="s">
        <v>433</v>
      </c>
      <c r="D23" s="154" t="s">
        <v>433</v>
      </c>
      <c r="E23" s="154" t="s">
        <v>433</v>
      </c>
      <c r="F23" s="154" t="s">
        <v>433</v>
      </c>
      <c r="G23" s="154" t="s">
        <v>433</v>
      </c>
      <c r="H23" s="154" t="s">
        <v>433</v>
      </c>
      <c r="I23" s="154" t="s">
        <v>433</v>
      </c>
      <c r="J23" s="156" t="s">
        <v>433</v>
      </c>
      <c r="K23" s="154" t="s">
        <v>433</v>
      </c>
      <c r="L23" s="154" t="s">
        <v>433</v>
      </c>
      <c r="M23" s="154" t="s">
        <v>433</v>
      </c>
      <c r="N23" s="154" t="s">
        <v>433</v>
      </c>
      <c r="O23" s="154" t="s">
        <v>433</v>
      </c>
      <c r="P23" s="154" t="s">
        <v>433</v>
      </c>
      <c r="Q23" s="154" t="s">
        <v>433</v>
      </c>
      <c r="R23" s="154" t="s">
        <v>433</v>
      </c>
      <c r="S23" s="154" t="s">
        <v>433</v>
      </c>
      <c r="T23" s="154" t="s">
        <v>433</v>
      </c>
      <c r="U23" s="154" t="s">
        <v>433</v>
      </c>
      <c r="V23" s="75" t="s">
        <v>433</v>
      </c>
      <c r="W23" s="75" t="s">
        <v>433</v>
      </c>
      <c r="X23" s="75" t="str">
        <f t="shared" si="21"/>
        <v>.</v>
      </c>
      <c r="Y23" s="154" t="s">
        <v>433</v>
      </c>
      <c r="Z23" s="154" t="s">
        <v>433</v>
      </c>
      <c r="AA23" s="154" t="s">
        <v>433</v>
      </c>
      <c r="AB23" s="154" t="s">
        <v>433</v>
      </c>
      <c r="AC23" s="154" t="s">
        <v>433</v>
      </c>
      <c r="AD23" s="154" t="s">
        <v>433</v>
      </c>
      <c r="AE23" s="154" t="s">
        <v>433</v>
      </c>
      <c r="AF23" s="154" t="s">
        <v>433</v>
      </c>
      <c r="AG23" s="154" t="s">
        <v>433</v>
      </c>
      <c r="AH23" s="154" t="s">
        <v>433</v>
      </c>
      <c r="AI23" s="154" t="s">
        <v>433</v>
      </c>
      <c r="AJ23" s="154" t="s">
        <v>433</v>
      </c>
      <c r="AK23" s="164" t="s">
        <v>433</v>
      </c>
    </row>
    <row r="24" spans="1:37" x14ac:dyDescent="0.2">
      <c r="A24" s="123">
        <v>21</v>
      </c>
      <c r="B24" s="154" t="s">
        <v>433</v>
      </c>
      <c r="C24" s="154" t="s">
        <v>433</v>
      </c>
      <c r="D24" s="154" t="s">
        <v>433</v>
      </c>
      <c r="E24" s="154" t="s">
        <v>433</v>
      </c>
      <c r="F24" s="154" t="s">
        <v>433</v>
      </c>
      <c r="G24" s="154" t="s">
        <v>433</v>
      </c>
      <c r="H24" s="154" t="s">
        <v>433</v>
      </c>
      <c r="I24" s="154" t="s">
        <v>433</v>
      </c>
      <c r="J24" s="156" t="s">
        <v>433</v>
      </c>
      <c r="K24" s="154" t="s">
        <v>433</v>
      </c>
      <c r="L24" s="154" t="s">
        <v>433</v>
      </c>
      <c r="M24" s="154" t="s">
        <v>433</v>
      </c>
      <c r="N24" s="154" t="s">
        <v>433</v>
      </c>
      <c r="O24" s="154" t="s">
        <v>433</v>
      </c>
      <c r="P24" s="154" t="s">
        <v>433</v>
      </c>
      <c r="Q24" s="154" t="s">
        <v>433</v>
      </c>
      <c r="R24" s="154" t="s">
        <v>433</v>
      </c>
      <c r="S24" s="154" t="s">
        <v>433</v>
      </c>
      <c r="T24" s="154" t="s">
        <v>433</v>
      </c>
      <c r="U24" s="154" t="s">
        <v>433</v>
      </c>
      <c r="V24" s="75" t="s">
        <v>433</v>
      </c>
      <c r="W24" s="75" t="s">
        <v>433</v>
      </c>
      <c r="X24" s="75" t="str">
        <f t="shared" si="21"/>
        <v>.</v>
      </c>
      <c r="Y24" s="154" t="s">
        <v>433</v>
      </c>
      <c r="Z24" s="154" t="s">
        <v>433</v>
      </c>
      <c r="AA24" s="154" t="s">
        <v>433</v>
      </c>
      <c r="AB24" s="154" t="s">
        <v>433</v>
      </c>
      <c r="AC24" s="154" t="s">
        <v>433</v>
      </c>
      <c r="AD24" s="154" t="s">
        <v>433</v>
      </c>
      <c r="AE24" s="154" t="s">
        <v>433</v>
      </c>
      <c r="AF24" s="154" t="s">
        <v>433</v>
      </c>
      <c r="AG24" s="154" t="s">
        <v>433</v>
      </c>
      <c r="AH24" s="154" t="s">
        <v>433</v>
      </c>
      <c r="AI24" s="154" t="s">
        <v>433</v>
      </c>
      <c r="AJ24" s="154" t="s">
        <v>433</v>
      </c>
      <c r="AK24" s="164" t="s">
        <v>433</v>
      </c>
    </row>
    <row r="25" spans="1:37" x14ac:dyDescent="0.2">
      <c r="A25" s="123">
        <v>22</v>
      </c>
      <c r="B25" s="166" t="s">
        <v>398</v>
      </c>
      <c r="C25" s="166" t="s">
        <v>433</v>
      </c>
      <c r="D25" s="166" t="s">
        <v>433</v>
      </c>
      <c r="E25" s="166" t="s">
        <v>433</v>
      </c>
      <c r="F25" s="166" t="s">
        <v>433</v>
      </c>
      <c r="G25" s="154" t="s">
        <v>433</v>
      </c>
      <c r="H25" s="154" t="s">
        <v>433</v>
      </c>
      <c r="I25" s="154" t="s">
        <v>433</v>
      </c>
      <c r="J25" s="154" t="s">
        <v>433</v>
      </c>
      <c r="K25" s="154" t="s">
        <v>433</v>
      </c>
      <c r="L25" s="154" t="s">
        <v>433</v>
      </c>
      <c r="M25" s="154" t="s">
        <v>433</v>
      </c>
      <c r="N25" s="154" t="s">
        <v>433</v>
      </c>
      <c r="O25" s="154" t="s">
        <v>433</v>
      </c>
      <c r="P25" s="154" t="s">
        <v>433</v>
      </c>
      <c r="Q25" s="154" t="s">
        <v>433</v>
      </c>
      <c r="R25" s="154" t="s">
        <v>433</v>
      </c>
      <c r="S25" s="154" t="s">
        <v>433</v>
      </c>
      <c r="T25" s="154" t="s">
        <v>433</v>
      </c>
      <c r="U25" s="154" t="s">
        <v>433</v>
      </c>
      <c r="V25" s="75" t="s">
        <v>433</v>
      </c>
      <c r="W25" s="75" t="s">
        <v>433</v>
      </c>
      <c r="X25" s="75" t="str">
        <f t="shared" si="21"/>
        <v>.</v>
      </c>
      <c r="Y25" s="154" t="s">
        <v>433</v>
      </c>
      <c r="Z25" s="154" t="s">
        <v>433</v>
      </c>
      <c r="AA25" s="154" t="s">
        <v>433</v>
      </c>
      <c r="AB25" s="154" t="s">
        <v>433</v>
      </c>
      <c r="AC25" s="154" t="s">
        <v>433</v>
      </c>
      <c r="AD25" s="154" t="s">
        <v>433</v>
      </c>
      <c r="AE25" s="154" t="s">
        <v>433</v>
      </c>
      <c r="AF25" s="154" t="s">
        <v>433</v>
      </c>
      <c r="AG25" s="154" t="s">
        <v>433</v>
      </c>
      <c r="AH25" s="154" t="s">
        <v>433</v>
      </c>
      <c r="AI25" s="154" t="s">
        <v>433</v>
      </c>
      <c r="AJ25" s="154" t="s">
        <v>433</v>
      </c>
      <c r="AK25" s="164" t="s">
        <v>433</v>
      </c>
    </row>
    <row r="26" spans="1:37" x14ac:dyDescent="0.2">
      <c r="A26" s="123">
        <v>23</v>
      </c>
      <c r="B26" s="167" t="s">
        <v>193</v>
      </c>
      <c r="C26" s="167" t="s">
        <v>433</v>
      </c>
      <c r="D26" s="167" t="s">
        <v>194</v>
      </c>
      <c r="E26" s="167" t="s">
        <v>195</v>
      </c>
      <c r="F26" s="167" t="s">
        <v>196</v>
      </c>
      <c r="G26" s="154" t="s">
        <v>433</v>
      </c>
      <c r="H26" s="154" t="s">
        <v>433</v>
      </c>
      <c r="I26" s="154" t="s">
        <v>433</v>
      </c>
      <c r="J26" s="154" t="s">
        <v>433</v>
      </c>
      <c r="K26" s="154" t="s">
        <v>433</v>
      </c>
      <c r="L26" s="154" t="s">
        <v>433</v>
      </c>
      <c r="M26" s="154" t="s">
        <v>433</v>
      </c>
      <c r="N26" s="154" t="s">
        <v>433</v>
      </c>
      <c r="O26" s="154" t="s">
        <v>433</v>
      </c>
      <c r="P26" s="154" t="s">
        <v>433</v>
      </c>
      <c r="Q26" s="154" t="s">
        <v>433</v>
      </c>
      <c r="R26" s="154" t="s">
        <v>433</v>
      </c>
      <c r="S26" s="154" t="s">
        <v>433</v>
      </c>
      <c r="T26" s="154" t="s">
        <v>433</v>
      </c>
      <c r="U26" s="154" t="s">
        <v>433</v>
      </c>
      <c r="V26" s="75">
        <f>SUM(V16:V25)</f>
        <v>115698.06908649999</v>
      </c>
      <c r="W26" s="75">
        <f>SUM(W16:W25)</f>
        <v>115698.06908649999</v>
      </c>
      <c r="X26" s="75" t="str">
        <f t="shared" si="21"/>
        <v>.</v>
      </c>
      <c r="Y26" s="168" t="s">
        <v>433</v>
      </c>
      <c r="Z26" s="154" t="s">
        <v>433</v>
      </c>
      <c r="AA26" s="154" t="s">
        <v>433</v>
      </c>
      <c r="AB26" s="154" t="s">
        <v>433</v>
      </c>
      <c r="AC26" s="154" t="s">
        <v>433</v>
      </c>
      <c r="AD26" s="154" t="s">
        <v>433</v>
      </c>
      <c r="AE26" s="154" t="s">
        <v>433</v>
      </c>
      <c r="AF26" s="154" t="s">
        <v>433</v>
      </c>
      <c r="AG26" s="154" t="s">
        <v>433</v>
      </c>
      <c r="AH26" s="154" t="s">
        <v>433</v>
      </c>
      <c r="AI26" s="154" t="s">
        <v>433</v>
      </c>
      <c r="AJ26" s="154" t="s">
        <v>433</v>
      </c>
      <c r="AK26" s="154" t="s">
        <v>433</v>
      </c>
    </row>
    <row r="27" spans="1:37" x14ac:dyDescent="0.2">
      <c r="A27" s="123">
        <v>24</v>
      </c>
      <c r="B27" s="169" t="s">
        <v>197</v>
      </c>
      <c r="C27" s="169" t="s">
        <v>433</v>
      </c>
      <c r="D27" s="170">
        <v>0</v>
      </c>
      <c r="E27" s="145" t="s">
        <v>393</v>
      </c>
      <c r="F27" s="169" t="s">
        <v>198</v>
      </c>
      <c r="G27" s="154" t="s">
        <v>433</v>
      </c>
      <c r="H27" s="154" t="s">
        <v>433</v>
      </c>
      <c r="I27" s="154" t="s">
        <v>433</v>
      </c>
      <c r="J27" s="154" t="s">
        <v>433</v>
      </c>
      <c r="K27" s="154" t="s">
        <v>433</v>
      </c>
      <c r="L27" s="154" t="s">
        <v>433</v>
      </c>
      <c r="M27" s="154" t="s">
        <v>433</v>
      </c>
      <c r="N27" s="154" t="s">
        <v>433</v>
      </c>
      <c r="O27" s="154" t="s">
        <v>433</v>
      </c>
      <c r="P27" s="154" t="s">
        <v>433</v>
      </c>
      <c r="Q27" s="154" t="s">
        <v>433</v>
      </c>
      <c r="R27" s="154" t="s">
        <v>433</v>
      </c>
      <c r="S27" s="154" t="s">
        <v>433</v>
      </c>
      <c r="T27" s="154" t="s">
        <v>433</v>
      </c>
      <c r="U27" s="154" t="s">
        <v>433</v>
      </c>
      <c r="V27" s="1" t="s">
        <v>23</v>
      </c>
      <c r="W27" s="75">
        <f>V26+W26</f>
        <v>231396.13817299998</v>
      </c>
      <c r="X27" s="75">
        <f>SUM(X16:X26)</f>
        <v>231396.14</v>
      </c>
      <c r="Y27" s="154" t="s">
        <v>433</v>
      </c>
      <c r="Z27" s="154" t="s">
        <v>433</v>
      </c>
      <c r="AA27" s="154" t="s">
        <v>433</v>
      </c>
      <c r="AB27" s="154" t="s">
        <v>433</v>
      </c>
      <c r="AC27" s="154" t="s">
        <v>433</v>
      </c>
      <c r="AD27" s="154" t="s">
        <v>433</v>
      </c>
      <c r="AE27" s="154" t="s">
        <v>433</v>
      </c>
      <c r="AF27" s="154" t="s">
        <v>433</v>
      </c>
      <c r="AG27" s="154" t="s">
        <v>433</v>
      </c>
      <c r="AH27" s="154" t="s">
        <v>433</v>
      </c>
      <c r="AI27" s="154" t="s">
        <v>433</v>
      </c>
      <c r="AJ27" s="154" t="s">
        <v>433</v>
      </c>
      <c r="AK27" s="154" t="s">
        <v>433</v>
      </c>
    </row>
    <row r="28" spans="1:37" x14ac:dyDescent="0.2">
      <c r="A28" s="123">
        <v>25</v>
      </c>
      <c r="B28" s="169" t="s">
        <v>199</v>
      </c>
      <c r="C28" s="169" t="s">
        <v>433</v>
      </c>
      <c r="D28" s="170">
        <v>0</v>
      </c>
      <c r="E28" s="145" t="s">
        <v>393</v>
      </c>
      <c r="F28" s="169" t="s">
        <v>200</v>
      </c>
      <c r="G28" s="154" t="s">
        <v>433</v>
      </c>
      <c r="H28" s="154" t="s">
        <v>433</v>
      </c>
      <c r="I28" s="154" t="s">
        <v>433</v>
      </c>
      <c r="J28" s="154" t="s">
        <v>433</v>
      </c>
      <c r="K28" s="154" t="s">
        <v>433</v>
      </c>
      <c r="L28" s="154" t="s">
        <v>433</v>
      </c>
      <c r="M28" s="154" t="s">
        <v>433</v>
      </c>
      <c r="N28" s="154" t="s">
        <v>433</v>
      </c>
      <c r="O28" s="154" t="s">
        <v>433</v>
      </c>
      <c r="P28" s="154" t="s">
        <v>433</v>
      </c>
      <c r="Q28" s="154" t="s">
        <v>433</v>
      </c>
      <c r="R28" s="154" t="s">
        <v>433</v>
      </c>
      <c r="S28" s="154" t="s">
        <v>433</v>
      </c>
      <c r="T28" s="154" t="s">
        <v>433</v>
      </c>
      <c r="U28" s="154" t="s">
        <v>433</v>
      </c>
      <c r="V28" s="154" t="s">
        <v>433</v>
      </c>
      <c r="W28" s="154" t="s">
        <v>433</v>
      </c>
      <c r="X28" s="154" t="s">
        <v>433</v>
      </c>
      <c r="Y28" s="154" t="s">
        <v>433</v>
      </c>
      <c r="Z28" s="154" t="s">
        <v>433</v>
      </c>
      <c r="AA28" s="154" t="s">
        <v>433</v>
      </c>
      <c r="AB28" s="154" t="s">
        <v>433</v>
      </c>
      <c r="AC28" s="154" t="s">
        <v>433</v>
      </c>
      <c r="AD28" s="154" t="s">
        <v>433</v>
      </c>
      <c r="AE28" s="154" t="s">
        <v>433</v>
      </c>
      <c r="AF28" s="154" t="s">
        <v>433</v>
      </c>
      <c r="AG28" s="154" t="s">
        <v>433</v>
      </c>
      <c r="AH28" s="154" t="s">
        <v>433</v>
      </c>
      <c r="AI28" s="154" t="s">
        <v>433</v>
      </c>
      <c r="AJ28" s="154" t="s">
        <v>433</v>
      </c>
      <c r="AK28" s="154" t="s">
        <v>433</v>
      </c>
    </row>
    <row r="29" spans="1:37" x14ac:dyDescent="0.2">
      <c r="A29" s="123">
        <v>26</v>
      </c>
      <c r="B29" s="169" t="s">
        <v>201</v>
      </c>
      <c r="C29" s="169" t="s">
        <v>433</v>
      </c>
      <c r="D29" s="75">
        <v>0</v>
      </c>
      <c r="E29" s="169" t="s">
        <v>202</v>
      </c>
      <c r="F29" s="169" t="s">
        <v>200</v>
      </c>
      <c r="G29" s="154" t="s">
        <v>433</v>
      </c>
      <c r="H29" s="154" t="s">
        <v>433</v>
      </c>
      <c r="I29" s="154" t="s">
        <v>433</v>
      </c>
      <c r="J29" s="154" t="s">
        <v>433</v>
      </c>
      <c r="K29" s="154" t="s">
        <v>433</v>
      </c>
      <c r="L29" s="154" t="s">
        <v>433</v>
      </c>
      <c r="M29" s="154" t="s">
        <v>433</v>
      </c>
      <c r="N29" s="154" t="s">
        <v>433</v>
      </c>
      <c r="O29" s="154" t="s">
        <v>433</v>
      </c>
      <c r="P29" s="154" t="s">
        <v>433</v>
      </c>
      <c r="Q29" s="154" t="s">
        <v>433</v>
      </c>
      <c r="R29" s="154" t="s">
        <v>433</v>
      </c>
      <c r="S29" s="154" t="s">
        <v>433</v>
      </c>
      <c r="T29" s="154" t="s">
        <v>433</v>
      </c>
      <c r="U29" s="154" t="s">
        <v>433</v>
      </c>
      <c r="V29" s="154" t="s">
        <v>433</v>
      </c>
      <c r="W29" s="154" t="s">
        <v>433</v>
      </c>
      <c r="X29" s="154" t="s">
        <v>433</v>
      </c>
      <c r="Y29" s="154" t="s">
        <v>433</v>
      </c>
      <c r="Z29" s="154" t="s">
        <v>433</v>
      </c>
      <c r="AA29" s="154" t="s">
        <v>433</v>
      </c>
      <c r="AB29" s="154" t="s">
        <v>433</v>
      </c>
      <c r="AC29" s="154" t="s">
        <v>433</v>
      </c>
      <c r="AD29" s="154" t="s">
        <v>433</v>
      </c>
      <c r="AE29" s="154" t="s">
        <v>433</v>
      </c>
      <c r="AF29" s="154" t="s">
        <v>433</v>
      </c>
      <c r="AG29" s="154" t="s">
        <v>433</v>
      </c>
      <c r="AH29" s="154" t="s">
        <v>433</v>
      </c>
      <c r="AI29" s="154" t="s">
        <v>433</v>
      </c>
      <c r="AJ29" s="154" t="s">
        <v>433</v>
      </c>
      <c r="AK29" s="154" t="s">
        <v>433</v>
      </c>
    </row>
    <row r="30" spans="1:37" x14ac:dyDescent="0.2">
      <c r="A30" s="123">
        <v>27</v>
      </c>
      <c r="B30" s="154" t="s">
        <v>433</v>
      </c>
      <c r="C30" s="154" t="s">
        <v>433</v>
      </c>
      <c r="D30" s="154" t="s">
        <v>433</v>
      </c>
      <c r="E30" s="154" t="s">
        <v>433</v>
      </c>
      <c r="F30" s="154" t="s">
        <v>433</v>
      </c>
      <c r="G30" s="154" t="s">
        <v>433</v>
      </c>
      <c r="H30" s="154" t="s">
        <v>433</v>
      </c>
      <c r="I30" s="154" t="s">
        <v>433</v>
      </c>
      <c r="J30" s="154" t="s">
        <v>433</v>
      </c>
      <c r="K30" s="154" t="s">
        <v>433</v>
      </c>
      <c r="L30" s="154" t="s">
        <v>433</v>
      </c>
      <c r="M30" s="154" t="s">
        <v>433</v>
      </c>
      <c r="N30" s="154" t="s">
        <v>433</v>
      </c>
      <c r="O30" s="154" t="s">
        <v>433</v>
      </c>
      <c r="P30" s="154" t="s">
        <v>433</v>
      </c>
      <c r="Q30" s="154" t="s">
        <v>433</v>
      </c>
      <c r="R30" s="154" t="s">
        <v>433</v>
      </c>
      <c r="S30" s="154" t="s">
        <v>433</v>
      </c>
      <c r="T30" s="154" t="s">
        <v>433</v>
      </c>
      <c r="U30" s="154" t="s">
        <v>433</v>
      </c>
      <c r="V30" s="154" t="s">
        <v>433</v>
      </c>
      <c r="W30" s="154" t="s">
        <v>433</v>
      </c>
      <c r="X30" s="154" t="s">
        <v>433</v>
      </c>
      <c r="Y30" s="154" t="s">
        <v>433</v>
      </c>
      <c r="Z30" s="154" t="s">
        <v>433</v>
      </c>
      <c r="AA30" s="154" t="s">
        <v>433</v>
      </c>
      <c r="AB30" s="154" t="s">
        <v>433</v>
      </c>
      <c r="AC30" s="154" t="s">
        <v>433</v>
      </c>
      <c r="AD30" s="154" t="s">
        <v>433</v>
      </c>
      <c r="AE30" s="154" t="s">
        <v>433</v>
      </c>
      <c r="AF30" s="154" t="s">
        <v>433</v>
      </c>
      <c r="AG30" s="154" t="s">
        <v>433</v>
      </c>
      <c r="AH30" s="154" t="s">
        <v>433</v>
      </c>
      <c r="AI30" s="154" t="s">
        <v>433</v>
      </c>
      <c r="AJ30" s="154" t="s">
        <v>433</v>
      </c>
      <c r="AK30" s="154" t="s">
        <v>433</v>
      </c>
    </row>
    <row r="31" spans="1:37" x14ac:dyDescent="0.2">
      <c r="A31" s="123">
        <v>28</v>
      </c>
      <c r="B31" s="171" t="s">
        <v>163</v>
      </c>
      <c r="C31" s="160" t="s">
        <v>433</v>
      </c>
      <c r="D31" s="171" t="s">
        <v>168</v>
      </c>
      <c r="E31" s="160" t="s">
        <v>433</v>
      </c>
      <c r="F31" s="171" t="s">
        <v>174</v>
      </c>
      <c r="G31" s="160" t="s">
        <v>433</v>
      </c>
      <c r="H31" s="154" t="s">
        <v>433</v>
      </c>
      <c r="I31" s="154" t="s">
        <v>433</v>
      </c>
      <c r="J31" s="154" t="s">
        <v>433</v>
      </c>
      <c r="K31" s="154" t="s">
        <v>433</v>
      </c>
      <c r="L31" s="154" t="s">
        <v>433</v>
      </c>
      <c r="M31" s="154" t="s">
        <v>433</v>
      </c>
      <c r="N31" s="154" t="s">
        <v>433</v>
      </c>
      <c r="O31" s="154" t="s">
        <v>433</v>
      </c>
      <c r="P31" s="154" t="s">
        <v>433</v>
      </c>
      <c r="Q31" s="154" t="s">
        <v>433</v>
      </c>
      <c r="R31" s="154" t="s">
        <v>433</v>
      </c>
      <c r="S31" s="154" t="s">
        <v>433</v>
      </c>
      <c r="T31" s="154" t="s">
        <v>433</v>
      </c>
      <c r="U31" s="154" t="s">
        <v>433</v>
      </c>
      <c r="V31" s="154" t="s">
        <v>433</v>
      </c>
      <c r="W31" s="154" t="s">
        <v>433</v>
      </c>
      <c r="X31" s="154" t="s">
        <v>433</v>
      </c>
      <c r="Y31" s="154" t="s">
        <v>433</v>
      </c>
      <c r="Z31" s="154" t="s">
        <v>433</v>
      </c>
      <c r="AA31" s="154" t="s">
        <v>433</v>
      </c>
      <c r="AB31" s="154" t="s">
        <v>433</v>
      </c>
      <c r="AC31" s="154" t="s">
        <v>433</v>
      </c>
      <c r="AD31" s="154" t="s">
        <v>433</v>
      </c>
      <c r="AE31" s="154" t="s">
        <v>433</v>
      </c>
      <c r="AF31" s="154" t="s">
        <v>433</v>
      </c>
      <c r="AG31" s="154" t="s">
        <v>433</v>
      </c>
      <c r="AH31" s="154" t="s">
        <v>433</v>
      </c>
      <c r="AI31" s="154" t="s">
        <v>433</v>
      </c>
      <c r="AJ31" s="154" t="s">
        <v>433</v>
      </c>
      <c r="AK31" s="154" t="s">
        <v>433</v>
      </c>
    </row>
    <row r="32" spans="1:37" x14ac:dyDescent="0.2">
      <c r="A32" s="123">
        <v>29</v>
      </c>
      <c r="B32" s="167" t="s">
        <v>164</v>
      </c>
      <c r="C32" s="167" t="s">
        <v>165</v>
      </c>
      <c r="D32" s="167" t="s">
        <v>164</v>
      </c>
      <c r="E32" s="167" t="s">
        <v>165</v>
      </c>
      <c r="F32" s="167" t="s">
        <v>164</v>
      </c>
      <c r="G32" s="167" t="s">
        <v>165</v>
      </c>
      <c r="H32" s="154" t="s">
        <v>433</v>
      </c>
      <c r="I32" s="154" t="s">
        <v>433</v>
      </c>
      <c r="J32" s="154" t="s">
        <v>433</v>
      </c>
      <c r="K32" s="154" t="s">
        <v>433</v>
      </c>
      <c r="L32" s="154" t="s">
        <v>433</v>
      </c>
      <c r="M32" s="154" t="s">
        <v>433</v>
      </c>
      <c r="N32" s="154" t="s">
        <v>433</v>
      </c>
      <c r="O32" s="154" t="s">
        <v>433</v>
      </c>
      <c r="P32" s="154" t="s">
        <v>433</v>
      </c>
      <c r="Q32" s="154" t="s">
        <v>433</v>
      </c>
      <c r="R32" s="154" t="s">
        <v>433</v>
      </c>
      <c r="S32" s="154" t="s">
        <v>433</v>
      </c>
      <c r="T32" s="154" t="s">
        <v>433</v>
      </c>
      <c r="U32" s="154" t="s">
        <v>433</v>
      </c>
      <c r="V32" s="154" t="s">
        <v>433</v>
      </c>
      <c r="W32" s="154" t="s">
        <v>433</v>
      </c>
      <c r="X32" s="154" t="s">
        <v>433</v>
      </c>
      <c r="Y32" s="154" t="s">
        <v>433</v>
      </c>
      <c r="Z32" s="154" t="s">
        <v>433</v>
      </c>
      <c r="AA32" s="154" t="s">
        <v>433</v>
      </c>
      <c r="AB32" s="154" t="s">
        <v>433</v>
      </c>
      <c r="AC32" s="154" t="s">
        <v>433</v>
      </c>
      <c r="AD32" s="154" t="s">
        <v>433</v>
      </c>
      <c r="AE32" s="154" t="s">
        <v>433</v>
      </c>
      <c r="AF32" s="154" t="s">
        <v>433</v>
      </c>
      <c r="AG32" s="154" t="s">
        <v>433</v>
      </c>
      <c r="AH32" s="154" t="s">
        <v>433</v>
      </c>
      <c r="AI32" s="154" t="s">
        <v>433</v>
      </c>
      <c r="AJ32" s="154" t="s">
        <v>433</v>
      </c>
      <c r="AK32" s="154" t="s">
        <v>433</v>
      </c>
    </row>
    <row r="33" spans="1:37" x14ac:dyDescent="0.2">
      <c r="A33" s="123">
        <v>30</v>
      </c>
      <c r="B33" s="145" t="s">
        <v>177</v>
      </c>
      <c r="C33" s="145" t="s">
        <v>166</v>
      </c>
      <c r="D33" s="145" t="s">
        <v>433</v>
      </c>
      <c r="E33" s="145" t="s">
        <v>433</v>
      </c>
      <c r="F33" s="145" t="s">
        <v>175</v>
      </c>
      <c r="G33" s="145" t="s">
        <v>167</v>
      </c>
      <c r="H33" s="154" t="s">
        <v>433</v>
      </c>
      <c r="I33" s="154" t="s">
        <v>433</v>
      </c>
      <c r="J33" s="154" t="s">
        <v>433</v>
      </c>
      <c r="K33" s="154" t="s">
        <v>433</v>
      </c>
      <c r="L33" s="154" t="s">
        <v>433</v>
      </c>
      <c r="M33" s="154" t="s">
        <v>433</v>
      </c>
      <c r="N33" s="154" t="s">
        <v>433</v>
      </c>
      <c r="O33" s="154" t="s">
        <v>433</v>
      </c>
      <c r="P33" s="154" t="s">
        <v>433</v>
      </c>
      <c r="Q33" s="154" t="s">
        <v>433</v>
      </c>
      <c r="R33" s="154" t="s">
        <v>433</v>
      </c>
      <c r="S33" s="154" t="s">
        <v>433</v>
      </c>
      <c r="T33" s="154" t="s">
        <v>433</v>
      </c>
      <c r="U33" s="154" t="s">
        <v>433</v>
      </c>
      <c r="V33" s="154" t="s">
        <v>433</v>
      </c>
      <c r="W33" s="154" t="s">
        <v>433</v>
      </c>
      <c r="X33" s="154" t="s">
        <v>433</v>
      </c>
      <c r="Y33" s="154" t="s">
        <v>433</v>
      </c>
      <c r="Z33" s="154" t="s">
        <v>433</v>
      </c>
      <c r="AA33" s="154" t="s">
        <v>433</v>
      </c>
      <c r="AB33" s="154" t="s">
        <v>433</v>
      </c>
      <c r="AC33" s="154" t="s">
        <v>433</v>
      </c>
      <c r="AD33" s="154" t="s">
        <v>433</v>
      </c>
      <c r="AE33" s="154" t="s">
        <v>433</v>
      </c>
      <c r="AF33" s="154" t="s">
        <v>433</v>
      </c>
      <c r="AG33" s="154" t="s">
        <v>433</v>
      </c>
      <c r="AH33" s="154" t="s">
        <v>433</v>
      </c>
      <c r="AI33" s="154" t="s">
        <v>433</v>
      </c>
      <c r="AJ33" s="154" t="s">
        <v>433</v>
      </c>
      <c r="AK33" s="154" t="s">
        <v>433</v>
      </c>
    </row>
    <row r="34" spans="1:37" x14ac:dyDescent="0.2">
      <c r="A34" s="123">
        <v>31</v>
      </c>
      <c r="B34" s="145" t="s">
        <v>272</v>
      </c>
      <c r="C34" s="145" t="s">
        <v>167</v>
      </c>
      <c r="D34" s="145" t="s">
        <v>433</v>
      </c>
      <c r="E34" s="145" t="s">
        <v>433</v>
      </c>
      <c r="F34" s="145" t="s">
        <v>273</v>
      </c>
      <c r="G34" s="145" t="s">
        <v>166</v>
      </c>
      <c r="H34" s="154" t="s">
        <v>433</v>
      </c>
      <c r="I34" s="154" t="s">
        <v>433</v>
      </c>
      <c r="J34" s="154" t="s">
        <v>433</v>
      </c>
      <c r="K34" s="154" t="s">
        <v>433</v>
      </c>
      <c r="L34" s="154" t="s">
        <v>433</v>
      </c>
      <c r="M34" s="154" t="s">
        <v>433</v>
      </c>
      <c r="N34" s="154" t="s">
        <v>433</v>
      </c>
      <c r="O34" s="154" t="s">
        <v>433</v>
      </c>
      <c r="P34" s="154" t="s">
        <v>433</v>
      </c>
      <c r="Q34" s="154" t="s">
        <v>433</v>
      </c>
      <c r="R34" s="154" t="s">
        <v>433</v>
      </c>
      <c r="S34" s="154" t="s">
        <v>433</v>
      </c>
      <c r="T34" s="154" t="s">
        <v>433</v>
      </c>
      <c r="U34" s="154" t="s">
        <v>433</v>
      </c>
      <c r="V34" s="154" t="s">
        <v>433</v>
      </c>
      <c r="W34" s="154" t="s">
        <v>433</v>
      </c>
      <c r="X34" s="154" t="s">
        <v>433</v>
      </c>
      <c r="Y34" s="154" t="s">
        <v>433</v>
      </c>
      <c r="Z34" s="154" t="s">
        <v>433</v>
      </c>
      <c r="AA34" s="154" t="s">
        <v>433</v>
      </c>
      <c r="AB34" s="154" t="s">
        <v>433</v>
      </c>
      <c r="AC34" s="154" t="s">
        <v>433</v>
      </c>
      <c r="AD34" s="154" t="s">
        <v>433</v>
      </c>
      <c r="AE34" s="154" t="s">
        <v>433</v>
      </c>
      <c r="AF34" s="154" t="s">
        <v>433</v>
      </c>
      <c r="AG34" s="154" t="s">
        <v>433</v>
      </c>
      <c r="AH34" s="154" t="s">
        <v>433</v>
      </c>
      <c r="AI34" s="154" t="s">
        <v>433</v>
      </c>
      <c r="AJ34" s="154" t="s">
        <v>433</v>
      </c>
      <c r="AK34" s="154" t="s">
        <v>433</v>
      </c>
    </row>
    <row r="35" spans="1:37" x14ac:dyDescent="0.2">
      <c r="A35" s="123">
        <v>32</v>
      </c>
      <c r="B35" s="145" t="s">
        <v>433</v>
      </c>
      <c r="C35" s="145" t="s">
        <v>433</v>
      </c>
      <c r="D35" s="172" t="s">
        <v>433</v>
      </c>
      <c r="E35" s="145" t="s">
        <v>433</v>
      </c>
      <c r="F35" s="145" t="s">
        <v>433</v>
      </c>
      <c r="G35" s="145" t="s">
        <v>433</v>
      </c>
      <c r="H35" s="154" t="s">
        <v>433</v>
      </c>
      <c r="I35" s="154" t="s">
        <v>433</v>
      </c>
      <c r="J35" s="154" t="s">
        <v>433</v>
      </c>
      <c r="K35" s="154" t="s">
        <v>433</v>
      </c>
      <c r="L35" s="154" t="s">
        <v>433</v>
      </c>
      <c r="M35" s="154" t="s">
        <v>433</v>
      </c>
      <c r="N35" s="154" t="s">
        <v>433</v>
      </c>
      <c r="O35" s="154" t="s">
        <v>433</v>
      </c>
      <c r="P35" s="154" t="s">
        <v>433</v>
      </c>
      <c r="Q35" s="154" t="s">
        <v>433</v>
      </c>
      <c r="R35" s="154" t="s">
        <v>433</v>
      </c>
      <c r="S35" s="154" t="s">
        <v>433</v>
      </c>
      <c r="T35" s="154" t="s">
        <v>433</v>
      </c>
      <c r="U35" s="154" t="s">
        <v>433</v>
      </c>
      <c r="V35" s="154" t="s">
        <v>433</v>
      </c>
      <c r="W35" s="154" t="s">
        <v>433</v>
      </c>
      <c r="X35" s="154" t="s">
        <v>433</v>
      </c>
      <c r="Y35" s="154" t="s">
        <v>433</v>
      </c>
      <c r="Z35" s="154" t="s">
        <v>433</v>
      </c>
      <c r="AA35" s="154" t="s">
        <v>433</v>
      </c>
      <c r="AB35" s="154" t="s">
        <v>433</v>
      </c>
      <c r="AC35" s="154" t="s">
        <v>433</v>
      </c>
      <c r="AD35" s="154" t="s">
        <v>433</v>
      </c>
      <c r="AE35" s="154" t="s">
        <v>433</v>
      </c>
      <c r="AF35" s="154" t="s">
        <v>433</v>
      </c>
      <c r="AG35" s="154" t="s">
        <v>433</v>
      </c>
      <c r="AH35" s="154" t="s">
        <v>433</v>
      </c>
      <c r="AI35" s="154" t="s">
        <v>433</v>
      </c>
      <c r="AJ35" s="154" t="s">
        <v>433</v>
      </c>
      <c r="AK35" s="154" t="s">
        <v>433</v>
      </c>
    </row>
    <row r="36" spans="1:37" x14ac:dyDescent="0.2">
      <c r="A36" s="123">
        <v>33</v>
      </c>
      <c r="B36" s="145" t="s">
        <v>433</v>
      </c>
      <c r="C36" s="145" t="s">
        <v>433</v>
      </c>
      <c r="D36" s="173" t="s">
        <v>433</v>
      </c>
      <c r="E36" s="145" t="s">
        <v>433</v>
      </c>
      <c r="F36" s="145" t="s">
        <v>433</v>
      </c>
      <c r="G36" s="145" t="s">
        <v>433</v>
      </c>
      <c r="H36" s="154" t="s">
        <v>433</v>
      </c>
      <c r="I36" s="154" t="s">
        <v>433</v>
      </c>
      <c r="J36" s="154" t="s">
        <v>433</v>
      </c>
      <c r="K36" s="154" t="s">
        <v>433</v>
      </c>
      <c r="L36" s="154" t="s">
        <v>433</v>
      </c>
      <c r="M36" s="154" t="s">
        <v>433</v>
      </c>
      <c r="N36" s="154" t="s">
        <v>433</v>
      </c>
      <c r="O36" s="154" t="s">
        <v>433</v>
      </c>
      <c r="P36" s="154" t="s">
        <v>433</v>
      </c>
      <c r="Q36" s="154" t="s">
        <v>433</v>
      </c>
      <c r="R36" s="154" t="s">
        <v>433</v>
      </c>
      <c r="S36" s="154" t="s">
        <v>433</v>
      </c>
      <c r="T36" s="154" t="s">
        <v>433</v>
      </c>
      <c r="U36" s="154" t="s">
        <v>433</v>
      </c>
      <c r="V36" s="154" t="s">
        <v>433</v>
      </c>
      <c r="W36" s="154" t="s">
        <v>433</v>
      </c>
      <c r="X36" s="154" t="s">
        <v>433</v>
      </c>
      <c r="Y36" s="154" t="s">
        <v>433</v>
      </c>
      <c r="Z36" s="154" t="s">
        <v>433</v>
      </c>
      <c r="AA36" s="154" t="s">
        <v>433</v>
      </c>
      <c r="AB36" s="154" t="s">
        <v>433</v>
      </c>
      <c r="AC36" s="154" t="s">
        <v>433</v>
      </c>
      <c r="AD36" s="154" t="s">
        <v>433</v>
      </c>
      <c r="AE36" s="154" t="s">
        <v>433</v>
      </c>
      <c r="AF36" s="154" t="s">
        <v>433</v>
      </c>
      <c r="AG36" s="154" t="s">
        <v>433</v>
      </c>
      <c r="AH36" s="154" t="s">
        <v>433</v>
      </c>
      <c r="AI36" s="154" t="s">
        <v>433</v>
      </c>
      <c r="AJ36" s="154" t="s">
        <v>433</v>
      </c>
      <c r="AK36" s="154" t="s">
        <v>433</v>
      </c>
    </row>
    <row r="37" spans="1:37" x14ac:dyDescent="0.2">
      <c r="A37" s="123">
        <v>34</v>
      </c>
      <c r="B37" s="154" t="s">
        <v>433</v>
      </c>
      <c r="C37" s="154" t="s">
        <v>433</v>
      </c>
      <c r="D37" s="154" t="s">
        <v>433</v>
      </c>
      <c r="E37" s="154" t="s">
        <v>433</v>
      </c>
      <c r="F37" s="154" t="s">
        <v>433</v>
      </c>
      <c r="G37" s="154" t="s">
        <v>433</v>
      </c>
      <c r="H37" s="154" t="s">
        <v>433</v>
      </c>
      <c r="I37" s="154" t="s">
        <v>433</v>
      </c>
      <c r="J37" s="154" t="s">
        <v>433</v>
      </c>
      <c r="K37" s="154" t="s">
        <v>433</v>
      </c>
      <c r="L37" s="154" t="s">
        <v>433</v>
      </c>
      <c r="M37" s="154" t="s">
        <v>433</v>
      </c>
      <c r="N37" s="154" t="s">
        <v>433</v>
      </c>
      <c r="O37" s="154" t="s">
        <v>433</v>
      </c>
      <c r="P37" s="154" t="s">
        <v>433</v>
      </c>
      <c r="Q37" s="154" t="s">
        <v>433</v>
      </c>
      <c r="R37" s="154" t="s">
        <v>433</v>
      </c>
      <c r="S37" s="154" t="s">
        <v>433</v>
      </c>
      <c r="T37" s="154" t="s">
        <v>433</v>
      </c>
      <c r="U37" s="154" t="s">
        <v>433</v>
      </c>
      <c r="V37" s="154" t="s">
        <v>433</v>
      </c>
      <c r="W37" s="154" t="s">
        <v>433</v>
      </c>
      <c r="X37" s="154" t="s">
        <v>433</v>
      </c>
      <c r="Y37" s="154" t="s">
        <v>433</v>
      </c>
      <c r="Z37" s="154" t="s">
        <v>433</v>
      </c>
      <c r="AA37" s="154" t="s">
        <v>433</v>
      </c>
      <c r="AB37" s="154" t="s">
        <v>433</v>
      </c>
      <c r="AC37" s="154" t="s">
        <v>433</v>
      </c>
      <c r="AD37" s="154" t="s">
        <v>433</v>
      </c>
      <c r="AE37" s="154" t="s">
        <v>433</v>
      </c>
      <c r="AF37" s="154" t="s">
        <v>433</v>
      </c>
      <c r="AG37" s="154" t="s">
        <v>433</v>
      </c>
      <c r="AH37" s="154" t="s">
        <v>433</v>
      </c>
      <c r="AI37" s="154" t="s">
        <v>433</v>
      </c>
      <c r="AJ37" s="154" t="s">
        <v>433</v>
      </c>
      <c r="AK37" s="154" t="s">
        <v>433</v>
      </c>
    </row>
    <row r="38" spans="1:37" x14ac:dyDescent="0.2">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c r="AC38" s="154"/>
      <c r="AD38" s="154"/>
      <c r="AE38" s="154"/>
      <c r="AF38" s="154"/>
      <c r="AG38" s="154"/>
      <c r="AH38" s="154"/>
      <c r="AI38" s="154"/>
      <c r="AJ38" s="154"/>
      <c r="AK38" s="154"/>
    </row>
  </sheetData>
  <pageMargins left="0.7" right="0.7" top="0.75" bottom="0.75" header="0.3" footer="0.3"/>
  <pageSetup orientation="portrait" horizontalDpi="4294967292"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0B382C-3B6E-4F1C-9E4B-FEEE54BB6140}">
  <dimension ref="A1:CO38"/>
  <sheetViews>
    <sheetView zoomScale="80" zoomScaleNormal="80" workbookViewId="0">
      <selection activeCell="E2" sqref="E2"/>
    </sheetView>
  </sheetViews>
  <sheetFormatPr defaultColWidth="8.85546875" defaultRowHeight="12.75" x14ac:dyDescent="0.2"/>
  <cols>
    <col min="1" max="1" bestFit="true" customWidth="true" style="123" width="8.7109375" collapsed="true"/>
    <col min="2" max="2" bestFit="true" customWidth="true" style="123" width="30.28515625" collapsed="true"/>
    <col min="3" max="3" bestFit="true" customWidth="true" style="123" width="10.7109375" collapsed="true"/>
    <col min="4" max="4" bestFit="true" customWidth="true" style="123" width="32.28515625" collapsed="true"/>
    <col min="5" max="5" bestFit="true" customWidth="true" style="123" width="19.28515625" collapsed="true"/>
    <col min="6" max="6" bestFit="true" customWidth="true" style="123" width="20.85546875" collapsed="true"/>
    <col min="7" max="7" bestFit="true" customWidth="true" style="123" width="13.140625" collapsed="true"/>
    <col min="8" max="8" bestFit="true" customWidth="true" style="123" width="18.85546875" collapsed="true"/>
    <col min="9" max="9" bestFit="true" customWidth="true" style="123" width="20.0" collapsed="true"/>
    <col min="10" max="10" bestFit="true" customWidth="true" style="123" width="24.42578125" collapsed="true"/>
    <col min="11" max="11" bestFit="true" customWidth="true" style="123" width="10.42578125" collapsed="true"/>
    <col min="12" max="12" bestFit="true" customWidth="true" style="123" width="19.42578125" collapsed="true"/>
    <col min="13" max="13" bestFit="true" customWidth="true" style="123" width="18.140625" collapsed="true"/>
    <col min="14" max="14" bestFit="true" customWidth="true" style="123" width="19.42578125" collapsed="true"/>
    <col min="15" max="15" bestFit="true" customWidth="true" style="123" width="16.7109375" collapsed="true"/>
    <col min="16" max="16" bestFit="true" customWidth="true" style="123" width="16.85546875" collapsed="true"/>
    <col min="17" max="17" bestFit="true" customWidth="true" style="123" width="16.7109375" collapsed="true"/>
    <col min="18" max="18" bestFit="true" customWidth="true" style="123" width="13.5703125" collapsed="true"/>
    <col min="19" max="19" bestFit="true" customWidth="true" style="123" width="31.5703125" collapsed="true"/>
    <col min="20" max="20" bestFit="true" customWidth="true" style="123" width="16.42578125" collapsed="true"/>
    <col min="21" max="21" bestFit="true" customWidth="true" style="123" width="17.28515625" collapsed="true"/>
    <col min="22" max="22" bestFit="true" customWidth="true" style="123" width="12.0" collapsed="true"/>
    <col min="23" max="23" bestFit="true" customWidth="true" style="123" width="13.0" collapsed="true"/>
    <col min="24" max="24" bestFit="true" customWidth="true" style="123" width="13.5703125" collapsed="true"/>
    <col min="25" max="25" customWidth="true" style="123" width="13.0" collapsed="true"/>
    <col min="26" max="27" customWidth="true" style="123" width="12.28515625" collapsed="true"/>
    <col min="28" max="28" bestFit="true" customWidth="true" style="123" width="34.42578125" collapsed="true"/>
    <col min="29" max="30" bestFit="true" customWidth="true" style="123" width="13.0" collapsed="true"/>
    <col min="31" max="32" bestFit="true" customWidth="true" style="123" width="9.85546875" collapsed="true"/>
    <col min="33" max="33" bestFit="true" customWidth="true" style="123" width="12.85546875" collapsed="true"/>
    <col min="34" max="34" bestFit="true" customWidth="true" style="123" width="11.42578125" collapsed="true"/>
    <col min="35" max="35" bestFit="true" customWidth="true" style="123" width="13.0" collapsed="true"/>
    <col min="36" max="36" bestFit="true" customWidth="true" style="123" width="9.85546875" collapsed="true"/>
    <col min="37" max="37" bestFit="true" customWidth="true" style="123" width="10.0" collapsed="true"/>
    <col min="38" max="39" customWidth="true" style="123" width="12.42578125" collapsed="true"/>
    <col min="40" max="40" bestFit="true" customWidth="true" style="123" width="34.42578125" collapsed="true"/>
    <col min="41" max="41" bestFit="true" customWidth="true" style="123" width="13.0" collapsed="true"/>
    <col min="42" max="42" bestFit="true" customWidth="true" style="123" width="11.42578125" collapsed="true"/>
    <col min="43" max="43" bestFit="true" customWidth="true" style="123" width="10.28515625" collapsed="true"/>
    <col min="44" max="44" bestFit="true" customWidth="true" style="123" width="11.42578125" collapsed="true"/>
    <col min="45" max="46" bestFit="true" customWidth="true" style="123" width="13.5703125" collapsed="true"/>
    <col min="47" max="47" bestFit="true" customWidth="true" style="123" width="11.5703125" collapsed="true"/>
    <col min="48" max="48" bestFit="true" customWidth="true" style="123" width="11.42578125" collapsed="true"/>
    <col min="49" max="49" bestFit="true" customWidth="true" style="123" width="10.0" collapsed="true"/>
    <col min="50" max="51" customWidth="true" style="123" width="11.28515625" collapsed="true"/>
    <col min="52" max="52" bestFit="true" customWidth="true" style="123" width="34.42578125" collapsed="true"/>
    <col min="53" max="54" bestFit="true" customWidth="true" style="123" width="13.5703125" collapsed="true"/>
    <col min="55" max="55" bestFit="true" customWidth="true" style="123" width="9.85546875" collapsed="true"/>
    <col min="56" max="56" bestFit="true" customWidth="true" style="123" width="13.7109375" collapsed="true"/>
    <col min="57" max="57" bestFit="true" customWidth="true" style="123" width="13.5703125" collapsed="true"/>
    <col min="58" max="58" bestFit="true" customWidth="true" style="123" width="13.0" collapsed="true"/>
    <col min="59" max="59" bestFit="true" customWidth="true" style="123" width="12.0" collapsed="true"/>
    <col min="60" max="60" bestFit="true" customWidth="true" style="123" width="13.5703125" collapsed="true"/>
    <col min="61" max="61" bestFit="true" customWidth="true" style="123" width="13.0" collapsed="true"/>
    <col min="62" max="64" style="123" width="8.85546875" collapsed="true"/>
    <col min="65" max="65" bestFit="true" customWidth="true" style="123" width="13.0" collapsed="true"/>
    <col min="66" max="16384" style="123" width="8.85546875" collapsed="true"/>
  </cols>
  <sheetData>
    <row r="1" spans="1:93" x14ac:dyDescent="0.2">
      <c r="A1" s="123" t="s">
        <v>216</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c r="Z1" s="123" t="s">
        <v>108</v>
      </c>
      <c r="AA1" s="123" t="s">
        <v>109</v>
      </c>
      <c r="AB1" s="123" t="s">
        <v>110</v>
      </c>
      <c r="AC1" s="123" t="s">
        <v>111</v>
      </c>
      <c r="AD1" s="123" t="s">
        <v>112</v>
      </c>
      <c r="AE1" s="123" t="s">
        <v>113</v>
      </c>
      <c r="AF1" s="123" t="s">
        <v>114</v>
      </c>
      <c r="AG1" s="123" t="s">
        <v>115</v>
      </c>
      <c r="AH1" s="123" t="s">
        <v>116</v>
      </c>
      <c r="AI1" s="123" t="s">
        <v>117</v>
      </c>
      <c r="AJ1" s="123" t="s">
        <v>118</v>
      </c>
      <c r="AK1" s="123" t="s">
        <v>119</v>
      </c>
      <c r="AL1" s="123" t="s">
        <v>120</v>
      </c>
      <c r="AM1" s="123" t="s">
        <v>121</v>
      </c>
      <c r="AN1" s="123" t="s">
        <v>122</v>
      </c>
      <c r="AO1" s="123" t="s">
        <v>123</v>
      </c>
      <c r="AP1" s="123" t="s">
        <v>124</v>
      </c>
      <c r="AQ1" s="123" t="s">
        <v>125</v>
      </c>
      <c r="AR1" s="123" t="s">
        <v>126</v>
      </c>
      <c r="AS1" s="123" t="s">
        <v>143</v>
      </c>
      <c r="AT1" s="123" t="s">
        <v>144</v>
      </c>
      <c r="AU1" s="123" t="s">
        <v>145</v>
      </c>
      <c r="AV1" s="123" t="s">
        <v>146</v>
      </c>
      <c r="AW1" s="123" t="s">
        <v>153</v>
      </c>
      <c r="AX1" s="123" t="s">
        <v>154</v>
      </c>
      <c r="AY1" s="123" t="s">
        <v>155</v>
      </c>
      <c r="AZ1" s="123" t="s">
        <v>156</v>
      </c>
      <c r="BA1" s="123" t="s">
        <v>218</v>
      </c>
      <c r="BB1" s="123" t="s">
        <v>219</v>
      </c>
      <c r="BC1" s="123" t="s">
        <v>220</v>
      </c>
      <c r="BD1" s="123" t="s">
        <v>221</v>
      </c>
      <c r="BE1" s="123" t="s">
        <v>222</v>
      </c>
      <c r="BF1" s="123" t="s">
        <v>223</v>
      </c>
      <c r="BG1" s="123" t="s">
        <v>224</v>
      </c>
      <c r="BH1" s="123" t="s">
        <v>225</v>
      </c>
      <c r="BI1" s="123" t="s">
        <v>226</v>
      </c>
    </row>
    <row r="2" spans="1:93" s="143" customFormat="1" ht="38.25" x14ac:dyDescent="0.2">
      <c r="A2" s="132" t="s">
        <v>217</v>
      </c>
      <c r="B2" s="133" t="s">
        <v>8</v>
      </c>
      <c r="C2" s="134" t="s">
        <v>9</v>
      </c>
      <c r="D2" s="133" t="s">
        <v>15</v>
      </c>
      <c r="E2" s="133" t="s">
        <v>393</v>
      </c>
      <c r="F2" s="133" t="s">
        <v>17</v>
      </c>
      <c r="G2" s="133" t="s">
        <v>18</v>
      </c>
      <c r="H2" s="133" t="s">
        <v>10</v>
      </c>
      <c r="I2" s="133" t="s">
        <v>11</v>
      </c>
      <c r="J2" s="133" t="s">
        <v>12</v>
      </c>
      <c r="K2" s="133" t="s">
        <v>0</v>
      </c>
      <c r="L2" s="133" t="s">
        <v>2</v>
      </c>
      <c r="M2" s="134" t="s">
        <v>23</v>
      </c>
      <c r="N2" s="134" t="s">
        <v>47</v>
      </c>
      <c r="O2" s="134" t="s">
        <v>48</v>
      </c>
      <c r="P2" s="134" t="s">
        <v>55</v>
      </c>
      <c r="Q2" s="134" t="s">
        <v>41</v>
      </c>
      <c r="R2" s="135" t="s">
        <v>78</v>
      </c>
      <c r="S2" s="135" t="s">
        <v>58</v>
      </c>
      <c r="T2" s="135" t="s">
        <v>59</v>
      </c>
      <c r="U2" s="135" t="s">
        <v>53</v>
      </c>
      <c r="V2" s="134" t="s">
        <v>55</v>
      </c>
      <c r="W2" s="135" t="s">
        <v>565</v>
      </c>
      <c r="X2" s="134" t="s">
        <v>564</v>
      </c>
      <c r="Y2" s="134" t="s">
        <v>68</v>
      </c>
      <c r="Z2" s="136" t="s">
        <v>140</v>
      </c>
      <c r="AA2" s="136" t="s">
        <v>147</v>
      </c>
      <c r="AB2" s="137" t="s">
        <v>148</v>
      </c>
      <c r="AC2" s="137" t="s">
        <v>568</v>
      </c>
      <c r="AD2" s="137" t="s">
        <v>60</v>
      </c>
      <c r="AE2" s="137" t="s">
        <v>185</v>
      </c>
      <c r="AF2" s="137" t="s">
        <v>566</v>
      </c>
      <c r="AG2" s="137" t="s">
        <v>567</v>
      </c>
      <c r="AH2" s="137" t="s">
        <v>63</v>
      </c>
      <c r="AI2" s="137" t="s">
        <v>65</v>
      </c>
      <c r="AJ2" s="137" t="s">
        <v>67</v>
      </c>
      <c r="AK2" s="138" t="s">
        <v>68</v>
      </c>
      <c r="AL2" s="139" t="s">
        <v>141</v>
      </c>
      <c r="AM2" s="139" t="s">
        <v>149</v>
      </c>
      <c r="AN2" s="140" t="s">
        <v>151</v>
      </c>
      <c r="AO2" s="140" t="s">
        <v>568</v>
      </c>
      <c r="AP2" s="140" t="s">
        <v>60</v>
      </c>
      <c r="AQ2" s="140" t="s">
        <v>185</v>
      </c>
      <c r="AR2" s="140" t="s">
        <v>566</v>
      </c>
      <c r="AS2" s="140" t="s">
        <v>567</v>
      </c>
      <c r="AT2" s="140" t="s">
        <v>63</v>
      </c>
      <c r="AU2" s="140" t="s">
        <v>65</v>
      </c>
      <c r="AV2" s="140" t="s">
        <v>67</v>
      </c>
      <c r="AW2" s="140" t="s">
        <v>68</v>
      </c>
      <c r="AX2" s="141" t="s">
        <v>142</v>
      </c>
      <c r="AY2" s="141" t="s">
        <v>150</v>
      </c>
      <c r="AZ2" s="142" t="s">
        <v>152</v>
      </c>
      <c r="BA2" s="142" t="s">
        <v>568</v>
      </c>
      <c r="BB2" s="142" t="s">
        <v>60</v>
      </c>
      <c r="BC2" s="142" t="s">
        <v>185</v>
      </c>
      <c r="BD2" s="142" t="s">
        <v>566</v>
      </c>
      <c r="BE2" s="142" t="s">
        <v>567</v>
      </c>
      <c r="BF2" s="142" t="s">
        <v>63</v>
      </c>
      <c r="BG2" s="142" t="s">
        <v>65</v>
      </c>
      <c r="BH2" s="142" t="s">
        <v>67</v>
      </c>
      <c r="BI2" s="142" t="s">
        <v>68</v>
      </c>
      <c r="BJ2" s="123"/>
      <c r="BK2" s="123"/>
      <c r="BL2" s="123"/>
      <c r="BM2" s="123"/>
      <c r="BN2" s="123"/>
      <c r="BO2" s="123"/>
      <c r="BP2" s="123"/>
      <c r="BQ2" s="123"/>
      <c r="BR2" s="123"/>
      <c r="BS2" s="123"/>
      <c r="BT2" s="123"/>
      <c r="BU2" s="123"/>
      <c r="BV2" s="123"/>
      <c r="BW2" s="123"/>
      <c r="BX2" s="123"/>
      <c r="BY2" s="123"/>
      <c r="BZ2" s="123"/>
      <c r="CA2" s="123"/>
      <c r="CB2" s="123"/>
      <c r="CC2" s="123"/>
      <c r="CD2" s="123"/>
      <c r="CE2" s="123"/>
      <c r="CF2" s="123"/>
      <c r="CG2" s="123"/>
      <c r="CH2" s="123"/>
      <c r="CI2" s="123"/>
      <c r="CJ2" s="123"/>
      <c r="CK2" s="123"/>
      <c r="CL2" s="123"/>
      <c r="CM2" s="123"/>
      <c r="CN2" s="123"/>
      <c r="CO2" s="123"/>
    </row>
    <row r="3" spans="1:93" x14ac:dyDescent="0.2">
      <c r="A3" s="123">
        <v>0</v>
      </c>
      <c r="B3" s="144">
        <v>1</v>
      </c>
      <c r="C3" s="146" t="s">
        <v>3</v>
      </c>
      <c r="D3" s="146" t="s">
        <v>33</v>
      </c>
      <c r="E3" s="146" t="s">
        <v>130</v>
      </c>
      <c r="F3" s="146" t="s">
        <v>31</v>
      </c>
      <c r="G3" s="146" t="s">
        <v>19</v>
      </c>
      <c r="H3" s="147" t="s">
        <v>77</v>
      </c>
      <c r="I3" s="146" t="s">
        <v>39</v>
      </c>
      <c r="J3" s="194" t="s">
        <v>394</v>
      </c>
      <c r="K3" s="148" t="s">
        <v>4</v>
      </c>
      <c r="L3" s="146">
        <v>150.63</v>
      </c>
      <c r="M3" s="127">
        <f>J3*L3</f>
        <v>120504</v>
      </c>
      <c r="N3" s="196">
        <v>0</v>
      </c>
      <c r="O3" s="196">
        <v>0</v>
      </c>
      <c r="P3" s="130">
        <v>0.18</v>
      </c>
      <c r="Q3" s="146" t="s">
        <v>44</v>
      </c>
      <c r="R3" s="178">
        <v>5</v>
      </c>
      <c r="S3" s="127">
        <f>M3*R3/100</f>
        <v>6025.2</v>
      </c>
      <c r="T3" s="127">
        <f>M3-S3</f>
        <v>114478.8</v>
      </c>
      <c r="U3" s="126">
        <f>T3-(T3*$U$9)</f>
        <v>114478.8</v>
      </c>
      <c r="V3" s="127">
        <f>ROUND((P3*U3),2)</f>
        <v>20606.18</v>
      </c>
      <c r="W3" s="127">
        <f>$W$9*U3</f>
        <v>0</v>
      </c>
      <c r="X3" s="127">
        <f>ROUND(((U3+W3)/J3),4)</f>
        <v>143.0985</v>
      </c>
      <c r="Y3" s="127">
        <f>X3*J3</f>
        <v>114478.8</v>
      </c>
      <c r="Z3" s="145" t="str">
        <f>C3</f>
        <v>DNPFT001</v>
      </c>
      <c r="AA3" s="178" t="str">
        <f>J3</f>
        <v>800</v>
      </c>
      <c r="AB3" s="178" t="s">
        <v>396</v>
      </c>
      <c r="AC3" s="149">
        <f>(AB3/J3)*U3</f>
        <v>57239.4</v>
      </c>
      <c r="AD3" s="149">
        <f>AB3*L3</f>
        <v>60252</v>
      </c>
      <c r="AE3" s="149">
        <f>ROUND(AD3*R3/100,2)</f>
        <v>3012.6</v>
      </c>
      <c r="AF3" s="149">
        <f>AD3-AE3</f>
        <v>57239.4</v>
      </c>
      <c r="AG3" s="126">
        <f>AF3-(AF3*$AG$9)</f>
        <v>57239.4</v>
      </c>
      <c r="AH3" s="127">
        <f>ROUND(P3*AG3,2)</f>
        <v>10303.09</v>
      </c>
      <c r="AI3" s="149">
        <f>($AD$12/$AD$10)*AF3</f>
        <v>0</v>
      </c>
      <c r="AJ3" s="127">
        <f>ROUND(((AG3+AI3)/AB3),4)</f>
        <v>143.0985</v>
      </c>
      <c r="AK3" s="149">
        <f>ROUND(AB3*AJ3,2)</f>
        <v>57239.4</v>
      </c>
      <c r="AL3" s="145" t="str">
        <f>C3</f>
        <v>DNPFT001</v>
      </c>
      <c r="AM3" s="178" t="str">
        <f>J3</f>
        <v>800</v>
      </c>
      <c r="AN3" s="179" t="s">
        <v>396</v>
      </c>
      <c r="AO3" s="149">
        <f>(AN3/J3)*U3</f>
        <v>57239.4</v>
      </c>
      <c r="AP3" s="149">
        <f>AN3*L3</f>
        <v>60252</v>
      </c>
      <c r="AQ3" s="149">
        <f>ROUND(AP3*R3/100,2)</f>
        <v>3012.6</v>
      </c>
      <c r="AR3" s="149">
        <f>AP3-AQ3</f>
        <v>57239.4</v>
      </c>
      <c r="AS3" s="126">
        <f>AR3-(AR3*$AG$9)</f>
        <v>57239.4</v>
      </c>
      <c r="AT3" s="127">
        <f>ROUND(P3*AS3,2)</f>
        <v>10303.09</v>
      </c>
      <c r="AU3" s="149">
        <f>($AP$12/$AP$10)*AR3</f>
        <v>0</v>
      </c>
      <c r="AV3" s="127">
        <f>ROUND(((AS3+AU3)/AN3),4)</f>
        <v>143.0985</v>
      </c>
      <c r="AW3" s="149">
        <f>ROUND(AN3*AV3,2)</f>
        <v>57239.4</v>
      </c>
      <c r="AX3" s="145" t="str">
        <f>C5</f>
        <v>BESITCT050</v>
      </c>
      <c r="AY3" s="178" t="str">
        <f>J5</f>
        <v>780</v>
      </c>
      <c r="AZ3" s="179" t="s">
        <v>159</v>
      </c>
      <c r="BA3" s="149">
        <f>(AZ3/J5)*U5</f>
        <v>222685.31999999998</v>
      </c>
      <c r="BB3" s="149">
        <f>AZ3*L5</f>
        <v>234405.59999999998</v>
      </c>
      <c r="BC3" s="149">
        <f>ROUND(BB3*R5/100,2)</f>
        <v>11720.28</v>
      </c>
      <c r="BD3" s="149">
        <f>BB3-BC3</f>
        <v>222685.31999999998</v>
      </c>
      <c r="BE3" s="126">
        <f>BD3-(BD3*$BE$9)</f>
        <v>222685.31999999998</v>
      </c>
      <c r="BF3" s="127">
        <f>ROUND(P5*BE3,2)</f>
        <v>26722.240000000002</v>
      </c>
      <c r="BG3" s="149">
        <f>($BB$12/$BB$10)*BD3</f>
        <v>0</v>
      </c>
      <c r="BH3" s="127">
        <f>ROUND(((BE3+BG3)/AZ3),4)</f>
        <v>285.49400000000003</v>
      </c>
      <c r="BI3" s="149">
        <f>ROUND(AZ3*BH3,2)</f>
        <v>222685.32</v>
      </c>
    </row>
    <row r="4" spans="1:93" x14ac:dyDescent="0.2">
      <c r="A4" s="123">
        <v>1</v>
      </c>
      <c r="B4" s="144">
        <v>2</v>
      </c>
      <c r="C4" s="144" t="s">
        <v>5</v>
      </c>
      <c r="D4" s="146" t="s">
        <v>33</v>
      </c>
      <c r="E4" s="146" t="s">
        <v>38</v>
      </c>
      <c r="F4" s="146" t="s">
        <v>31</v>
      </c>
      <c r="G4" s="146" t="s">
        <v>19</v>
      </c>
      <c r="H4" s="147" t="s">
        <v>77</v>
      </c>
      <c r="I4" s="146" t="s">
        <v>39</v>
      </c>
      <c r="J4" s="194" t="s">
        <v>395</v>
      </c>
      <c r="K4" s="148" t="s">
        <v>4</v>
      </c>
      <c r="L4" s="146">
        <v>1800.32</v>
      </c>
      <c r="M4" s="127">
        <f>J4*L4</f>
        <v>2160384</v>
      </c>
      <c r="N4" s="196">
        <v>0</v>
      </c>
      <c r="O4" s="196">
        <v>0</v>
      </c>
      <c r="P4" s="130">
        <v>0.12</v>
      </c>
      <c r="Q4" s="146" t="s">
        <v>44</v>
      </c>
      <c r="R4" s="178">
        <v>5</v>
      </c>
      <c r="S4" s="127">
        <f>M4*R4/100</f>
        <v>108019.2</v>
      </c>
      <c r="T4" s="127">
        <f>M4-S4</f>
        <v>2052364.8</v>
      </c>
      <c r="U4" s="126">
        <f t="shared" ref="U4:U7" si="0">T4-(T4*$U$9)</f>
        <v>2052364.8</v>
      </c>
      <c r="V4" s="127">
        <f t="shared" ref="V4:V7" si="1">ROUND((P4*U4),2)</f>
        <v>246283.78</v>
      </c>
      <c r="W4" s="127">
        <f t="shared" ref="W4:W7" si="2">$W$9*U4</f>
        <v>0</v>
      </c>
      <c r="X4" s="127">
        <f t="shared" ref="X4:X7" si="3">ROUND(((U4+W4)/J4),4)</f>
        <v>1710.3040000000001</v>
      </c>
      <c r="Y4" s="127">
        <f t="shared" ref="Y4:Y7" si="4">X4*J4</f>
        <v>2052364.8</v>
      </c>
      <c r="Z4" s="145" t="str">
        <f t="shared" ref="Z4" si="5">C4</f>
        <v>BELFL135</v>
      </c>
      <c r="AA4" s="178" t="str">
        <f t="shared" ref="AA4" si="6">J4</f>
        <v>1200</v>
      </c>
      <c r="AB4" s="178" t="s">
        <v>397</v>
      </c>
      <c r="AC4" s="149">
        <f>(AB4/J4)*U4</f>
        <v>1026182.4</v>
      </c>
      <c r="AD4" s="149">
        <f>AB4*L4</f>
        <v>1080192</v>
      </c>
      <c r="AE4" s="149">
        <f>ROUND(AD4*R4/100,2)</f>
        <v>54009.599999999999</v>
      </c>
      <c r="AF4" s="149">
        <f>AD4-AE4</f>
        <v>1026182.4</v>
      </c>
      <c r="AG4" s="126">
        <f>AF4-(AF4*$AG$9)</f>
        <v>1026182.4</v>
      </c>
      <c r="AH4" s="127">
        <f>ROUND(P4*AG4,2)</f>
        <v>123141.89</v>
      </c>
      <c r="AI4" s="149">
        <f>($AD$12/$AD$10)*AF4</f>
        <v>0</v>
      </c>
      <c r="AJ4" s="127">
        <f>ROUND(((AG4+AI4)/AB4),4)</f>
        <v>1710.3040000000001</v>
      </c>
      <c r="AK4" s="149">
        <f>ROUND(AB4*AJ4,2)</f>
        <v>1026182.4</v>
      </c>
      <c r="AL4" s="145" t="str">
        <f>C4</f>
        <v>BELFL135</v>
      </c>
      <c r="AM4" s="178" t="str">
        <f>J4</f>
        <v>1200</v>
      </c>
      <c r="AN4" s="179" t="s">
        <v>397</v>
      </c>
      <c r="AO4" s="149">
        <f>(AN4/J4)*U4</f>
        <v>1026182.4</v>
      </c>
      <c r="AP4" s="149">
        <f>AN4*L4</f>
        <v>1080192</v>
      </c>
      <c r="AQ4" s="149">
        <f>ROUND(AP4*R4/100,2)</f>
        <v>54009.599999999999</v>
      </c>
      <c r="AR4" s="149">
        <f>AP4-AQ4</f>
        <v>1026182.4</v>
      </c>
      <c r="AS4" s="126">
        <f>AR4-(AR4*$AG$9)</f>
        <v>1026182.4</v>
      </c>
      <c r="AT4" s="127">
        <f>ROUND(P4*AS4,2)</f>
        <v>123141.89</v>
      </c>
      <c r="AU4" s="149">
        <f>($AP$12/$AP$10)*AR4</f>
        <v>0</v>
      </c>
      <c r="AV4" s="127">
        <f>ROUND(((AS4+AU4)/AN4),4)</f>
        <v>1710.3040000000001</v>
      </c>
      <c r="AW4" s="149">
        <f>ROUND(AN4*AV4,2)</f>
        <v>1026182.4</v>
      </c>
      <c r="AX4" s="145" t="str">
        <f t="shared" ref="AX4:AX5" si="7">C6</f>
        <v>BRACC106</v>
      </c>
      <c r="AY4" s="178" t="str">
        <f t="shared" ref="AY4:AY5" si="8">J6</f>
        <v>320</v>
      </c>
      <c r="AZ4" s="179" t="s">
        <v>160</v>
      </c>
      <c r="BA4" s="149">
        <f t="shared" ref="BA4:BA5" si="9">(AZ4/J6)*U6</f>
        <v>140859.51999999999</v>
      </c>
      <c r="BB4" s="149">
        <f t="shared" ref="BB4:BB5" si="10">AZ4*L6</f>
        <v>145216</v>
      </c>
      <c r="BC4" s="149">
        <f t="shared" ref="BC4:BC5" si="11">ROUND(BB4*R6/100,2)</f>
        <v>4356.4799999999996</v>
      </c>
      <c r="BD4" s="149">
        <f t="shared" ref="BD4:BD5" si="12">BB4-BC4</f>
        <v>140859.51999999999</v>
      </c>
      <c r="BE4" s="126">
        <f t="shared" ref="BE4:BE5" si="13">BD4-(BD4*$BE$9)</f>
        <v>140859.51999999999</v>
      </c>
      <c r="BF4" s="127">
        <f t="shared" ref="BF4:BF5" si="14">ROUND(P6*BE4,2)</f>
        <v>7042.98</v>
      </c>
      <c r="BG4" s="149">
        <f t="shared" ref="BG4:BG5" si="15">($BB$12/$BB$10)*BD4</f>
        <v>0</v>
      </c>
      <c r="BH4" s="127">
        <f t="shared" ref="BH4:BH5" si="16">ROUND(((BE4+BG4)/AZ4),4)</f>
        <v>440.18599999999998</v>
      </c>
      <c r="BI4" s="149">
        <f t="shared" ref="BI4:BI5" si="17">ROUND(AZ4*BH4,2)</f>
        <v>140859.51999999999</v>
      </c>
    </row>
    <row r="5" spans="1:93" x14ac:dyDescent="0.2">
      <c r="A5" s="123">
        <v>2</v>
      </c>
      <c r="B5" s="144">
        <v>3</v>
      </c>
      <c r="C5" s="144" t="s">
        <v>6</v>
      </c>
      <c r="D5" s="146" t="s">
        <v>33</v>
      </c>
      <c r="E5" s="146" t="s">
        <v>38</v>
      </c>
      <c r="F5" s="146" t="s">
        <v>31</v>
      </c>
      <c r="G5" s="146" t="s">
        <v>19</v>
      </c>
      <c r="H5" s="147" t="s">
        <v>77</v>
      </c>
      <c r="I5" s="146" t="s">
        <v>39</v>
      </c>
      <c r="J5" s="194" t="s">
        <v>159</v>
      </c>
      <c r="K5" s="148" t="s">
        <v>4</v>
      </c>
      <c r="L5" s="146">
        <v>300.52</v>
      </c>
      <c r="M5" s="127">
        <f>J5*L5</f>
        <v>234405.59999999998</v>
      </c>
      <c r="N5" s="196">
        <v>0</v>
      </c>
      <c r="O5" s="196">
        <v>0</v>
      </c>
      <c r="P5" s="130">
        <v>0.12</v>
      </c>
      <c r="Q5" s="146" t="s">
        <v>44</v>
      </c>
      <c r="R5" s="178">
        <v>5</v>
      </c>
      <c r="S5" s="127">
        <f>M5*R5/100</f>
        <v>11720.28</v>
      </c>
      <c r="T5" s="127">
        <f>M5-S5</f>
        <v>222685.31999999998</v>
      </c>
      <c r="U5" s="126">
        <f t="shared" si="0"/>
        <v>222685.31999999998</v>
      </c>
      <c r="V5" s="127">
        <f t="shared" si="1"/>
        <v>26722.240000000002</v>
      </c>
      <c r="W5" s="127">
        <f t="shared" si="2"/>
        <v>0</v>
      </c>
      <c r="X5" s="127">
        <f t="shared" si="3"/>
        <v>285.49400000000003</v>
      </c>
      <c r="Y5" s="127">
        <f t="shared" si="4"/>
        <v>222685.32000000004</v>
      </c>
      <c r="Z5" s="211">
        <v>0</v>
      </c>
      <c r="AA5" s="212">
        <v>0</v>
      </c>
      <c r="AB5" s="213">
        <v>0</v>
      </c>
      <c r="AC5" s="211">
        <v>0</v>
      </c>
      <c r="AD5" s="211">
        <v>0</v>
      </c>
      <c r="AE5" s="211">
        <v>0</v>
      </c>
      <c r="AF5" s="211">
        <v>0</v>
      </c>
      <c r="AG5" s="214">
        <v>0</v>
      </c>
      <c r="AH5" s="128">
        <v>0</v>
      </c>
      <c r="AI5" s="211">
        <v>0</v>
      </c>
      <c r="AJ5" s="128">
        <v>0</v>
      </c>
      <c r="AK5" s="211">
        <v>0</v>
      </c>
      <c r="AL5" s="128">
        <v>0</v>
      </c>
      <c r="AM5" s="178"/>
      <c r="AN5" s="180" t="s">
        <v>208</v>
      </c>
      <c r="AO5" s="128"/>
      <c r="AP5" s="128">
        <v>0</v>
      </c>
      <c r="AQ5" s="128">
        <v>0</v>
      </c>
      <c r="AR5" s="128">
        <v>0</v>
      </c>
      <c r="AS5" s="128">
        <v>0</v>
      </c>
      <c r="AT5" s="128">
        <v>0</v>
      </c>
      <c r="AU5" s="128">
        <v>0</v>
      </c>
      <c r="AV5" s="128">
        <v>0</v>
      </c>
      <c r="AW5" s="128">
        <v>0</v>
      </c>
      <c r="AX5" s="145" t="str">
        <f t="shared" si="7"/>
        <v>BECTC028</v>
      </c>
      <c r="AY5" s="178" t="str">
        <f t="shared" si="8"/>
        <v>655.5</v>
      </c>
      <c r="AZ5" s="181" t="s">
        <v>161</v>
      </c>
      <c r="BA5" s="149">
        <f t="shared" si="9"/>
        <v>127745.60985000001</v>
      </c>
      <c r="BB5" s="149">
        <f t="shared" si="10"/>
        <v>131696.505</v>
      </c>
      <c r="BC5" s="149">
        <f t="shared" si="11"/>
        <v>3950.9</v>
      </c>
      <c r="BD5" s="149">
        <f t="shared" si="12"/>
        <v>127745.60500000001</v>
      </c>
      <c r="BE5" s="126">
        <f t="shared" si="13"/>
        <v>127745.60500000001</v>
      </c>
      <c r="BF5" s="127">
        <f t="shared" si="14"/>
        <v>22994.21</v>
      </c>
      <c r="BG5" s="149">
        <f t="shared" si="15"/>
        <v>0</v>
      </c>
      <c r="BH5" s="127">
        <f t="shared" si="16"/>
        <v>194.8827</v>
      </c>
      <c r="BI5" s="149">
        <f t="shared" si="17"/>
        <v>127745.61</v>
      </c>
    </row>
    <row r="6" spans="1:93" x14ac:dyDescent="0.2">
      <c r="A6" s="123">
        <v>3</v>
      </c>
      <c r="B6" s="144">
        <v>4</v>
      </c>
      <c r="C6" s="144" t="s">
        <v>7</v>
      </c>
      <c r="D6" s="146" t="s">
        <v>33</v>
      </c>
      <c r="E6" s="146" t="s">
        <v>38</v>
      </c>
      <c r="F6" s="146" t="s">
        <v>31</v>
      </c>
      <c r="G6" s="146" t="s">
        <v>19</v>
      </c>
      <c r="H6" s="147" t="s">
        <v>77</v>
      </c>
      <c r="I6" s="146" t="s">
        <v>39</v>
      </c>
      <c r="J6" s="194" t="s">
        <v>160</v>
      </c>
      <c r="K6" s="148" t="s">
        <v>4</v>
      </c>
      <c r="L6" s="146">
        <v>453.8</v>
      </c>
      <c r="M6" s="127">
        <f>J6*L6</f>
        <v>145216</v>
      </c>
      <c r="N6" s="195">
        <v>0</v>
      </c>
      <c r="O6" s="195">
        <v>0</v>
      </c>
      <c r="P6" s="130">
        <v>0.05</v>
      </c>
      <c r="Q6" s="146" t="s">
        <v>44</v>
      </c>
      <c r="R6" s="178" t="s">
        <v>427</v>
      </c>
      <c r="S6" s="127">
        <f t="shared" ref="S6:S7" si="18">M6*R6/100</f>
        <v>4356.4799999999996</v>
      </c>
      <c r="T6" s="127">
        <f>M6-S6</f>
        <v>140859.51999999999</v>
      </c>
      <c r="U6" s="126">
        <f t="shared" si="0"/>
        <v>140859.51999999999</v>
      </c>
      <c r="V6" s="127">
        <f t="shared" si="1"/>
        <v>7042.98</v>
      </c>
      <c r="W6" s="127">
        <f t="shared" si="2"/>
        <v>0</v>
      </c>
      <c r="X6" s="127">
        <f t="shared" si="3"/>
        <v>440.18599999999998</v>
      </c>
      <c r="Y6" s="127">
        <f t="shared" si="4"/>
        <v>140859.51999999999</v>
      </c>
      <c r="Z6" s="211">
        <v>0</v>
      </c>
      <c r="AA6" s="212">
        <v>0</v>
      </c>
      <c r="AB6" s="213">
        <v>0</v>
      </c>
      <c r="AC6" s="211">
        <v>0</v>
      </c>
      <c r="AD6" s="211">
        <v>0</v>
      </c>
      <c r="AE6" s="211">
        <v>0</v>
      </c>
      <c r="AF6" s="211">
        <v>0</v>
      </c>
      <c r="AG6" s="214">
        <v>0</v>
      </c>
      <c r="AH6" s="128">
        <v>0</v>
      </c>
      <c r="AI6" s="211">
        <v>0</v>
      </c>
      <c r="AJ6" s="128">
        <v>0</v>
      </c>
      <c r="AK6" s="211">
        <v>0</v>
      </c>
      <c r="AL6" s="128">
        <v>0</v>
      </c>
      <c r="AM6" s="180">
        <v>0</v>
      </c>
      <c r="AN6" s="180" t="s">
        <v>208</v>
      </c>
      <c r="AO6" s="128"/>
      <c r="AP6" s="128">
        <v>0</v>
      </c>
      <c r="AQ6" s="128">
        <v>0</v>
      </c>
      <c r="AR6" s="128">
        <v>0</v>
      </c>
      <c r="AS6" s="128">
        <v>0</v>
      </c>
      <c r="AT6" s="128">
        <v>0</v>
      </c>
      <c r="AU6" s="128">
        <v>0</v>
      </c>
      <c r="AV6" s="128">
        <v>0</v>
      </c>
      <c r="AW6" s="128">
        <v>0</v>
      </c>
      <c r="AX6" s="128">
        <v>0</v>
      </c>
      <c r="AY6" s="180">
        <v>0</v>
      </c>
      <c r="AZ6" s="180" t="s">
        <v>208</v>
      </c>
      <c r="BA6" s="128"/>
      <c r="BB6" s="128">
        <v>0</v>
      </c>
      <c r="BC6" s="128">
        <v>0</v>
      </c>
      <c r="BD6" s="128">
        <v>0</v>
      </c>
      <c r="BE6" s="128">
        <v>0</v>
      </c>
      <c r="BF6" s="128">
        <v>0</v>
      </c>
      <c r="BG6" s="128">
        <v>0</v>
      </c>
      <c r="BH6" s="128">
        <v>0</v>
      </c>
      <c r="BI6" s="128">
        <v>0</v>
      </c>
    </row>
    <row r="7" spans="1:93" x14ac:dyDescent="0.2">
      <c r="A7" s="123">
        <v>4</v>
      </c>
      <c r="B7" s="144">
        <v>5</v>
      </c>
      <c r="C7" s="144" t="s">
        <v>28</v>
      </c>
      <c r="D7" s="146" t="s">
        <v>33</v>
      </c>
      <c r="E7" s="146" t="s">
        <v>38</v>
      </c>
      <c r="F7" s="146" t="s">
        <v>31</v>
      </c>
      <c r="G7" s="146" t="s">
        <v>19</v>
      </c>
      <c r="H7" s="147" t="s">
        <v>77</v>
      </c>
      <c r="I7" s="146" t="s">
        <v>39</v>
      </c>
      <c r="J7" s="194" t="s">
        <v>161</v>
      </c>
      <c r="K7" s="148" t="s">
        <v>4</v>
      </c>
      <c r="L7" s="146">
        <v>200.91</v>
      </c>
      <c r="M7" s="127">
        <f>J7*L7</f>
        <v>131696.505</v>
      </c>
      <c r="N7" s="196">
        <v>0</v>
      </c>
      <c r="O7" s="196">
        <v>0</v>
      </c>
      <c r="P7" s="130">
        <v>0.18</v>
      </c>
      <c r="Q7" s="146" t="s">
        <v>44</v>
      </c>
      <c r="R7" s="178" t="s">
        <v>427</v>
      </c>
      <c r="S7" s="127">
        <f t="shared" si="18"/>
        <v>3950.8951500000003</v>
      </c>
      <c r="T7" s="127">
        <f>M7-S7</f>
        <v>127745.60985000001</v>
      </c>
      <c r="U7" s="126">
        <f t="shared" si="0"/>
        <v>127745.60985000001</v>
      </c>
      <c r="V7" s="127">
        <f t="shared" si="1"/>
        <v>22994.21</v>
      </c>
      <c r="W7" s="127">
        <f t="shared" si="2"/>
        <v>0</v>
      </c>
      <c r="X7" s="127">
        <f t="shared" si="3"/>
        <v>194.8827</v>
      </c>
      <c r="Y7" s="127">
        <f t="shared" si="4"/>
        <v>127745.60984999999</v>
      </c>
      <c r="Z7" s="211">
        <v>0</v>
      </c>
      <c r="AA7" s="212">
        <v>0</v>
      </c>
      <c r="AB7" s="213">
        <v>0</v>
      </c>
      <c r="AC7" s="211">
        <v>0</v>
      </c>
      <c r="AD7" s="211">
        <v>0</v>
      </c>
      <c r="AE7" s="211">
        <v>0</v>
      </c>
      <c r="AF7" s="211">
        <v>0</v>
      </c>
      <c r="AG7" s="214">
        <v>0</v>
      </c>
      <c r="AH7" s="128">
        <v>0</v>
      </c>
      <c r="AI7" s="211">
        <v>0</v>
      </c>
      <c r="AJ7" s="128">
        <v>0</v>
      </c>
      <c r="AK7" s="211">
        <v>0</v>
      </c>
      <c r="AL7" s="128">
        <v>0</v>
      </c>
      <c r="AM7" s="180">
        <v>0</v>
      </c>
      <c r="AN7" s="180" t="s">
        <v>208</v>
      </c>
      <c r="AO7" s="128"/>
      <c r="AP7" s="128">
        <v>0</v>
      </c>
      <c r="AQ7" s="128">
        <v>0</v>
      </c>
      <c r="AR7" s="128">
        <v>0</v>
      </c>
      <c r="AS7" s="128">
        <v>0</v>
      </c>
      <c r="AT7" s="128">
        <v>0</v>
      </c>
      <c r="AU7" s="128">
        <v>0</v>
      </c>
      <c r="AV7" s="128">
        <v>0</v>
      </c>
      <c r="AW7" s="128">
        <v>0</v>
      </c>
      <c r="AX7" s="128">
        <v>0</v>
      </c>
      <c r="AY7" s="180">
        <v>0</v>
      </c>
      <c r="AZ7" s="180" t="s">
        <v>208</v>
      </c>
      <c r="BA7" s="128"/>
      <c r="BB7" s="128">
        <v>0</v>
      </c>
      <c r="BC7" s="128">
        <v>0</v>
      </c>
      <c r="BD7" s="128">
        <v>0</v>
      </c>
      <c r="BE7" s="128">
        <v>0</v>
      </c>
      <c r="BF7" s="128">
        <v>0</v>
      </c>
      <c r="BG7" s="128">
        <v>0</v>
      </c>
      <c r="BH7" s="128">
        <v>0</v>
      </c>
      <c r="BI7" s="128">
        <v>0</v>
      </c>
    </row>
    <row r="8" spans="1:93" x14ac:dyDescent="0.2">
      <c r="A8" s="123">
        <v>5</v>
      </c>
      <c r="B8" s="150"/>
      <c r="C8" s="150"/>
      <c r="D8" s="150"/>
      <c r="E8" s="150"/>
      <c r="F8" s="150"/>
      <c r="G8" s="150"/>
      <c r="H8" s="124"/>
      <c r="I8" s="124"/>
      <c r="J8" s="124"/>
      <c r="K8" s="124"/>
      <c r="L8" s="124"/>
      <c r="M8" s="117">
        <f>SUM(M3:M7)</f>
        <v>2792206.105</v>
      </c>
      <c r="N8" s="117"/>
      <c r="O8" s="117"/>
      <c r="P8" s="124"/>
      <c r="Q8" s="124"/>
      <c r="R8" s="124"/>
      <c r="S8" s="124" t="s">
        <v>69</v>
      </c>
      <c r="T8" s="118">
        <f>SUM(T3:T7)</f>
        <v>2658134.0498500001</v>
      </c>
      <c r="U8" s="118">
        <f t="shared" ref="U8" si="19">SUM(U3:U7)</f>
        <v>2658134.0498500001</v>
      </c>
      <c r="V8" s="118">
        <f>SUM(V3:V7)</f>
        <v>323649.39</v>
      </c>
      <c r="W8" s="118">
        <f>SUM(W3:W7)</f>
        <v>0</v>
      </c>
      <c r="X8" s="118"/>
      <c r="Y8" s="118"/>
      <c r="Z8" s="119"/>
      <c r="AA8" s="119"/>
      <c r="AB8" s="151" t="s">
        <v>70</v>
      </c>
      <c r="AC8" s="151">
        <f>SUM(AC3:AC7)</f>
        <v>1083421.8</v>
      </c>
      <c r="AD8" s="120">
        <f t="shared" ref="AD8:AI8" si="20">SUM(AD3:AD7)</f>
        <v>1140444</v>
      </c>
      <c r="AE8" s="120">
        <f t="shared" si="20"/>
        <v>57022.2</v>
      </c>
      <c r="AF8" s="120">
        <f>SUM(AF3:AF7)</f>
        <v>1083421.8</v>
      </c>
      <c r="AG8" s="120">
        <f>SUM(AG3:AG7)</f>
        <v>1083421.8</v>
      </c>
      <c r="AH8" s="120">
        <f>ROUND(SUM(AH3:AH7),2)</f>
        <v>133444.98000000001</v>
      </c>
      <c r="AI8" s="120">
        <f t="shared" si="20"/>
        <v>0</v>
      </c>
      <c r="AJ8" s="122"/>
      <c r="AK8" s="120">
        <f>SUM(AK3:AK7)</f>
        <v>1083421.8</v>
      </c>
      <c r="AL8" s="125"/>
      <c r="AM8" s="125"/>
      <c r="AN8" s="152" t="s">
        <v>70</v>
      </c>
      <c r="AO8" s="152">
        <f>SUM(AO3:AO7)</f>
        <v>1083421.8</v>
      </c>
      <c r="AP8" s="152">
        <f>SUM(AP3:AP7)</f>
        <v>1140444</v>
      </c>
      <c r="AQ8" s="125">
        <f>SUM(AQ3:AQ7)</f>
        <v>57022.2</v>
      </c>
      <c r="AR8" s="125">
        <f t="shared" ref="AR8:AW8" si="21">SUM(AR3:AR7)</f>
        <v>1083421.8</v>
      </c>
      <c r="AS8" s="125">
        <f>SUM(AS3:AS7)</f>
        <v>1083421.8</v>
      </c>
      <c r="AT8" s="152">
        <f>SUM(AT3:AT7)</f>
        <v>133444.98000000001</v>
      </c>
      <c r="AU8" s="125">
        <f t="shared" si="21"/>
        <v>0</v>
      </c>
      <c r="AV8" s="125">
        <f t="shared" si="21"/>
        <v>1853.4025000000001</v>
      </c>
      <c r="AW8" s="125">
        <f t="shared" si="21"/>
        <v>1083421.8</v>
      </c>
      <c r="AX8" s="129"/>
      <c r="AY8" s="129"/>
      <c r="AZ8" s="153" t="s">
        <v>70</v>
      </c>
      <c r="BA8" s="153">
        <f>SUM(BA3:BA7)</f>
        <v>491290.44984999998</v>
      </c>
      <c r="BB8" s="153">
        <f>SUM(BB3:BB7)</f>
        <v>511318.10499999998</v>
      </c>
      <c r="BC8" s="129">
        <f>SUM(BC3:BC7)</f>
        <v>20027.66</v>
      </c>
      <c r="BD8" s="129">
        <f t="shared" ref="BD8" si="22">SUM(BD3:BD7)</f>
        <v>491290.44499999995</v>
      </c>
      <c r="BE8" s="129">
        <f>SUM(BE3:BE7)</f>
        <v>491290.44499999995</v>
      </c>
      <c r="BF8" s="153">
        <f>SUM(BF3:BF7)</f>
        <v>56759.43</v>
      </c>
      <c r="BG8" s="129">
        <f t="shared" ref="BG8:BI8" si="23">SUM(BG3:BG7)</f>
        <v>0</v>
      </c>
      <c r="BH8" s="129">
        <f t="shared" si="23"/>
        <v>920.56270000000006</v>
      </c>
      <c r="BI8" s="129">
        <f t="shared" si="23"/>
        <v>491290.44999999995</v>
      </c>
    </row>
    <row r="9" spans="1:93" x14ac:dyDescent="0.2">
      <c r="A9" s="123">
        <v>6</v>
      </c>
      <c r="B9" s="154" t="s">
        <v>433</v>
      </c>
      <c r="C9" s="154" t="s">
        <v>433</v>
      </c>
      <c r="D9" s="154" t="s">
        <v>433</v>
      </c>
      <c r="E9" s="154" t="s">
        <v>433</v>
      </c>
      <c r="F9" s="154" t="s">
        <v>433</v>
      </c>
      <c r="G9" s="154" t="s">
        <v>433</v>
      </c>
      <c r="H9" s="154" t="s">
        <v>433</v>
      </c>
      <c r="I9" s="154" t="s">
        <v>433</v>
      </c>
      <c r="J9" s="154" t="s">
        <v>433</v>
      </c>
      <c r="K9" s="154" t="s">
        <v>433</v>
      </c>
      <c r="L9" s="154" t="s">
        <v>433</v>
      </c>
      <c r="M9" s="154" t="s">
        <v>433</v>
      </c>
      <c r="N9" s="154" t="s">
        <v>433</v>
      </c>
      <c r="O9" s="154" t="s">
        <v>433</v>
      </c>
      <c r="P9" s="154" t="s">
        <v>433</v>
      </c>
      <c r="Q9" s="154" t="s">
        <v>433</v>
      </c>
      <c r="R9" s="154" t="s">
        <v>433</v>
      </c>
      <c r="S9" s="124" t="s">
        <v>49</v>
      </c>
      <c r="T9" s="118">
        <v>0</v>
      </c>
      <c r="U9" s="155">
        <f>ROUND(T9/T8,16)</f>
        <v>0</v>
      </c>
      <c r="V9" s="155" t="s">
        <v>433</v>
      </c>
      <c r="W9" s="155">
        <f>ROUND(D27/U8,16)</f>
        <v>0</v>
      </c>
      <c r="X9" s="155" t="s">
        <v>433</v>
      </c>
      <c r="Y9" s="155" t="s">
        <v>433</v>
      </c>
      <c r="Z9" s="155" t="s">
        <v>433</v>
      </c>
      <c r="AA9" s="155" t="s">
        <v>433</v>
      </c>
      <c r="AB9" s="154" t="s">
        <v>433</v>
      </c>
      <c r="AC9" s="154" t="s">
        <v>433</v>
      </c>
      <c r="AD9" s="156" t="s">
        <v>433</v>
      </c>
      <c r="AE9" s="156" t="s">
        <v>433</v>
      </c>
      <c r="AF9" s="156" t="s">
        <v>433</v>
      </c>
      <c r="AG9" s="156">
        <f>ROUND(AD11/AD10,16)</f>
        <v>0</v>
      </c>
      <c r="AH9" s="156" t="s">
        <v>433</v>
      </c>
      <c r="AI9" s="156" t="s">
        <v>433</v>
      </c>
      <c r="AJ9" s="157" t="s">
        <v>433</v>
      </c>
      <c r="AK9" s="156" t="s">
        <v>433</v>
      </c>
      <c r="AL9" s="156" t="s">
        <v>433</v>
      </c>
      <c r="AM9" s="156" t="s">
        <v>433</v>
      </c>
      <c r="AN9" s="154" t="s">
        <v>433</v>
      </c>
      <c r="AO9" s="154" t="s">
        <v>433</v>
      </c>
      <c r="AP9" s="154" t="s">
        <v>433</v>
      </c>
      <c r="AQ9" s="156" t="s">
        <v>433</v>
      </c>
      <c r="AR9" s="156" t="s">
        <v>433</v>
      </c>
      <c r="AS9" s="156">
        <f>ROUND(AP11/AP10,16)</f>
        <v>0</v>
      </c>
      <c r="AT9" s="154" t="s">
        <v>433</v>
      </c>
      <c r="AU9" s="156" t="s">
        <v>433</v>
      </c>
      <c r="AV9" s="156" t="s">
        <v>433</v>
      </c>
      <c r="AW9" s="156" t="s">
        <v>433</v>
      </c>
      <c r="AX9" s="156" t="s">
        <v>433</v>
      </c>
      <c r="AY9" s="156" t="s">
        <v>433</v>
      </c>
      <c r="AZ9" s="154" t="s">
        <v>433</v>
      </c>
      <c r="BA9" s="154" t="s">
        <v>433</v>
      </c>
      <c r="BB9" s="154" t="s">
        <v>433</v>
      </c>
      <c r="BC9" s="156" t="s">
        <v>433</v>
      </c>
      <c r="BD9" s="156" t="s">
        <v>433</v>
      </c>
      <c r="BE9" s="156">
        <f>ROUND(BB11/BB10,16)</f>
        <v>0</v>
      </c>
      <c r="BF9" s="154" t="s">
        <v>433</v>
      </c>
      <c r="BG9" s="156" t="s">
        <v>433</v>
      </c>
      <c r="BH9" s="156" t="s">
        <v>433</v>
      </c>
      <c r="BI9" s="156" t="s">
        <v>433</v>
      </c>
    </row>
    <row r="10" spans="1:93" x14ac:dyDescent="0.2">
      <c r="A10" s="123">
        <v>7</v>
      </c>
      <c r="B10" s="154" t="s">
        <v>433</v>
      </c>
      <c r="C10" s="154" t="s">
        <v>433</v>
      </c>
      <c r="D10" s="154" t="s">
        <v>433</v>
      </c>
      <c r="E10" s="154" t="s">
        <v>433</v>
      </c>
      <c r="F10" s="154" t="s">
        <v>433</v>
      </c>
      <c r="G10" s="154" t="s">
        <v>433</v>
      </c>
      <c r="H10" s="154" t="s">
        <v>433</v>
      </c>
      <c r="I10" s="154" t="s">
        <v>433</v>
      </c>
      <c r="J10" s="154" t="s">
        <v>433</v>
      </c>
      <c r="K10" s="154" t="s">
        <v>433</v>
      </c>
      <c r="L10" s="154" t="s">
        <v>433</v>
      </c>
      <c r="M10" s="154" t="s">
        <v>433</v>
      </c>
      <c r="N10" s="154" t="s">
        <v>433</v>
      </c>
      <c r="O10" s="154" t="s">
        <v>433</v>
      </c>
      <c r="P10" s="154" t="s">
        <v>433</v>
      </c>
      <c r="Q10" s="154" t="s">
        <v>433</v>
      </c>
      <c r="R10" s="154" t="s">
        <v>433</v>
      </c>
      <c r="S10" s="124" t="s">
        <v>57</v>
      </c>
      <c r="T10" s="117">
        <f>D27+D28</f>
        <v>0</v>
      </c>
      <c r="U10" s="154" t="s">
        <v>433</v>
      </c>
      <c r="V10" s="154" t="s">
        <v>433</v>
      </c>
      <c r="W10" s="154" t="s">
        <v>433</v>
      </c>
      <c r="X10" s="154" t="s">
        <v>433</v>
      </c>
      <c r="Y10" s="154" t="s">
        <v>433</v>
      </c>
      <c r="Z10" s="154" t="s">
        <v>433</v>
      </c>
      <c r="AA10" s="154" t="s">
        <v>433</v>
      </c>
      <c r="AB10" s="151" t="s">
        <v>186</v>
      </c>
      <c r="AC10" s="151" t="s">
        <v>433</v>
      </c>
      <c r="AD10" s="151">
        <f>AF8</f>
        <v>1083421.8</v>
      </c>
      <c r="AE10" s="154" t="s">
        <v>433</v>
      </c>
      <c r="AF10" s="154" t="s">
        <v>433</v>
      </c>
      <c r="AG10" s="154" t="s">
        <v>433</v>
      </c>
      <c r="AH10" s="154" t="s">
        <v>433</v>
      </c>
      <c r="AI10" s="154" t="s">
        <v>433</v>
      </c>
      <c r="AJ10" s="154" t="s">
        <v>433</v>
      </c>
      <c r="AK10" s="154" t="s">
        <v>433</v>
      </c>
      <c r="AL10" s="154" t="s">
        <v>433</v>
      </c>
      <c r="AM10" s="154" t="s">
        <v>433</v>
      </c>
      <c r="AN10" s="158" t="s">
        <v>186</v>
      </c>
      <c r="AO10" s="158" t="s">
        <v>433</v>
      </c>
      <c r="AP10" s="158">
        <f>AR8</f>
        <v>1083421.8</v>
      </c>
      <c r="AQ10" s="154" t="s">
        <v>433</v>
      </c>
      <c r="AR10" s="154" t="s">
        <v>433</v>
      </c>
      <c r="AS10" s="154" t="s">
        <v>433</v>
      </c>
      <c r="AT10" s="154" t="s">
        <v>433</v>
      </c>
      <c r="AU10" s="154" t="s">
        <v>433</v>
      </c>
      <c r="AV10" s="154" t="s">
        <v>433</v>
      </c>
      <c r="AW10" s="154" t="s">
        <v>433</v>
      </c>
      <c r="AX10" s="154" t="s">
        <v>433</v>
      </c>
      <c r="AY10" s="154" t="s">
        <v>433</v>
      </c>
      <c r="AZ10" s="159" t="s">
        <v>186</v>
      </c>
      <c r="BA10" s="159" t="s">
        <v>433</v>
      </c>
      <c r="BB10" s="159">
        <f>BD8</f>
        <v>491290.44499999995</v>
      </c>
      <c r="BC10" s="154" t="s">
        <v>433</v>
      </c>
      <c r="BD10" s="154" t="s">
        <v>433</v>
      </c>
      <c r="BE10" s="154" t="s">
        <v>433</v>
      </c>
      <c r="BF10" s="154" t="s">
        <v>433</v>
      </c>
      <c r="BG10" s="154" t="s">
        <v>433</v>
      </c>
      <c r="BH10" s="154" t="s">
        <v>433</v>
      </c>
      <c r="BI10" s="154" t="s">
        <v>433</v>
      </c>
    </row>
    <row r="11" spans="1:93" x14ac:dyDescent="0.2">
      <c r="A11" s="123">
        <v>8</v>
      </c>
      <c r="B11" s="154" t="s">
        <v>433</v>
      </c>
      <c r="C11" s="154" t="s">
        <v>433</v>
      </c>
      <c r="D11" s="154" t="s">
        <v>433</v>
      </c>
      <c r="E11" s="154" t="s">
        <v>433</v>
      </c>
      <c r="F11" s="154" t="s">
        <v>433</v>
      </c>
      <c r="G11" s="154" t="s">
        <v>433</v>
      </c>
      <c r="H11" s="154" t="s">
        <v>433</v>
      </c>
      <c r="I11" s="154" t="s">
        <v>433</v>
      </c>
      <c r="J11" s="154" t="s">
        <v>433</v>
      </c>
      <c r="K11" s="154" t="s">
        <v>433</v>
      </c>
      <c r="L11" s="154" t="s">
        <v>433</v>
      </c>
      <c r="M11" s="154" t="s">
        <v>433</v>
      </c>
      <c r="N11" s="154" t="s">
        <v>433</v>
      </c>
      <c r="O11" s="154" t="s">
        <v>433</v>
      </c>
      <c r="P11" s="154" t="s">
        <v>433</v>
      </c>
      <c r="Q11" s="154" t="s">
        <v>433</v>
      </c>
      <c r="R11" s="154" t="s">
        <v>433</v>
      </c>
      <c r="S11" s="124" t="s">
        <v>50</v>
      </c>
      <c r="T11" s="117">
        <f>V8</f>
        <v>323649.39</v>
      </c>
      <c r="U11" s="154" t="s">
        <v>433</v>
      </c>
      <c r="V11" s="154" t="s">
        <v>433</v>
      </c>
      <c r="W11" s="154" t="s">
        <v>433</v>
      </c>
      <c r="X11" s="154" t="s">
        <v>433</v>
      </c>
      <c r="Y11" s="154" t="s">
        <v>433</v>
      </c>
      <c r="Z11" s="154" t="s">
        <v>433</v>
      </c>
      <c r="AA11" s="154" t="s">
        <v>433</v>
      </c>
      <c r="AB11" s="151" t="s">
        <v>42</v>
      </c>
      <c r="AC11" s="151" t="s">
        <v>433</v>
      </c>
      <c r="AD11" s="151">
        <f>ROUND((AC8/$U$8)*$T$9,2)</f>
        <v>0</v>
      </c>
      <c r="AE11" s="154" t="s">
        <v>433</v>
      </c>
      <c r="AF11" s="154" t="s">
        <v>433</v>
      </c>
      <c r="AG11" s="154" t="s">
        <v>433</v>
      </c>
      <c r="AH11" s="154" t="s">
        <v>433</v>
      </c>
      <c r="AI11" s="154" t="s">
        <v>433</v>
      </c>
      <c r="AJ11" s="154" t="s">
        <v>433</v>
      </c>
      <c r="AK11" s="154" t="s">
        <v>433</v>
      </c>
      <c r="AL11" s="154" t="s">
        <v>433</v>
      </c>
      <c r="AM11" s="154" t="s">
        <v>433</v>
      </c>
      <c r="AN11" s="158" t="s">
        <v>42</v>
      </c>
      <c r="AO11" s="158" t="s">
        <v>433</v>
      </c>
      <c r="AP11" s="158">
        <f>ROUND((AO8/$U$8)*$T$9,2)</f>
        <v>0</v>
      </c>
      <c r="AQ11" s="154" t="s">
        <v>433</v>
      </c>
      <c r="AR11" s="154" t="s">
        <v>433</v>
      </c>
      <c r="AS11" s="154" t="s">
        <v>433</v>
      </c>
      <c r="AT11" s="154" t="s">
        <v>433</v>
      </c>
      <c r="AU11" s="154" t="s">
        <v>433</v>
      </c>
      <c r="AV11" s="154" t="s">
        <v>433</v>
      </c>
      <c r="AW11" s="154" t="s">
        <v>433</v>
      </c>
      <c r="AX11" s="154" t="s">
        <v>433</v>
      </c>
      <c r="AY11" s="154" t="s">
        <v>433</v>
      </c>
      <c r="AZ11" s="159" t="s">
        <v>42</v>
      </c>
      <c r="BA11" s="159" t="s">
        <v>433</v>
      </c>
      <c r="BB11" s="159">
        <f>ROUND((BA8/$U$8)*$T$9,2)</f>
        <v>0</v>
      </c>
      <c r="BC11" s="154" t="s">
        <v>433</v>
      </c>
      <c r="BD11" s="154" t="s">
        <v>433</v>
      </c>
      <c r="BE11" s="154" t="s">
        <v>433</v>
      </c>
      <c r="BF11" s="154" t="s">
        <v>433</v>
      </c>
      <c r="BG11" s="154" t="s">
        <v>433</v>
      </c>
      <c r="BH11" s="154" t="s">
        <v>433</v>
      </c>
      <c r="BI11" s="154" t="s">
        <v>433</v>
      </c>
    </row>
    <row r="12" spans="1:93" x14ac:dyDescent="0.2">
      <c r="A12" s="123">
        <v>9</v>
      </c>
      <c r="B12" s="154" t="s">
        <v>433</v>
      </c>
      <c r="C12" s="154" t="s">
        <v>433</v>
      </c>
      <c r="D12" s="154" t="s">
        <v>433</v>
      </c>
      <c r="E12" s="154" t="s">
        <v>433</v>
      </c>
      <c r="F12" s="154" t="s">
        <v>433</v>
      </c>
      <c r="G12" s="154" t="s">
        <v>433</v>
      </c>
      <c r="H12" s="154" t="s">
        <v>433</v>
      </c>
      <c r="I12" s="154" t="s">
        <v>433</v>
      </c>
      <c r="J12" s="154" t="s">
        <v>433</v>
      </c>
      <c r="K12" s="154" t="s">
        <v>433</v>
      </c>
      <c r="L12" s="154" t="s">
        <v>433</v>
      </c>
      <c r="M12" s="154" t="s">
        <v>433</v>
      </c>
      <c r="N12" s="154" t="s">
        <v>433</v>
      </c>
      <c r="O12" s="154" t="s">
        <v>433</v>
      </c>
      <c r="P12" s="154" t="s">
        <v>433</v>
      </c>
      <c r="Q12" s="154" t="s">
        <v>433</v>
      </c>
      <c r="R12" s="154" t="s">
        <v>433</v>
      </c>
      <c r="S12" s="124" t="s">
        <v>46</v>
      </c>
      <c r="T12" s="117">
        <f>(T8+T10+T11)-T9</f>
        <v>2981783.4398500002</v>
      </c>
      <c r="U12" s="154" t="s">
        <v>433</v>
      </c>
      <c r="V12" s="154" t="s">
        <v>433</v>
      </c>
      <c r="W12" s="154" t="s">
        <v>433</v>
      </c>
      <c r="X12" s="154" t="s">
        <v>433</v>
      </c>
      <c r="Y12" s="154" t="s">
        <v>433</v>
      </c>
      <c r="Z12" s="154" t="s">
        <v>433</v>
      </c>
      <c r="AA12" s="154" t="s">
        <v>433</v>
      </c>
      <c r="AB12" s="151" t="s">
        <v>187</v>
      </c>
      <c r="AC12" s="151" t="s">
        <v>433</v>
      </c>
      <c r="AD12" s="151">
        <f>ROUND(($AC$8/$U$8)*D27,4)</f>
        <v>0</v>
      </c>
      <c r="AE12" s="154" t="s">
        <v>433</v>
      </c>
      <c r="AF12" s="154" t="s">
        <v>433</v>
      </c>
      <c r="AG12" s="154" t="s">
        <v>433</v>
      </c>
      <c r="AH12" s="154" t="s">
        <v>433</v>
      </c>
      <c r="AI12" s="154" t="s">
        <v>433</v>
      </c>
      <c r="AJ12" s="154" t="s">
        <v>433</v>
      </c>
      <c r="AK12" s="154" t="s">
        <v>433</v>
      </c>
      <c r="AL12" s="154" t="s">
        <v>433</v>
      </c>
      <c r="AM12" s="154" t="s">
        <v>433</v>
      </c>
      <c r="AN12" s="158" t="s">
        <v>187</v>
      </c>
      <c r="AO12" s="158" t="s">
        <v>433</v>
      </c>
      <c r="AP12" s="158">
        <f>ROUND(($AO$8/$U$8)*D27,4)</f>
        <v>0</v>
      </c>
      <c r="AQ12" s="154" t="s">
        <v>433</v>
      </c>
      <c r="AR12" s="154" t="s">
        <v>433</v>
      </c>
      <c r="AS12" s="154" t="s">
        <v>433</v>
      </c>
      <c r="AT12" s="154" t="s">
        <v>433</v>
      </c>
      <c r="AU12" s="154" t="s">
        <v>433</v>
      </c>
      <c r="AV12" s="154" t="s">
        <v>433</v>
      </c>
      <c r="AW12" s="154" t="s">
        <v>433</v>
      </c>
      <c r="AX12" s="154" t="s">
        <v>433</v>
      </c>
      <c r="AY12" s="154" t="s">
        <v>433</v>
      </c>
      <c r="AZ12" s="159" t="s">
        <v>187</v>
      </c>
      <c r="BA12" s="159" t="s">
        <v>433</v>
      </c>
      <c r="BB12" s="159">
        <f>ROUND(($BA$8/$U$8)*D27,4)</f>
        <v>0</v>
      </c>
      <c r="BC12" s="154" t="s">
        <v>433</v>
      </c>
      <c r="BD12" s="154" t="s">
        <v>433</v>
      </c>
      <c r="BE12" s="154" t="s">
        <v>433</v>
      </c>
      <c r="BF12" s="154" t="s">
        <v>433</v>
      </c>
      <c r="BG12" s="154" t="s">
        <v>433</v>
      </c>
      <c r="BH12" s="154" t="s">
        <v>433</v>
      </c>
      <c r="BI12" s="154" t="s">
        <v>433</v>
      </c>
    </row>
    <row r="13" spans="1:93" x14ac:dyDescent="0.2">
      <c r="A13" s="123">
        <v>10</v>
      </c>
      <c r="B13" s="154" t="s">
        <v>433</v>
      </c>
      <c r="C13" s="154" t="s">
        <v>433</v>
      </c>
      <c r="D13" s="154" t="s">
        <v>433</v>
      </c>
      <c r="E13" s="154" t="s">
        <v>433</v>
      </c>
      <c r="F13" s="154" t="s">
        <v>433</v>
      </c>
      <c r="G13" s="154" t="s">
        <v>433</v>
      </c>
      <c r="H13" s="154" t="s">
        <v>433</v>
      </c>
      <c r="I13" s="154" t="s">
        <v>433</v>
      </c>
      <c r="J13" s="154" t="s">
        <v>433</v>
      </c>
      <c r="K13" s="154" t="s">
        <v>433</v>
      </c>
      <c r="L13" s="154" t="s">
        <v>433</v>
      </c>
      <c r="M13" s="154" t="s">
        <v>433</v>
      </c>
      <c r="N13" s="154" t="s">
        <v>433</v>
      </c>
      <c r="O13" s="154" t="s">
        <v>433</v>
      </c>
      <c r="P13" s="154" t="s">
        <v>433</v>
      </c>
      <c r="Q13" s="154" t="s">
        <v>433</v>
      </c>
      <c r="R13" s="154" t="s">
        <v>433</v>
      </c>
      <c r="S13" s="124" t="s">
        <v>45</v>
      </c>
      <c r="T13" s="121">
        <f>D29</f>
        <v>0</v>
      </c>
      <c r="U13" s="154" t="s">
        <v>433</v>
      </c>
      <c r="V13" s="154" t="s">
        <v>433</v>
      </c>
      <c r="W13" s="154" t="s">
        <v>433</v>
      </c>
      <c r="X13" s="154" t="s">
        <v>433</v>
      </c>
      <c r="Y13" s="154" t="s">
        <v>433</v>
      </c>
      <c r="Z13" s="154" t="s">
        <v>433</v>
      </c>
      <c r="AA13" s="154" t="s">
        <v>433</v>
      </c>
      <c r="AB13" s="151" t="s">
        <v>188</v>
      </c>
      <c r="AC13" s="151" t="s">
        <v>433</v>
      </c>
      <c r="AD13" s="151">
        <f>ROUND(($AC$8/$U$8)*D28,4)</f>
        <v>0</v>
      </c>
      <c r="AE13" s="154" t="s">
        <v>433</v>
      </c>
      <c r="AF13" s="154" t="s">
        <v>433</v>
      </c>
      <c r="AG13" s="154" t="s">
        <v>433</v>
      </c>
      <c r="AH13" s="154" t="s">
        <v>433</v>
      </c>
      <c r="AI13" s="154" t="s">
        <v>433</v>
      </c>
      <c r="AJ13" s="154" t="s">
        <v>433</v>
      </c>
      <c r="AK13" s="154" t="s">
        <v>433</v>
      </c>
      <c r="AL13" s="154" t="s">
        <v>433</v>
      </c>
      <c r="AM13" s="154" t="s">
        <v>433</v>
      </c>
      <c r="AN13" s="158" t="s">
        <v>188</v>
      </c>
      <c r="AO13" s="158" t="s">
        <v>433</v>
      </c>
      <c r="AP13" s="158">
        <f>ROUND(($AO$8/$U$8)*D28,4)</f>
        <v>0</v>
      </c>
      <c r="AQ13" s="154" t="s">
        <v>433</v>
      </c>
      <c r="AR13" s="154" t="s">
        <v>433</v>
      </c>
      <c r="AS13" s="154" t="s">
        <v>433</v>
      </c>
      <c r="AT13" s="154" t="s">
        <v>433</v>
      </c>
      <c r="AU13" s="154" t="s">
        <v>433</v>
      </c>
      <c r="AV13" s="154" t="s">
        <v>433</v>
      </c>
      <c r="AW13" s="154" t="s">
        <v>433</v>
      </c>
      <c r="AX13" s="154" t="s">
        <v>433</v>
      </c>
      <c r="AY13" s="154" t="s">
        <v>433</v>
      </c>
      <c r="AZ13" s="159" t="s">
        <v>188</v>
      </c>
      <c r="BA13" s="159" t="s">
        <v>433</v>
      </c>
      <c r="BB13" s="159">
        <f>ROUND(($BA$8/$U$8)*D28,4)</f>
        <v>0</v>
      </c>
      <c r="BC13" s="154" t="s">
        <v>433</v>
      </c>
      <c r="BD13" s="154" t="s">
        <v>433</v>
      </c>
      <c r="BE13" s="154" t="s">
        <v>433</v>
      </c>
      <c r="BF13" s="154" t="s">
        <v>433</v>
      </c>
      <c r="BG13" s="154" t="s">
        <v>433</v>
      </c>
      <c r="BH13" s="154" t="s">
        <v>433</v>
      </c>
      <c r="BI13" s="154" t="s">
        <v>433</v>
      </c>
    </row>
    <row r="14" spans="1:93" x14ac:dyDescent="0.2">
      <c r="A14" s="123">
        <v>11</v>
      </c>
      <c r="B14" s="154" t="s">
        <v>433</v>
      </c>
      <c r="C14" s="154" t="s">
        <v>433</v>
      </c>
      <c r="D14" s="154" t="s">
        <v>433</v>
      </c>
      <c r="E14" s="154" t="s">
        <v>433</v>
      </c>
      <c r="F14" s="154" t="s">
        <v>433</v>
      </c>
      <c r="G14" s="154" t="s">
        <v>433</v>
      </c>
      <c r="H14" s="154" t="s">
        <v>433</v>
      </c>
      <c r="I14" s="154" t="s">
        <v>433</v>
      </c>
      <c r="J14" s="154" t="s">
        <v>433</v>
      </c>
      <c r="K14" s="154" t="s">
        <v>433</v>
      </c>
      <c r="L14" s="154" t="s">
        <v>433</v>
      </c>
      <c r="M14" s="154" t="s">
        <v>433</v>
      </c>
      <c r="N14" s="154" t="s">
        <v>433</v>
      </c>
      <c r="O14" s="154" t="s">
        <v>433</v>
      </c>
      <c r="P14" s="154" t="s">
        <v>433</v>
      </c>
      <c r="Q14" s="154" t="s">
        <v>433</v>
      </c>
      <c r="R14" s="154" t="s">
        <v>433</v>
      </c>
      <c r="S14" s="154" t="s">
        <v>433</v>
      </c>
      <c r="T14" s="154" t="s">
        <v>433</v>
      </c>
      <c r="U14" s="154" t="s">
        <v>433</v>
      </c>
      <c r="V14" s="154" t="s">
        <v>433</v>
      </c>
      <c r="W14" s="154" t="s">
        <v>433</v>
      </c>
      <c r="X14" s="154" t="s">
        <v>433</v>
      </c>
      <c r="Y14" s="154" t="s">
        <v>433</v>
      </c>
      <c r="Z14" s="154" t="s">
        <v>433</v>
      </c>
      <c r="AA14" s="154" t="s">
        <v>433</v>
      </c>
      <c r="AB14" s="151" t="s">
        <v>189</v>
      </c>
      <c r="AC14" s="151" t="s">
        <v>433</v>
      </c>
      <c r="AD14" s="151">
        <f>ROUND(AD12+AD13,2)</f>
        <v>0</v>
      </c>
      <c r="AE14" s="154" t="s">
        <v>433</v>
      </c>
      <c r="AF14" s="154" t="s">
        <v>433</v>
      </c>
      <c r="AG14" s="154" t="s">
        <v>433</v>
      </c>
      <c r="AH14" s="154" t="s">
        <v>433</v>
      </c>
      <c r="AI14" s="154" t="s">
        <v>433</v>
      </c>
      <c r="AJ14" s="154" t="s">
        <v>433</v>
      </c>
      <c r="AK14" s="154" t="s">
        <v>433</v>
      </c>
      <c r="AL14" s="154" t="s">
        <v>433</v>
      </c>
      <c r="AM14" s="154" t="s">
        <v>433</v>
      </c>
      <c r="AN14" s="158" t="s">
        <v>189</v>
      </c>
      <c r="AO14" s="158" t="s">
        <v>433</v>
      </c>
      <c r="AP14" s="158">
        <f>ROUND(AP12+AP13,2)</f>
        <v>0</v>
      </c>
      <c r="AQ14" s="154" t="s">
        <v>433</v>
      </c>
      <c r="AR14" s="154" t="s">
        <v>433</v>
      </c>
      <c r="AS14" s="154" t="s">
        <v>433</v>
      </c>
      <c r="AT14" s="154" t="s">
        <v>433</v>
      </c>
      <c r="AU14" s="154" t="s">
        <v>433</v>
      </c>
      <c r="AV14" s="154" t="s">
        <v>433</v>
      </c>
      <c r="AW14" s="154" t="s">
        <v>433</v>
      </c>
      <c r="AX14" s="154" t="s">
        <v>433</v>
      </c>
      <c r="AY14" s="154" t="s">
        <v>433</v>
      </c>
      <c r="AZ14" s="159" t="s">
        <v>189</v>
      </c>
      <c r="BA14" s="159" t="s">
        <v>433</v>
      </c>
      <c r="BB14" s="159">
        <f>ROUND(BB12+BB13,2)</f>
        <v>0</v>
      </c>
      <c r="BC14" s="154" t="s">
        <v>433</v>
      </c>
      <c r="BD14" s="154" t="s">
        <v>433</v>
      </c>
      <c r="BE14" s="154" t="s">
        <v>433</v>
      </c>
      <c r="BF14" s="154" t="s">
        <v>433</v>
      </c>
      <c r="BG14" s="154" t="s">
        <v>433</v>
      </c>
      <c r="BH14" s="154" t="s">
        <v>433</v>
      </c>
      <c r="BI14" s="154" t="s">
        <v>433</v>
      </c>
    </row>
    <row r="15" spans="1:93" ht="25.5" x14ac:dyDescent="0.2">
      <c r="A15" s="123">
        <v>12</v>
      </c>
      <c r="B15" s="209" t="s">
        <v>676</v>
      </c>
      <c r="C15" s="209" t="s">
        <v>433</v>
      </c>
      <c r="D15" s="209" t="s">
        <v>27</v>
      </c>
      <c r="E15" s="209" t="s">
        <v>32</v>
      </c>
      <c r="F15" s="209" t="s">
        <v>21</v>
      </c>
      <c r="G15" s="209" t="s">
        <v>22</v>
      </c>
      <c r="H15" s="209" t="s">
        <v>79</v>
      </c>
      <c r="I15" s="209" t="s">
        <v>80</v>
      </c>
      <c r="J15" s="209" t="s">
        <v>13</v>
      </c>
      <c r="K15" s="209" t="s">
        <v>274</v>
      </c>
      <c r="L15" s="210" t="s">
        <v>609</v>
      </c>
      <c r="M15" s="210" t="s">
        <v>610</v>
      </c>
      <c r="N15" s="210" t="s">
        <v>434</v>
      </c>
      <c r="O15" s="132" t="s">
        <v>608</v>
      </c>
      <c r="P15" s="132" t="s">
        <v>127</v>
      </c>
      <c r="Q15" s="209" t="s">
        <v>128</v>
      </c>
      <c r="R15" s="209" t="s">
        <v>129</v>
      </c>
      <c r="S15" s="154" t="s">
        <v>433</v>
      </c>
      <c r="T15" s="154" t="s">
        <v>433</v>
      </c>
      <c r="U15" s="154" t="s">
        <v>433</v>
      </c>
      <c r="V15" s="74" t="s">
        <v>247</v>
      </c>
      <c r="W15" s="74" t="s">
        <v>248</v>
      </c>
      <c r="X15" s="74" t="s">
        <v>607</v>
      </c>
      <c r="Y15" s="161" t="s">
        <v>433</v>
      </c>
      <c r="Z15" s="154" t="s">
        <v>433</v>
      </c>
      <c r="AA15" s="154" t="s">
        <v>433</v>
      </c>
      <c r="AB15" s="151" t="s">
        <v>183</v>
      </c>
      <c r="AC15" s="151" t="s">
        <v>433</v>
      </c>
      <c r="AD15" s="151">
        <v>0</v>
      </c>
      <c r="AE15" s="154" t="s">
        <v>433</v>
      </c>
      <c r="AF15" s="154" t="s">
        <v>433</v>
      </c>
      <c r="AG15" s="154" t="s">
        <v>433</v>
      </c>
      <c r="AH15" s="154" t="s">
        <v>433</v>
      </c>
      <c r="AI15" s="154" t="s">
        <v>433</v>
      </c>
      <c r="AJ15" s="154" t="s">
        <v>433</v>
      </c>
      <c r="AK15" s="154" t="s">
        <v>433</v>
      </c>
      <c r="AL15" s="154" t="s">
        <v>433</v>
      </c>
      <c r="AM15" s="154" t="s">
        <v>433</v>
      </c>
      <c r="AN15" s="158" t="s">
        <v>183</v>
      </c>
      <c r="AO15" s="158" t="s">
        <v>433</v>
      </c>
      <c r="AP15" s="158">
        <v>0</v>
      </c>
      <c r="AQ15" s="154" t="s">
        <v>433</v>
      </c>
      <c r="AR15" s="154" t="s">
        <v>433</v>
      </c>
      <c r="AS15" s="154" t="s">
        <v>433</v>
      </c>
      <c r="AT15" s="154" t="s">
        <v>433</v>
      </c>
      <c r="AU15" s="154" t="s">
        <v>433</v>
      </c>
      <c r="AV15" s="154" t="s">
        <v>433</v>
      </c>
      <c r="AW15" s="154" t="s">
        <v>433</v>
      </c>
      <c r="AX15" s="154" t="s">
        <v>433</v>
      </c>
      <c r="AY15" s="154" t="s">
        <v>433</v>
      </c>
      <c r="AZ15" s="159" t="s">
        <v>183</v>
      </c>
      <c r="BA15" s="159" t="s">
        <v>433</v>
      </c>
      <c r="BB15" s="159">
        <v>0</v>
      </c>
      <c r="BC15" s="154" t="s">
        <v>433</v>
      </c>
      <c r="BD15" s="154" t="s">
        <v>433</v>
      </c>
      <c r="BE15" s="154" t="s">
        <v>433</v>
      </c>
      <c r="BF15" s="154" t="s">
        <v>433</v>
      </c>
      <c r="BG15" s="154" t="s">
        <v>433</v>
      </c>
      <c r="BH15" s="154" t="s">
        <v>433</v>
      </c>
      <c r="BI15" s="154" t="s">
        <v>433</v>
      </c>
    </row>
    <row r="16" spans="1:93" ht="15" x14ac:dyDescent="0.25">
      <c r="A16" s="123">
        <v>13</v>
      </c>
      <c r="B16" t="s">
        <v>1046</v>
      </c>
      <c r="C16" s="154" t="s">
        <v>433</v>
      </c>
      <c r="D16" t="s">
        <v>1047</v>
      </c>
      <c r="E16" t="s">
        <v>1048</v>
      </c>
      <c r="F16" t="s">
        <v>1049</v>
      </c>
      <c r="G16" t="s">
        <v>1052</v>
      </c>
      <c r="H16" s="70">
        <f>ROUND(AD10,2)</f>
        <v>1083421.8</v>
      </c>
      <c r="I16" s="70">
        <f>ROUND(AH8,2)</f>
        <v>133444.98000000001</v>
      </c>
      <c r="J16" s="70">
        <f>ROUND(AD17,2)</f>
        <v>1216866.78</v>
      </c>
      <c r="K16" t="s">
        <v>1055</v>
      </c>
      <c r="L16" s="8">
        <f>J16</f>
        <v>1216866.78</v>
      </c>
      <c r="M16" s="123">
        <v>1</v>
      </c>
      <c r="N16" s="8">
        <f>L16*M16</f>
        <v>1216866.78</v>
      </c>
      <c r="O16" s="8">
        <f>J16-L16</f>
        <v>0</v>
      </c>
      <c r="P16" s="70">
        <v>0</v>
      </c>
      <c r="Q16" s="70">
        <v>0</v>
      </c>
      <c r="R16" s="70">
        <v>0</v>
      </c>
      <c r="S16" s="154" t="s">
        <v>433</v>
      </c>
      <c r="T16" s="154" t="s">
        <v>433</v>
      </c>
      <c r="U16" s="154" t="s">
        <v>433</v>
      </c>
      <c r="V16" s="75">
        <f>(U3*N3)</f>
        <v>0</v>
      </c>
      <c r="W16" s="75">
        <f>(U3*O3)</f>
        <v>0</v>
      </c>
      <c r="X16" s="75">
        <f>V3</f>
        <v>20606.18</v>
      </c>
      <c r="Y16" s="154" t="s">
        <v>433</v>
      </c>
      <c r="Z16" s="154" t="s">
        <v>433</v>
      </c>
      <c r="AA16" s="154" t="s">
        <v>433</v>
      </c>
      <c r="AB16" s="151" t="s">
        <v>50</v>
      </c>
      <c r="AC16" s="151" t="s">
        <v>433</v>
      </c>
      <c r="AD16" s="151">
        <f>AH8</f>
        <v>133444.98000000001</v>
      </c>
      <c r="AE16" s="154" t="s">
        <v>433</v>
      </c>
      <c r="AF16" s="154" t="s">
        <v>433</v>
      </c>
      <c r="AG16" s="154" t="s">
        <v>433</v>
      </c>
      <c r="AH16" s="162" t="s">
        <v>433</v>
      </c>
      <c r="AI16" s="162" t="s">
        <v>433</v>
      </c>
      <c r="AJ16" s="154" t="s">
        <v>433</v>
      </c>
      <c r="AK16" s="154" t="s">
        <v>433</v>
      </c>
      <c r="AL16" s="154" t="s">
        <v>433</v>
      </c>
      <c r="AM16" s="154" t="s">
        <v>433</v>
      </c>
      <c r="AN16" s="158" t="s">
        <v>50</v>
      </c>
      <c r="AO16" s="158" t="s">
        <v>433</v>
      </c>
      <c r="AP16" s="158">
        <f>AT8</f>
        <v>133444.98000000001</v>
      </c>
      <c r="AQ16" s="154" t="s">
        <v>433</v>
      </c>
      <c r="AR16" s="154" t="s">
        <v>433</v>
      </c>
      <c r="AS16" s="154" t="s">
        <v>433</v>
      </c>
      <c r="AT16" s="154" t="s">
        <v>433</v>
      </c>
      <c r="AU16" s="154" t="s">
        <v>433</v>
      </c>
      <c r="AV16" s="154" t="s">
        <v>433</v>
      </c>
      <c r="AW16" s="154" t="s">
        <v>433</v>
      </c>
      <c r="AX16" s="154" t="s">
        <v>433</v>
      </c>
      <c r="AY16" s="154" t="s">
        <v>433</v>
      </c>
      <c r="AZ16" s="159" t="s">
        <v>50</v>
      </c>
      <c r="BA16" s="159" t="s">
        <v>433</v>
      </c>
      <c r="BB16" s="159">
        <f>BF8</f>
        <v>56759.43</v>
      </c>
      <c r="BC16" s="154" t="s">
        <v>433</v>
      </c>
      <c r="BD16" s="154" t="s">
        <v>433</v>
      </c>
      <c r="BE16" s="154" t="s">
        <v>433</v>
      </c>
      <c r="BF16" s="154" t="s">
        <v>433</v>
      </c>
      <c r="BG16" s="154" t="s">
        <v>433</v>
      </c>
      <c r="BH16" s="154" t="s">
        <v>433</v>
      </c>
      <c r="BI16" s="154" t="s">
        <v>433</v>
      </c>
    </row>
    <row r="17" spans="1:61" ht="15" x14ac:dyDescent="0.25">
      <c r="A17" s="123">
        <v>14</v>
      </c>
      <c r="B17" s="154" t="s">
        <v>433</v>
      </c>
      <c r="C17" s="154" t="s">
        <v>433</v>
      </c>
      <c r="D17" s="154" t="s">
        <v>433</v>
      </c>
      <c r="E17" s="154" t="s">
        <v>433</v>
      </c>
      <c r="F17" t="s">
        <v>1050</v>
      </c>
      <c r="G17" t="s">
        <v>1053</v>
      </c>
      <c r="H17" s="70">
        <f>ROUND(AP10,2)</f>
        <v>1083421.8</v>
      </c>
      <c r="I17" s="70">
        <f>ROUND(AT8,2)</f>
        <v>133444.98000000001</v>
      </c>
      <c r="J17" s="69">
        <f>ROUND(AP17,2)</f>
        <v>1216866.78</v>
      </c>
      <c r="K17" s="70" t="s">
        <v>433</v>
      </c>
      <c r="L17" s="8">
        <f>J17</f>
        <v>1216866.78</v>
      </c>
      <c r="M17" s="123">
        <v>1</v>
      </c>
      <c r="N17" s="8">
        <f t="shared" ref="N17:N18" si="24">L17*M17</f>
        <v>1216866.78</v>
      </c>
      <c r="O17" s="8">
        <f t="shared" ref="O17:O18" si="25">J17-L17</f>
        <v>0</v>
      </c>
      <c r="P17" s="70">
        <v>0</v>
      </c>
      <c r="Q17" s="70">
        <v>0</v>
      </c>
      <c r="R17" s="70">
        <v>0</v>
      </c>
      <c r="S17" s="154" t="s">
        <v>433</v>
      </c>
      <c r="T17" s="154" t="s">
        <v>433</v>
      </c>
      <c r="U17" s="154" t="s">
        <v>433</v>
      </c>
      <c r="V17" s="75">
        <f t="shared" ref="V17:V20" si="26">(U4*N4)</f>
        <v>0</v>
      </c>
      <c r="W17" s="75">
        <f t="shared" ref="W17:W20" si="27">(U4*O4)</f>
        <v>0</v>
      </c>
      <c r="X17" s="75">
        <f t="shared" ref="X17:X26" si="28">V4</f>
        <v>246283.78</v>
      </c>
      <c r="Y17" s="154" t="s">
        <v>433</v>
      </c>
      <c r="Z17" s="154" t="s">
        <v>433</v>
      </c>
      <c r="AA17" s="154" t="s">
        <v>433</v>
      </c>
      <c r="AB17" s="151" t="s">
        <v>190</v>
      </c>
      <c r="AC17" s="151" t="s">
        <v>433</v>
      </c>
      <c r="AD17" s="151">
        <f>(AD10+AD14+AD16)-AD11</f>
        <v>1216866.78</v>
      </c>
      <c r="AE17" s="154" t="s">
        <v>433</v>
      </c>
      <c r="AF17" s="154" t="s">
        <v>433</v>
      </c>
      <c r="AG17" s="154" t="s">
        <v>433</v>
      </c>
      <c r="AH17" s="154" t="s">
        <v>433</v>
      </c>
      <c r="AI17" s="154" t="s">
        <v>433</v>
      </c>
      <c r="AJ17" s="154" t="s">
        <v>433</v>
      </c>
      <c r="AK17" s="154" t="s">
        <v>433</v>
      </c>
      <c r="AL17" s="154" t="s">
        <v>433</v>
      </c>
      <c r="AM17" s="154" t="s">
        <v>433</v>
      </c>
      <c r="AN17" s="158" t="s">
        <v>190</v>
      </c>
      <c r="AO17" s="158" t="s">
        <v>433</v>
      </c>
      <c r="AP17" s="158">
        <f>(AP10+AP14+AP16)-AP11</f>
        <v>1216866.78</v>
      </c>
      <c r="AQ17" s="154" t="s">
        <v>433</v>
      </c>
      <c r="AR17" s="154" t="s">
        <v>433</v>
      </c>
      <c r="AS17" s="154" t="s">
        <v>433</v>
      </c>
      <c r="AT17" s="154" t="s">
        <v>433</v>
      </c>
      <c r="AU17" s="154" t="s">
        <v>433</v>
      </c>
      <c r="AV17" s="154" t="s">
        <v>433</v>
      </c>
      <c r="AW17" s="154" t="s">
        <v>433</v>
      </c>
      <c r="AX17" s="154" t="s">
        <v>433</v>
      </c>
      <c r="AY17" s="154" t="s">
        <v>433</v>
      </c>
      <c r="AZ17" s="159" t="s">
        <v>190</v>
      </c>
      <c r="BA17" s="159" t="s">
        <v>433</v>
      </c>
      <c r="BB17" s="159">
        <f>(BB10+BB14+BB16)-BB11</f>
        <v>548049.875</v>
      </c>
      <c r="BC17" s="154" t="s">
        <v>433</v>
      </c>
      <c r="BD17" s="154" t="s">
        <v>433</v>
      </c>
      <c r="BE17" s="154" t="s">
        <v>433</v>
      </c>
      <c r="BF17" s="154" t="s">
        <v>433</v>
      </c>
      <c r="BG17" s="154" t="s">
        <v>433</v>
      </c>
      <c r="BH17" s="154" t="s">
        <v>433</v>
      </c>
      <c r="BI17" s="154" t="s">
        <v>433</v>
      </c>
    </row>
    <row r="18" spans="1:61" ht="15" x14ac:dyDescent="0.25">
      <c r="A18" s="123">
        <v>15</v>
      </c>
      <c r="B18" s="154" t="s">
        <v>433</v>
      </c>
      <c r="C18" s="154" t="s">
        <v>433</v>
      </c>
      <c r="D18" s="154" t="s">
        <v>433</v>
      </c>
      <c r="E18" s="154" t="s">
        <v>433</v>
      </c>
      <c r="F18" t="s">
        <v>1051</v>
      </c>
      <c r="G18" t="s">
        <v>1054</v>
      </c>
      <c r="H18" s="70">
        <f>ROUND(BB10,2)</f>
        <v>491290.45</v>
      </c>
      <c r="I18" s="70">
        <f>ROUND(BF8,2)</f>
        <v>56759.43</v>
      </c>
      <c r="J18" s="69">
        <f>ROUND(BB17,2)</f>
        <v>548049.88</v>
      </c>
      <c r="K18" s="70" t="s">
        <v>433</v>
      </c>
      <c r="L18" s="8">
        <f t="shared" ref="L18:L19" si="29">J18</f>
        <v>548049.88</v>
      </c>
      <c r="M18" s="123">
        <v>1</v>
      </c>
      <c r="N18" s="8">
        <f t="shared" si="24"/>
        <v>548049.88</v>
      </c>
      <c r="O18" s="8">
        <f t="shared" si="25"/>
        <v>0</v>
      </c>
      <c r="P18" s="70">
        <v>0</v>
      </c>
      <c r="Q18" s="70">
        <v>0</v>
      </c>
      <c r="R18" s="70">
        <v>0</v>
      </c>
      <c r="S18" s="154" t="s">
        <v>433</v>
      </c>
      <c r="T18" s="154" t="s">
        <v>433</v>
      </c>
      <c r="U18" s="154" t="s">
        <v>433</v>
      </c>
      <c r="V18" s="75">
        <f t="shared" si="26"/>
        <v>0</v>
      </c>
      <c r="W18" s="75">
        <f t="shared" si="27"/>
        <v>0</v>
      </c>
      <c r="X18" s="75">
        <f t="shared" si="28"/>
        <v>26722.240000000002</v>
      </c>
      <c r="Y18" s="154" t="s">
        <v>433</v>
      </c>
      <c r="Z18" s="154" t="s">
        <v>433</v>
      </c>
      <c r="AA18" s="154" t="s">
        <v>433</v>
      </c>
      <c r="AB18" s="151" t="s">
        <v>45</v>
      </c>
      <c r="AC18" s="151" t="s">
        <v>433</v>
      </c>
      <c r="AD18" s="73">
        <f>ROUND(($AC$8/$U$8)*D29,2)</f>
        <v>0</v>
      </c>
      <c r="AE18" s="154" t="s">
        <v>433</v>
      </c>
      <c r="AF18" s="154" t="s">
        <v>433</v>
      </c>
      <c r="AG18" s="154" t="s">
        <v>433</v>
      </c>
      <c r="AH18" s="154" t="s">
        <v>433</v>
      </c>
      <c r="AI18" s="154" t="s">
        <v>433</v>
      </c>
      <c r="AJ18" s="154" t="s">
        <v>433</v>
      </c>
      <c r="AK18" s="154" t="s">
        <v>433</v>
      </c>
      <c r="AL18" s="154" t="s">
        <v>433</v>
      </c>
      <c r="AM18" s="154" t="s">
        <v>433</v>
      </c>
      <c r="AN18" s="158" t="s">
        <v>45</v>
      </c>
      <c r="AO18" s="158" t="s">
        <v>433</v>
      </c>
      <c r="AP18" s="80">
        <f>ROUND(($AO$8/$U$8)*D29,2)</f>
        <v>0</v>
      </c>
      <c r="AQ18" s="154" t="s">
        <v>433</v>
      </c>
      <c r="AR18" s="154" t="s">
        <v>433</v>
      </c>
      <c r="AS18" s="154" t="s">
        <v>433</v>
      </c>
      <c r="AT18" s="154" t="s">
        <v>433</v>
      </c>
      <c r="AU18" s="154" t="s">
        <v>433</v>
      </c>
      <c r="AV18" s="154" t="s">
        <v>433</v>
      </c>
      <c r="AW18" s="154" t="s">
        <v>433</v>
      </c>
      <c r="AX18" s="154" t="s">
        <v>433</v>
      </c>
      <c r="AY18" s="154" t="s">
        <v>433</v>
      </c>
      <c r="AZ18" s="159" t="s">
        <v>45</v>
      </c>
      <c r="BA18" s="159" t="s">
        <v>433</v>
      </c>
      <c r="BB18" s="81">
        <f>ROUND(($BA$8/$U$8)*D29,2)</f>
        <v>0</v>
      </c>
      <c r="BC18" s="154" t="s">
        <v>433</v>
      </c>
      <c r="BD18" s="154" t="s">
        <v>433</v>
      </c>
      <c r="BE18" s="154" t="s">
        <v>433</v>
      </c>
      <c r="BF18" s="154" t="s">
        <v>433</v>
      </c>
      <c r="BG18" s="154" t="s">
        <v>433</v>
      </c>
      <c r="BH18" s="154" t="s">
        <v>433</v>
      </c>
      <c r="BI18" s="154" t="s">
        <v>433</v>
      </c>
    </row>
    <row r="19" spans="1:61" s="165" customFormat="1" x14ac:dyDescent="0.2">
      <c r="A19" s="123">
        <v>16</v>
      </c>
      <c r="B19" s="154" t="s">
        <v>433</v>
      </c>
      <c r="C19" s="154" t="s">
        <v>433</v>
      </c>
      <c r="D19" s="154" t="s">
        <v>433</v>
      </c>
      <c r="E19" s="154" t="s">
        <v>433</v>
      </c>
      <c r="F19" s="154" t="s">
        <v>433</v>
      </c>
      <c r="G19" s="154" t="s">
        <v>433</v>
      </c>
      <c r="H19" s="70" t="s">
        <v>433</v>
      </c>
      <c r="I19" s="70" t="s">
        <v>433</v>
      </c>
      <c r="J19" s="69" t="s">
        <v>433</v>
      </c>
      <c r="K19" s="70" t="s">
        <v>433</v>
      </c>
      <c r="L19" s="8" t="str">
        <f t="shared" si="29"/>
        <v>.</v>
      </c>
      <c r="M19" s="191" t="s">
        <v>433</v>
      </c>
      <c r="N19" s="8" t="s">
        <v>433</v>
      </c>
      <c r="O19" s="8" t="s">
        <v>433</v>
      </c>
      <c r="P19" s="70">
        <v>0</v>
      </c>
      <c r="Q19" s="70">
        <v>0</v>
      </c>
      <c r="R19" s="70">
        <v>0</v>
      </c>
      <c r="S19" s="187" t="s">
        <v>433</v>
      </c>
      <c r="T19" s="187" t="s">
        <v>433</v>
      </c>
      <c r="U19" s="154" t="s">
        <v>433</v>
      </c>
      <c r="V19" s="75">
        <f t="shared" si="26"/>
        <v>0</v>
      </c>
      <c r="W19" s="75">
        <f t="shared" si="27"/>
        <v>0</v>
      </c>
      <c r="X19" s="75">
        <f t="shared" si="28"/>
        <v>7042.98</v>
      </c>
      <c r="Y19" s="154" t="s">
        <v>433</v>
      </c>
      <c r="Z19" s="163" t="s">
        <v>433</v>
      </c>
      <c r="AA19" s="163" t="s">
        <v>433</v>
      </c>
      <c r="AB19" s="163" t="s">
        <v>433</v>
      </c>
      <c r="AC19" s="163" t="s">
        <v>433</v>
      </c>
      <c r="AD19" s="163" t="s">
        <v>433</v>
      </c>
      <c r="AE19" s="163" t="s">
        <v>433</v>
      </c>
      <c r="AF19" s="163" t="s">
        <v>433</v>
      </c>
      <c r="AG19" s="163" t="s">
        <v>433</v>
      </c>
      <c r="AH19" s="163" t="s">
        <v>433</v>
      </c>
      <c r="AI19" s="163" t="s">
        <v>433</v>
      </c>
      <c r="AJ19" s="163" t="s">
        <v>433</v>
      </c>
      <c r="AK19" s="164" t="s">
        <v>433</v>
      </c>
      <c r="AL19" s="164" t="s">
        <v>433</v>
      </c>
      <c r="AM19" s="164" t="s">
        <v>433</v>
      </c>
      <c r="AN19" s="163" t="s">
        <v>433</v>
      </c>
      <c r="AO19" s="163" t="s">
        <v>433</v>
      </c>
      <c r="AP19" s="163" t="s">
        <v>433</v>
      </c>
      <c r="AQ19" s="163" t="s">
        <v>433</v>
      </c>
      <c r="AR19" s="163" t="s">
        <v>433</v>
      </c>
      <c r="AS19" s="163" t="s">
        <v>433</v>
      </c>
      <c r="AT19" s="163" t="s">
        <v>433</v>
      </c>
      <c r="AU19" s="163" t="s">
        <v>433</v>
      </c>
      <c r="AV19" s="163" t="s">
        <v>433</v>
      </c>
      <c r="AW19" s="163" t="s">
        <v>433</v>
      </c>
      <c r="AX19" s="163" t="s">
        <v>433</v>
      </c>
      <c r="AY19" s="163" t="s">
        <v>433</v>
      </c>
      <c r="AZ19" s="163" t="s">
        <v>433</v>
      </c>
      <c r="BA19" s="163" t="s">
        <v>433</v>
      </c>
      <c r="BB19" s="163" t="s">
        <v>433</v>
      </c>
      <c r="BC19" s="163" t="s">
        <v>433</v>
      </c>
      <c r="BD19" s="163" t="s">
        <v>433</v>
      </c>
      <c r="BE19" s="163" t="s">
        <v>433</v>
      </c>
      <c r="BF19" s="163" t="s">
        <v>433</v>
      </c>
      <c r="BG19" s="163" t="s">
        <v>433</v>
      </c>
      <c r="BH19" s="163" t="s">
        <v>433</v>
      </c>
      <c r="BI19" s="163" t="s">
        <v>433</v>
      </c>
    </row>
    <row r="20" spans="1:61" x14ac:dyDescent="0.2">
      <c r="A20" s="123">
        <v>17</v>
      </c>
      <c r="B20" s="124" t="s">
        <v>23</v>
      </c>
      <c r="C20" s="124" t="s">
        <v>433</v>
      </c>
      <c r="D20" s="124" t="s">
        <v>433</v>
      </c>
      <c r="E20" s="124" t="s">
        <v>433</v>
      </c>
      <c r="F20" s="124" t="s">
        <v>433</v>
      </c>
      <c r="G20" s="124" t="s">
        <v>433</v>
      </c>
      <c r="H20" s="71">
        <f>ROUND(SUM(H16:H19),2)</f>
        <v>2658134.0499999998</v>
      </c>
      <c r="I20" s="71">
        <f>ROUND(SUM(I16:I19),2)</f>
        <v>323649.39</v>
      </c>
      <c r="J20" s="72">
        <f>ROUND(SUM(J16:J19),2)</f>
        <v>2981783.44</v>
      </c>
      <c r="K20" s="71" t="s">
        <v>433</v>
      </c>
      <c r="L20" s="71">
        <f>SUM(L16:L19)</f>
        <v>2981783.44</v>
      </c>
      <c r="M20" s="71"/>
      <c r="N20" s="71">
        <f>SUM(N16:N19)</f>
        <v>2981783.44</v>
      </c>
      <c r="O20" s="71">
        <f>SUM(O16:O19)</f>
        <v>0</v>
      </c>
      <c r="P20" s="183">
        <f>ROUND(T8,2)</f>
        <v>2658134.0499999998</v>
      </c>
      <c r="Q20" s="71">
        <f>V8</f>
        <v>323649.39</v>
      </c>
      <c r="R20" s="71">
        <f>ROUND(T12,2)</f>
        <v>2981783.44</v>
      </c>
      <c r="S20" s="154" t="s">
        <v>433</v>
      </c>
      <c r="T20" s="154" t="s">
        <v>433</v>
      </c>
      <c r="U20" s="162" t="s">
        <v>433</v>
      </c>
      <c r="V20" s="75">
        <f t="shared" si="26"/>
        <v>0</v>
      </c>
      <c r="W20" s="75">
        <f t="shared" si="27"/>
        <v>0</v>
      </c>
      <c r="X20" s="75">
        <f t="shared" si="28"/>
        <v>22994.21</v>
      </c>
      <c r="Y20" s="154" t="s">
        <v>433</v>
      </c>
      <c r="Z20" s="154" t="s">
        <v>433</v>
      </c>
      <c r="AA20" s="154" t="s">
        <v>433</v>
      </c>
      <c r="AB20" s="154" t="s">
        <v>433</v>
      </c>
      <c r="AC20" s="154" t="s">
        <v>433</v>
      </c>
      <c r="AD20" s="154" t="s">
        <v>433</v>
      </c>
      <c r="AE20" s="154" t="s">
        <v>433</v>
      </c>
      <c r="AF20" s="154" t="s">
        <v>433</v>
      </c>
      <c r="AG20" s="154" t="s">
        <v>433</v>
      </c>
      <c r="AH20" s="154" t="s">
        <v>433</v>
      </c>
      <c r="AI20" s="154" t="s">
        <v>433</v>
      </c>
      <c r="AJ20" s="154" t="s">
        <v>433</v>
      </c>
      <c r="AK20" s="164" t="s">
        <v>433</v>
      </c>
      <c r="AL20" s="164" t="s">
        <v>433</v>
      </c>
      <c r="AM20" s="164" t="s">
        <v>433</v>
      </c>
      <c r="AN20" s="154" t="s">
        <v>433</v>
      </c>
      <c r="AO20" s="154" t="s">
        <v>433</v>
      </c>
      <c r="AP20" s="154" t="s">
        <v>433</v>
      </c>
      <c r="AQ20" s="154" t="s">
        <v>433</v>
      </c>
      <c r="AR20" s="154" t="s">
        <v>433</v>
      </c>
      <c r="AS20" s="154" t="s">
        <v>433</v>
      </c>
      <c r="AT20" s="154" t="s">
        <v>433</v>
      </c>
      <c r="AU20" s="154" t="s">
        <v>433</v>
      </c>
      <c r="AV20" s="154" t="s">
        <v>433</v>
      </c>
      <c r="AW20" s="154" t="s">
        <v>433</v>
      </c>
      <c r="AX20" s="154" t="s">
        <v>433</v>
      </c>
      <c r="AY20" s="154" t="s">
        <v>433</v>
      </c>
      <c r="AZ20" s="154" t="s">
        <v>433</v>
      </c>
      <c r="BA20" s="154" t="s">
        <v>433</v>
      </c>
      <c r="BB20" s="154" t="s">
        <v>433</v>
      </c>
      <c r="BC20" s="154" t="s">
        <v>433</v>
      </c>
      <c r="BD20" s="154" t="s">
        <v>433</v>
      </c>
      <c r="BE20" s="154" t="s">
        <v>433</v>
      </c>
      <c r="BF20" s="154" t="s">
        <v>433</v>
      </c>
      <c r="BG20" s="154" t="s">
        <v>433</v>
      </c>
      <c r="BH20" s="154" t="s">
        <v>433</v>
      </c>
      <c r="BI20" s="154" t="s">
        <v>433</v>
      </c>
    </row>
    <row r="21" spans="1:61" x14ac:dyDescent="0.2">
      <c r="A21" s="123">
        <v>18</v>
      </c>
      <c r="B21" s="154" t="s">
        <v>433</v>
      </c>
      <c r="C21" s="154" t="s">
        <v>433</v>
      </c>
      <c r="D21" s="154" t="s">
        <v>433</v>
      </c>
      <c r="E21" s="154" t="s">
        <v>433</v>
      </c>
      <c r="F21" s="154" t="s">
        <v>433</v>
      </c>
      <c r="G21" s="154" t="s">
        <v>433</v>
      </c>
      <c r="H21" s="154" t="s">
        <v>433</v>
      </c>
      <c r="I21" s="154" t="s">
        <v>433</v>
      </c>
      <c r="J21" s="156" t="s">
        <v>433</v>
      </c>
      <c r="K21" s="154" t="s">
        <v>433</v>
      </c>
      <c r="L21" s="154" t="s">
        <v>433</v>
      </c>
      <c r="M21" s="154" t="s">
        <v>433</v>
      </c>
      <c r="N21" s="154" t="s">
        <v>433</v>
      </c>
      <c r="O21" s="154" t="s">
        <v>433</v>
      </c>
      <c r="P21" s="154" t="s">
        <v>433</v>
      </c>
      <c r="Q21" s="154" t="s">
        <v>433</v>
      </c>
      <c r="R21" s="154" t="s">
        <v>433</v>
      </c>
      <c r="S21" s="154" t="s">
        <v>433</v>
      </c>
      <c r="T21" s="154" t="s">
        <v>433</v>
      </c>
      <c r="U21" s="154" t="s">
        <v>433</v>
      </c>
      <c r="V21" s="75" t="s">
        <v>433</v>
      </c>
      <c r="W21" s="75" t="s">
        <v>433</v>
      </c>
      <c r="X21" s="75" t="s">
        <v>433</v>
      </c>
      <c r="Y21" s="154" t="s">
        <v>433</v>
      </c>
      <c r="Z21" s="154" t="s">
        <v>433</v>
      </c>
      <c r="AA21" s="154" t="s">
        <v>433</v>
      </c>
      <c r="AB21" s="154" t="s">
        <v>433</v>
      </c>
      <c r="AC21" s="154" t="s">
        <v>433</v>
      </c>
      <c r="AD21" s="154" t="s">
        <v>433</v>
      </c>
      <c r="AE21" s="154" t="s">
        <v>433</v>
      </c>
      <c r="AF21" s="154" t="s">
        <v>433</v>
      </c>
      <c r="AG21" s="154" t="s">
        <v>433</v>
      </c>
      <c r="AH21" s="154" t="s">
        <v>433</v>
      </c>
      <c r="AI21" s="154" t="s">
        <v>433</v>
      </c>
      <c r="AJ21" s="154" t="s">
        <v>433</v>
      </c>
      <c r="AK21" s="164" t="s">
        <v>433</v>
      </c>
      <c r="AL21" s="164" t="s">
        <v>433</v>
      </c>
      <c r="AM21" s="164" t="s">
        <v>433</v>
      </c>
      <c r="AN21" s="154" t="s">
        <v>433</v>
      </c>
      <c r="AO21" s="154" t="s">
        <v>433</v>
      </c>
      <c r="AP21" s="154" t="s">
        <v>433</v>
      </c>
      <c r="AQ21" s="154" t="s">
        <v>433</v>
      </c>
      <c r="AR21" s="154" t="s">
        <v>433</v>
      </c>
      <c r="AS21" s="154" t="s">
        <v>433</v>
      </c>
      <c r="AT21" s="154" t="s">
        <v>433</v>
      </c>
      <c r="AU21" s="154" t="s">
        <v>433</v>
      </c>
      <c r="AV21" s="154" t="s">
        <v>433</v>
      </c>
      <c r="AW21" s="154" t="s">
        <v>433</v>
      </c>
      <c r="AX21" s="154" t="s">
        <v>433</v>
      </c>
      <c r="AY21" s="154" t="s">
        <v>433</v>
      </c>
      <c r="AZ21" s="154" t="s">
        <v>433</v>
      </c>
      <c r="BA21" s="154" t="s">
        <v>433</v>
      </c>
      <c r="BB21" s="154" t="s">
        <v>433</v>
      </c>
      <c r="BC21" s="154" t="s">
        <v>433</v>
      </c>
      <c r="BD21" s="154" t="s">
        <v>433</v>
      </c>
      <c r="BE21" s="154" t="s">
        <v>433</v>
      </c>
      <c r="BF21" s="154" t="s">
        <v>433</v>
      </c>
      <c r="BG21" s="154" t="s">
        <v>433</v>
      </c>
      <c r="BH21" s="154" t="s">
        <v>433</v>
      </c>
      <c r="BI21" s="154" t="s">
        <v>433</v>
      </c>
    </row>
    <row r="22" spans="1:61" x14ac:dyDescent="0.2">
      <c r="A22" s="123">
        <v>19</v>
      </c>
      <c r="B22" s="154" t="s">
        <v>433</v>
      </c>
      <c r="C22" s="154" t="s">
        <v>433</v>
      </c>
      <c r="D22" s="154" t="s">
        <v>433</v>
      </c>
      <c r="E22" s="154" t="s">
        <v>433</v>
      </c>
      <c r="F22" s="154" t="s">
        <v>433</v>
      </c>
      <c r="G22" s="154" t="s">
        <v>433</v>
      </c>
      <c r="H22" s="154" t="s">
        <v>433</v>
      </c>
      <c r="I22" s="154" t="s">
        <v>433</v>
      </c>
      <c r="J22" s="156" t="s">
        <v>433</v>
      </c>
      <c r="K22" s="154" t="s">
        <v>433</v>
      </c>
      <c r="L22" s="154" t="s">
        <v>433</v>
      </c>
      <c r="M22" s="154" t="s">
        <v>433</v>
      </c>
      <c r="N22" s="154" t="s">
        <v>433</v>
      </c>
      <c r="O22" s="154" t="s">
        <v>433</v>
      </c>
      <c r="P22" s="154" t="s">
        <v>433</v>
      </c>
      <c r="Q22" s="154" t="s">
        <v>433</v>
      </c>
      <c r="R22" s="154" t="s">
        <v>433</v>
      </c>
      <c r="S22" s="154" t="s">
        <v>433</v>
      </c>
      <c r="T22" s="154" t="s">
        <v>433</v>
      </c>
      <c r="U22" s="154" t="s">
        <v>433</v>
      </c>
      <c r="V22" s="75" t="s">
        <v>433</v>
      </c>
      <c r="W22" s="75" t="s">
        <v>433</v>
      </c>
      <c r="X22" s="75" t="str">
        <f t="shared" si="28"/>
        <v>.</v>
      </c>
      <c r="Y22" s="154" t="s">
        <v>433</v>
      </c>
      <c r="Z22" s="154" t="s">
        <v>433</v>
      </c>
      <c r="AA22" s="154" t="s">
        <v>433</v>
      </c>
      <c r="AB22" s="154" t="s">
        <v>433</v>
      </c>
      <c r="AC22" s="154" t="s">
        <v>433</v>
      </c>
      <c r="AD22" s="154" t="s">
        <v>433</v>
      </c>
      <c r="AE22" s="154" t="s">
        <v>433</v>
      </c>
      <c r="AF22" s="154" t="s">
        <v>433</v>
      </c>
      <c r="AG22" s="154" t="s">
        <v>433</v>
      </c>
      <c r="AH22" s="154" t="s">
        <v>433</v>
      </c>
      <c r="AI22" s="154" t="s">
        <v>433</v>
      </c>
      <c r="AJ22" s="154" t="s">
        <v>433</v>
      </c>
      <c r="AK22" s="164" t="s">
        <v>433</v>
      </c>
      <c r="AL22" s="164" t="s">
        <v>433</v>
      </c>
      <c r="AM22" s="164" t="s">
        <v>433</v>
      </c>
      <c r="AN22" s="154" t="s">
        <v>433</v>
      </c>
      <c r="AO22" s="154" t="s">
        <v>433</v>
      </c>
      <c r="AP22" s="154" t="s">
        <v>433</v>
      </c>
      <c r="AQ22" s="154" t="s">
        <v>433</v>
      </c>
      <c r="AR22" s="154" t="s">
        <v>433</v>
      </c>
      <c r="AS22" s="154" t="s">
        <v>433</v>
      </c>
      <c r="AT22" s="154" t="s">
        <v>433</v>
      </c>
      <c r="AU22" s="154" t="s">
        <v>433</v>
      </c>
      <c r="AV22" s="154" t="s">
        <v>433</v>
      </c>
      <c r="AW22" s="154" t="s">
        <v>433</v>
      </c>
      <c r="AX22" s="154" t="s">
        <v>433</v>
      </c>
      <c r="AY22" s="154" t="s">
        <v>433</v>
      </c>
      <c r="AZ22" s="154" t="s">
        <v>433</v>
      </c>
      <c r="BA22" s="154" t="s">
        <v>433</v>
      </c>
      <c r="BB22" s="154" t="s">
        <v>433</v>
      </c>
      <c r="BC22" s="154" t="s">
        <v>433</v>
      </c>
      <c r="BD22" s="154" t="s">
        <v>433</v>
      </c>
      <c r="BE22" s="154" t="s">
        <v>433</v>
      </c>
      <c r="BF22" s="154" t="s">
        <v>433</v>
      </c>
      <c r="BG22" s="154" t="s">
        <v>433</v>
      </c>
      <c r="BH22" s="154" t="s">
        <v>433</v>
      </c>
      <c r="BI22" s="154" t="s">
        <v>433</v>
      </c>
    </row>
    <row r="23" spans="1:61" x14ac:dyDescent="0.2">
      <c r="A23" s="123">
        <v>20</v>
      </c>
      <c r="B23" s="154" t="s">
        <v>433</v>
      </c>
      <c r="C23" s="154" t="s">
        <v>433</v>
      </c>
      <c r="D23" s="154" t="s">
        <v>433</v>
      </c>
      <c r="E23" s="154" t="s">
        <v>433</v>
      </c>
      <c r="F23" s="154" t="s">
        <v>433</v>
      </c>
      <c r="G23" s="154" t="s">
        <v>433</v>
      </c>
      <c r="H23" s="154" t="s">
        <v>433</v>
      </c>
      <c r="I23" s="154" t="s">
        <v>433</v>
      </c>
      <c r="J23" s="156" t="s">
        <v>433</v>
      </c>
      <c r="K23" s="154" t="s">
        <v>433</v>
      </c>
      <c r="L23" s="154" t="s">
        <v>433</v>
      </c>
      <c r="M23" s="154" t="s">
        <v>433</v>
      </c>
      <c r="N23" s="154" t="s">
        <v>433</v>
      </c>
      <c r="O23" s="154" t="s">
        <v>433</v>
      </c>
      <c r="P23" s="154" t="s">
        <v>433</v>
      </c>
      <c r="Q23" s="154" t="s">
        <v>433</v>
      </c>
      <c r="R23" s="154" t="s">
        <v>433</v>
      </c>
      <c r="S23" s="154" t="s">
        <v>433</v>
      </c>
      <c r="T23" s="154" t="s">
        <v>433</v>
      </c>
      <c r="U23" s="154" t="s">
        <v>433</v>
      </c>
      <c r="V23" s="75" t="s">
        <v>433</v>
      </c>
      <c r="W23" s="75" t="s">
        <v>433</v>
      </c>
      <c r="X23" s="75" t="str">
        <f t="shared" si="28"/>
        <v>.</v>
      </c>
      <c r="Y23" s="154" t="s">
        <v>433</v>
      </c>
      <c r="Z23" s="154" t="s">
        <v>433</v>
      </c>
      <c r="AA23" s="154" t="s">
        <v>433</v>
      </c>
      <c r="AB23" s="154" t="s">
        <v>433</v>
      </c>
      <c r="AC23" s="154" t="s">
        <v>433</v>
      </c>
      <c r="AD23" s="154" t="s">
        <v>433</v>
      </c>
      <c r="AE23" s="154" t="s">
        <v>433</v>
      </c>
      <c r="AF23" s="154" t="s">
        <v>433</v>
      </c>
      <c r="AG23" s="154" t="s">
        <v>433</v>
      </c>
      <c r="AH23" s="154" t="s">
        <v>433</v>
      </c>
      <c r="AI23" s="154" t="s">
        <v>433</v>
      </c>
      <c r="AJ23" s="154" t="s">
        <v>433</v>
      </c>
      <c r="AK23" s="164" t="s">
        <v>433</v>
      </c>
      <c r="AL23" s="164" t="s">
        <v>433</v>
      </c>
      <c r="AM23" s="164" t="s">
        <v>433</v>
      </c>
      <c r="AN23" s="154" t="s">
        <v>433</v>
      </c>
      <c r="AO23" s="154" t="s">
        <v>433</v>
      </c>
      <c r="AP23" s="154" t="s">
        <v>433</v>
      </c>
      <c r="AQ23" s="154" t="s">
        <v>433</v>
      </c>
      <c r="AR23" s="154" t="s">
        <v>433</v>
      </c>
      <c r="AS23" s="154" t="s">
        <v>433</v>
      </c>
      <c r="AT23" s="154" t="s">
        <v>433</v>
      </c>
      <c r="AU23" s="154" t="s">
        <v>433</v>
      </c>
      <c r="AV23" s="154" t="s">
        <v>433</v>
      </c>
      <c r="AW23" s="154" t="s">
        <v>433</v>
      </c>
      <c r="AX23" s="154" t="s">
        <v>433</v>
      </c>
      <c r="AY23" s="154" t="s">
        <v>433</v>
      </c>
      <c r="AZ23" s="154" t="s">
        <v>433</v>
      </c>
      <c r="BA23" s="154" t="s">
        <v>433</v>
      </c>
      <c r="BB23" s="154" t="s">
        <v>433</v>
      </c>
      <c r="BC23" s="154" t="s">
        <v>433</v>
      </c>
      <c r="BD23" s="154" t="s">
        <v>433</v>
      </c>
      <c r="BE23" s="154" t="s">
        <v>433</v>
      </c>
      <c r="BF23" s="154" t="s">
        <v>433</v>
      </c>
      <c r="BG23" s="154" t="s">
        <v>433</v>
      </c>
      <c r="BH23" s="154" t="s">
        <v>433</v>
      </c>
      <c r="BI23" s="154" t="s">
        <v>433</v>
      </c>
    </row>
    <row r="24" spans="1:61" x14ac:dyDescent="0.2">
      <c r="A24" s="123">
        <v>21</v>
      </c>
      <c r="B24" s="154" t="s">
        <v>433</v>
      </c>
      <c r="C24" s="154" t="s">
        <v>433</v>
      </c>
      <c r="D24" s="154" t="s">
        <v>433</v>
      </c>
      <c r="E24" s="154" t="s">
        <v>433</v>
      </c>
      <c r="F24" s="154" t="s">
        <v>433</v>
      </c>
      <c r="G24" s="154" t="s">
        <v>433</v>
      </c>
      <c r="H24" s="154" t="s">
        <v>433</v>
      </c>
      <c r="I24" s="154" t="s">
        <v>433</v>
      </c>
      <c r="J24" s="156" t="s">
        <v>433</v>
      </c>
      <c r="K24" s="154" t="s">
        <v>433</v>
      </c>
      <c r="L24" s="154" t="s">
        <v>433</v>
      </c>
      <c r="M24" s="154" t="s">
        <v>433</v>
      </c>
      <c r="N24" s="154" t="s">
        <v>433</v>
      </c>
      <c r="O24" s="154" t="s">
        <v>433</v>
      </c>
      <c r="P24" s="154" t="s">
        <v>433</v>
      </c>
      <c r="Q24" s="154" t="s">
        <v>433</v>
      </c>
      <c r="R24" s="154" t="s">
        <v>433</v>
      </c>
      <c r="S24" s="154" t="s">
        <v>433</v>
      </c>
      <c r="T24" s="154" t="s">
        <v>433</v>
      </c>
      <c r="U24" s="154" t="s">
        <v>433</v>
      </c>
      <c r="V24" s="75" t="s">
        <v>433</v>
      </c>
      <c r="W24" s="75" t="s">
        <v>433</v>
      </c>
      <c r="X24" s="75" t="str">
        <f t="shared" si="28"/>
        <v>.</v>
      </c>
      <c r="Y24" s="154" t="s">
        <v>433</v>
      </c>
      <c r="Z24" s="154" t="s">
        <v>433</v>
      </c>
      <c r="AA24" s="154" t="s">
        <v>433</v>
      </c>
      <c r="AB24" s="154" t="s">
        <v>433</v>
      </c>
      <c r="AC24" s="154" t="s">
        <v>433</v>
      </c>
      <c r="AD24" s="154" t="s">
        <v>433</v>
      </c>
      <c r="AE24" s="154" t="s">
        <v>433</v>
      </c>
      <c r="AF24" s="154" t="s">
        <v>433</v>
      </c>
      <c r="AG24" s="154" t="s">
        <v>433</v>
      </c>
      <c r="AH24" s="154" t="s">
        <v>433</v>
      </c>
      <c r="AI24" s="154" t="s">
        <v>433</v>
      </c>
      <c r="AJ24" s="154" t="s">
        <v>433</v>
      </c>
      <c r="AK24" s="164" t="s">
        <v>433</v>
      </c>
      <c r="AL24" s="164" t="s">
        <v>433</v>
      </c>
      <c r="AM24" s="164" t="s">
        <v>433</v>
      </c>
      <c r="AN24" s="154" t="s">
        <v>433</v>
      </c>
      <c r="AO24" s="154" t="s">
        <v>433</v>
      </c>
      <c r="AP24" s="154" t="s">
        <v>433</v>
      </c>
      <c r="AQ24" s="154" t="s">
        <v>433</v>
      </c>
      <c r="AR24" s="154" t="s">
        <v>433</v>
      </c>
      <c r="AS24" s="154" t="s">
        <v>433</v>
      </c>
      <c r="AT24" s="154" t="s">
        <v>433</v>
      </c>
      <c r="AU24" s="154" t="s">
        <v>433</v>
      </c>
      <c r="AV24" s="154" t="s">
        <v>433</v>
      </c>
      <c r="AW24" s="154" t="s">
        <v>433</v>
      </c>
      <c r="AX24" s="154" t="s">
        <v>433</v>
      </c>
      <c r="AY24" s="154" t="s">
        <v>433</v>
      </c>
      <c r="AZ24" s="154" t="s">
        <v>433</v>
      </c>
      <c r="BA24" s="154" t="s">
        <v>433</v>
      </c>
      <c r="BB24" s="154" t="s">
        <v>433</v>
      </c>
      <c r="BC24" s="154" t="s">
        <v>433</v>
      </c>
      <c r="BD24" s="154" t="s">
        <v>433</v>
      </c>
      <c r="BE24" s="154" t="s">
        <v>433</v>
      </c>
      <c r="BF24" s="154" t="s">
        <v>433</v>
      </c>
      <c r="BG24" s="154" t="s">
        <v>433</v>
      </c>
      <c r="BH24" s="154" t="s">
        <v>433</v>
      </c>
      <c r="BI24" s="154" t="s">
        <v>433</v>
      </c>
    </row>
    <row r="25" spans="1:61" x14ac:dyDescent="0.2">
      <c r="A25" s="123">
        <v>22</v>
      </c>
      <c r="B25" s="166" t="s">
        <v>398</v>
      </c>
      <c r="C25" s="166" t="s">
        <v>433</v>
      </c>
      <c r="D25" s="166" t="s">
        <v>433</v>
      </c>
      <c r="E25" s="166" t="s">
        <v>433</v>
      </c>
      <c r="F25" s="166" t="s">
        <v>433</v>
      </c>
      <c r="G25" s="154" t="s">
        <v>433</v>
      </c>
      <c r="H25" s="154" t="s">
        <v>433</v>
      </c>
      <c r="I25" s="154" t="s">
        <v>433</v>
      </c>
      <c r="J25" s="154" t="s">
        <v>433</v>
      </c>
      <c r="K25" s="154" t="s">
        <v>433</v>
      </c>
      <c r="L25" s="154" t="s">
        <v>433</v>
      </c>
      <c r="M25" s="154" t="s">
        <v>433</v>
      </c>
      <c r="N25" s="154" t="s">
        <v>433</v>
      </c>
      <c r="O25" s="154" t="s">
        <v>433</v>
      </c>
      <c r="P25" s="154" t="s">
        <v>433</v>
      </c>
      <c r="Q25" s="154" t="s">
        <v>433</v>
      </c>
      <c r="R25" s="154" t="s">
        <v>433</v>
      </c>
      <c r="S25" s="154" t="s">
        <v>433</v>
      </c>
      <c r="T25" s="154" t="s">
        <v>433</v>
      </c>
      <c r="U25" s="154" t="s">
        <v>433</v>
      </c>
      <c r="V25" s="75" t="s">
        <v>433</v>
      </c>
      <c r="W25" s="75" t="s">
        <v>433</v>
      </c>
      <c r="X25" s="75" t="str">
        <f t="shared" si="28"/>
        <v>.</v>
      </c>
      <c r="Y25" s="154" t="s">
        <v>433</v>
      </c>
      <c r="Z25" s="154" t="s">
        <v>433</v>
      </c>
      <c r="AA25" s="154" t="s">
        <v>433</v>
      </c>
      <c r="AB25" s="154" t="s">
        <v>433</v>
      </c>
      <c r="AC25" s="154" t="s">
        <v>433</v>
      </c>
      <c r="AD25" s="154" t="s">
        <v>433</v>
      </c>
      <c r="AE25" s="154" t="s">
        <v>433</v>
      </c>
      <c r="AF25" s="154" t="s">
        <v>433</v>
      </c>
      <c r="AG25" s="154" t="s">
        <v>433</v>
      </c>
      <c r="AH25" s="154" t="s">
        <v>433</v>
      </c>
      <c r="AI25" s="154" t="s">
        <v>433</v>
      </c>
      <c r="AJ25" s="154" t="s">
        <v>433</v>
      </c>
      <c r="AK25" s="164" t="s">
        <v>433</v>
      </c>
      <c r="AL25" s="164" t="s">
        <v>433</v>
      </c>
      <c r="AM25" s="164" t="s">
        <v>433</v>
      </c>
      <c r="AN25" s="154" t="s">
        <v>433</v>
      </c>
      <c r="AO25" s="154" t="s">
        <v>433</v>
      </c>
      <c r="AP25" s="154" t="s">
        <v>433</v>
      </c>
      <c r="AQ25" s="154" t="s">
        <v>433</v>
      </c>
      <c r="AR25" s="154" t="s">
        <v>433</v>
      </c>
      <c r="AS25" s="154" t="s">
        <v>433</v>
      </c>
      <c r="AT25" s="154" t="s">
        <v>433</v>
      </c>
      <c r="AU25" s="154" t="s">
        <v>433</v>
      </c>
      <c r="AV25" s="154" t="s">
        <v>433</v>
      </c>
      <c r="AW25" s="154" t="s">
        <v>433</v>
      </c>
      <c r="AX25" s="154" t="s">
        <v>433</v>
      </c>
      <c r="AY25" s="154" t="s">
        <v>433</v>
      </c>
      <c r="AZ25" s="154" t="s">
        <v>433</v>
      </c>
      <c r="BA25" s="154" t="s">
        <v>433</v>
      </c>
      <c r="BB25" s="154" t="s">
        <v>433</v>
      </c>
      <c r="BC25" s="154" t="s">
        <v>433</v>
      </c>
      <c r="BD25" s="154" t="s">
        <v>433</v>
      </c>
      <c r="BE25" s="154" t="s">
        <v>433</v>
      </c>
      <c r="BF25" s="154" t="s">
        <v>433</v>
      </c>
      <c r="BG25" s="154" t="s">
        <v>433</v>
      </c>
      <c r="BH25" s="154" t="s">
        <v>433</v>
      </c>
      <c r="BI25" s="154" t="s">
        <v>433</v>
      </c>
    </row>
    <row r="26" spans="1:61" x14ac:dyDescent="0.2">
      <c r="A26" s="123">
        <v>23</v>
      </c>
      <c r="B26" s="167" t="s">
        <v>193</v>
      </c>
      <c r="C26" s="167" t="s">
        <v>433</v>
      </c>
      <c r="D26" s="167" t="s">
        <v>194</v>
      </c>
      <c r="E26" s="167" t="s">
        <v>195</v>
      </c>
      <c r="F26" s="167" t="s">
        <v>196</v>
      </c>
      <c r="G26" s="154" t="s">
        <v>433</v>
      </c>
      <c r="H26" s="154" t="s">
        <v>433</v>
      </c>
      <c r="I26" s="154" t="s">
        <v>433</v>
      </c>
      <c r="J26" s="154" t="s">
        <v>433</v>
      </c>
      <c r="K26" s="154" t="s">
        <v>433</v>
      </c>
      <c r="L26" s="154" t="s">
        <v>433</v>
      </c>
      <c r="M26" s="154" t="s">
        <v>433</v>
      </c>
      <c r="N26" s="154" t="s">
        <v>433</v>
      </c>
      <c r="O26" s="154" t="s">
        <v>433</v>
      </c>
      <c r="P26" s="154" t="s">
        <v>433</v>
      </c>
      <c r="Q26" s="154" t="s">
        <v>433</v>
      </c>
      <c r="R26" s="154" t="s">
        <v>433</v>
      </c>
      <c r="S26" s="154" t="s">
        <v>433</v>
      </c>
      <c r="T26" s="154" t="s">
        <v>433</v>
      </c>
      <c r="U26" s="154" t="s">
        <v>433</v>
      </c>
      <c r="V26" s="75">
        <f>SUM(V16:V25)</f>
        <v>0</v>
      </c>
      <c r="W26" s="75">
        <f>SUM(W16:W25)</f>
        <v>0</v>
      </c>
      <c r="X26" s="75" t="str">
        <f t="shared" si="28"/>
        <v>.</v>
      </c>
      <c r="Y26" s="168" t="s">
        <v>433</v>
      </c>
      <c r="Z26" s="154" t="s">
        <v>433</v>
      </c>
      <c r="AA26" s="154" t="s">
        <v>433</v>
      </c>
      <c r="AB26" s="154" t="s">
        <v>433</v>
      </c>
      <c r="AC26" s="154" t="s">
        <v>433</v>
      </c>
      <c r="AD26" s="154" t="s">
        <v>433</v>
      </c>
      <c r="AE26" s="154" t="s">
        <v>433</v>
      </c>
      <c r="AF26" s="154" t="s">
        <v>433</v>
      </c>
      <c r="AG26" s="154" t="s">
        <v>433</v>
      </c>
      <c r="AH26" s="154" t="s">
        <v>433</v>
      </c>
      <c r="AI26" s="154" t="s">
        <v>433</v>
      </c>
      <c r="AJ26" s="154" t="s">
        <v>433</v>
      </c>
      <c r="AK26" s="154" t="s">
        <v>433</v>
      </c>
      <c r="AL26" s="154" t="s">
        <v>433</v>
      </c>
      <c r="AM26" s="154" t="s">
        <v>433</v>
      </c>
      <c r="AN26" s="154" t="s">
        <v>433</v>
      </c>
      <c r="AO26" s="154" t="s">
        <v>433</v>
      </c>
      <c r="AP26" s="154" t="s">
        <v>433</v>
      </c>
      <c r="AQ26" s="154" t="s">
        <v>433</v>
      </c>
      <c r="AR26" s="154" t="s">
        <v>433</v>
      </c>
      <c r="AS26" s="154" t="s">
        <v>433</v>
      </c>
      <c r="AT26" s="154" t="s">
        <v>433</v>
      </c>
      <c r="AU26" s="154" t="s">
        <v>433</v>
      </c>
      <c r="AV26" s="154" t="s">
        <v>433</v>
      </c>
      <c r="AW26" s="154" t="s">
        <v>433</v>
      </c>
      <c r="AX26" s="154" t="s">
        <v>433</v>
      </c>
      <c r="AY26" s="154" t="s">
        <v>433</v>
      </c>
      <c r="AZ26" s="154" t="s">
        <v>433</v>
      </c>
      <c r="BA26" s="154" t="s">
        <v>433</v>
      </c>
      <c r="BB26" s="154" t="s">
        <v>433</v>
      </c>
      <c r="BC26" s="154" t="s">
        <v>433</v>
      </c>
      <c r="BD26" s="154" t="s">
        <v>433</v>
      </c>
      <c r="BE26" s="154" t="s">
        <v>433</v>
      </c>
      <c r="BF26" s="154" t="s">
        <v>433</v>
      </c>
      <c r="BG26" s="154" t="s">
        <v>433</v>
      </c>
      <c r="BH26" s="154" t="s">
        <v>433</v>
      </c>
      <c r="BI26" s="154" t="s">
        <v>433</v>
      </c>
    </row>
    <row r="27" spans="1:61" x14ac:dyDescent="0.2">
      <c r="A27" s="123">
        <v>24</v>
      </c>
      <c r="B27" s="169" t="s">
        <v>197</v>
      </c>
      <c r="C27" s="169" t="s">
        <v>433</v>
      </c>
      <c r="D27" s="170">
        <v>0</v>
      </c>
      <c r="E27" s="145" t="s">
        <v>393</v>
      </c>
      <c r="F27" s="169" t="s">
        <v>198</v>
      </c>
      <c r="G27" s="154" t="s">
        <v>433</v>
      </c>
      <c r="H27" s="154" t="s">
        <v>433</v>
      </c>
      <c r="I27" s="154" t="s">
        <v>433</v>
      </c>
      <c r="J27" s="154" t="s">
        <v>433</v>
      </c>
      <c r="K27" s="154" t="s">
        <v>433</v>
      </c>
      <c r="L27" s="154" t="s">
        <v>433</v>
      </c>
      <c r="M27" s="154" t="s">
        <v>433</v>
      </c>
      <c r="N27" s="154" t="s">
        <v>433</v>
      </c>
      <c r="O27" s="154" t="s">
        <v>433</v>
      </c>
      <c r="P27" s="154" t="s">
        <v>433</v>
      </c>
      <c r="Q27" s="154" t="s">
        <v>433</v>
      </c>
      <c r="R27" s="154" t="s">
        <v>433</v>
      </c>
      <c r="S27" s="154" t="s">
        <v>433</v>
      </c>
      <c r="T27" s="154" t="s">
        <v>433</v>
      </c>
      <c r="U27" s="154" t="s">
        <v>433</v>
      </c>
      <c r="V27" s="1" t="s">
        <v>23</v>
      </c>
      <c r="W27" s="75">
        <f>V26+W26</f>
        <v>0</v>
      </c>
      <c r="X27" s="75">
        <f>SUM(X16:X26)</f>
        <v>323649.39</v>
      </c>
      <c r="Y27" s="154" t="s">
        <v>433</v>
      </c>
      <c r="Z27" s="154" t="s">
        <v>433</v>
      </c>
      <c r="AA27" s="154" t="s">
        <v>433</v>
      </c>
      <c r="AB27" s="154" t="s">
        <v>433</v>
      </c>
      <c r="AC27" s="154" t="s">
        <v>433</v>
      </c>
      <c r="AD27" s="154" t="s">
        <v>433</v>
      </c>
      <c r="AE27" s="154" t="s">
        <v>433</v>
      </c>
      <c r="AF27" s="154" t="s">
        <v>433</v>
      </c>
      <c r="AG27" s="154" t="s">
        <v>433</v>
      </c>
      <c r="AH27" s="154" t="s">
        <v>433</v>
      </c>
      <c r="AI27" s="154" t="s">
        <v>433</v>
      </c>
      <c r="AJ27" s="154" t="s">
        <v>433</v>
      </c>
      <c r="AK27" s="154" t="s">
        <v>433</v>
      </c>
      <c r="AL27" s="154" t="s">
        <v>433</v>
      </c>
      <c r="AM27" s="154" t="s">
        <v>433</v>
      </c>
      <c r="AN27" s="154" t="s">
        <v>433</v>
      </c>
      <c r="AO27" s="154" t="s">
        <v>433</v>
      </c>
      <c r="AP27" s="154" t="s">
        <v>433</v>
      </c>
      <c r="AQ27" s="154" t="s">
        <v>433</v>
      </c>
      <c r="AR27" s="154" t="s">
        <v>433</v>
      </c>
      <c r="AS27" s="154" t="s">
        <v>433</v>
      </c>
      <c r="AT27" s="154" t="s">
        <v>433</v>
      </c>
      <c r="AU27" s="154" t="s">
        <v>433</v>
      </c>
      <c r="AV27" s="154" t="s">
        <v>433</v>
      </c>
      <c r="AW27" s="154" t="s">
        <v>433</v>
      </c>
      <c r="AX27" s="154" t="s">
        <v>433</v>
      </c>
      <c r="AY27" s="154" t="s">
        <v>433</v>
      </c>
      <c r="AZ27" s="154" t="s">
        <v>433</v>
      </c>
      <c r="BA27" s="154" t="s">
        <v>433</v>
      </c>
      <c r="BB27" s="154" t="s">
        <v>433</v>
      </c>
      <c r="BC27" s="154" t="s">
        <v>433</v>
      </c>
      <c r="BD27" s="154" t="s">
        <v>433</v>
      </c>
      <c r="BE27" s="154" t="s">
        <v>433</v>
      </c>
      <c r="BF27" s="154" t="s">
        <v>433</v>
      </c>
      <c r="BG27" s="154" t="s">
        <v>433</v>
      </c>
      <c r="BH27" s="154" t="s">
        <v>433</v>
      </c>
      <c r="BI27" s="154" t="s">
        <v>433</v>
      </c>
    </row>
    <row r="28" spans="1:61" x14ac:dyDescent="0.2">
      <c r="A28" s="123">
        <v>25</v>
      </c>
      <c r="B28" s="169" t="s">
        <v>199</v>
      </c>
      <c r="C28" s="169" t="s">
        <v>433</v>
      </c>
      <c r="D28" s="170">
        <v>0</v>
      </c>
      <c r="E28" s="145" t="s">
        <v>393</v>
      </c>
      <c r="F28" s="169" t="s">
        <v>200</v>
      </c>
      <c r="G28" s="154" t="s">
        <v>433</v>
      </c>
      <c r="H28" s="154" t="s">
        <v>433</v>
      </c>
      <c r="I28" s="154" t="s">
        <v>433</v>
      </c>
      <c r="J28" s="154" t="s">
        <v>433</v>
      </c>
      <c r="K28" s="154" t="s">
        <v>433</v>
      </c>
      <c r="L28" s="154" t="s">
        <v>433</v>
      </c>
      <c r="M28" s="154" t="s">
        <v>433</v>
      </c>
      <c r="N28" s="154" t="s">
        <v>433</v>
      </c>
      <c r="O28" s="154" t="s">
        <v>433</v>
      </c>
      <c r="P28" s="154" t="s">
        <v>433</v>
      </c>
      <c r="Q28" s="154" t="s">
        <v>433</v>
      </c>
      <c r="R28" s="154" t="s">
        <v>433</v>
      </c>
      <c r="S28" s="154" t="s">
        <v>433</v>
      </c>
      <c r="T28" s="154" t="s">
        <v>433</v>
      </c>
      <c r="U28" s="154" t="s">
        <v>433</v>
      </c>
      <c r="V28" s="154" t="s">
        <v>433</v>
      </c>
      <c r="W28" s="154" t="s">
        <v>433</v>
      </c>
      <c r="X28" s="154" t="s">
        <v>433</v>
      </c>
      <c r="Y28" s="154" t="s">
        <v>433</v>
      </c>
      <c r="Z28" s="154" t="s">
        <v>433</v>
      </c>
      <c r="AA28" s="154" t="s">
        <v>433</v>
      </c>
      <c r="AB28" s="154" t="s">
        <v>433</v>
      </c>
      <c r="AC28" s="154" t="s">
        <v>433</v>
      </c>
      <c r="AD28" s="154" t="s">
        <v>433</v>
      </c>
      <c r="AE28" s="154" t="s">
        <v>433</v>
      </c>
      <c r="AF28" s="154" t="s">
        <v>433</v>
      </c>
      <c r="AG28" s="154" t="s">
        <v>433</v>
      </c>
      <c r="AH28" s="154" t="s">
        <v>433</v>
      </c>
      <c r="AI28" s="154" t="s">
        <v>433</v>
      </c>
      <c r="AJ28" s="154" t="s">
        <v>433</v>
      </c>
      <c r="AK28" s="154" t="s">
        <v>433</v>
      </c>
      <c r="AL28" s="154" t="s">
        <v>433</v>
      </c>
      <c r="AM28" s="154" t="s">
        <v>433</v>
      </c>
      <c r="AN28" s="154" t="s">
        <v>433</v>
      </c>
      <c r="AO28" s="154" t="s">
        <v>433</v>
      </c>
      <c r="AP28" s="154" t="s">
        <v>433</v>
      </c>
      <c r="AQ28" s="154" t="s">
        <v>433</v>
      </c>
      <c r="AR28" s="154" t="s">
        <v>433</v>
      </c>
      <c r="AS28" s="154" t="s">
        <v>433</v>
      </c>
      <c r="AT28" s="154" t="s">
        <v>433</v>
      </c>
      <c r="AU28" s="154" t="s">
        <v>433</v>
      </c>
      <c r="AV28" s="154" t="s">
        <v>433</v>
      </c>
      <c r="AW28" s="154" t="s">
        <v>433</v>
      </c>
      <c r="AX28" s="154" t="s">
        <v>433</v>
      </c>
      <c r="AY28" s="154" t="s">
        <v>433</v>
      </c>
      <c r="AZ28" s="154" t="s">
        <v>433</v>
      </c>
      <c r="BA28" s="154" t="s">
        <v>433</v>
      </c>
      <c r="BB28" s="154" t="s">
        <v>433</v>
      </c>
      <c r="BC28" s="154" t="s">
        <v>433</v>
      </c>
      <c r="BD28" s="154" t="s">
        <v>433</v>
      </c>
      <c r="BE28" s="154" t="s">
        <v>433</v>
      </c>
      <c r="BF28" s="154" t="s">
        <v>433</v>
      </c>
      <c r="BG28" s="154" t="s">
        <v>433</v>
      </c>
      <c r="BH28" s="154" t="s">
        <v>433</v>
      </c>
      <c r="BI28" s="154" t="s">
        <v>433</v>
      </c>
    </row>
    <row r="29" spans="1:61" x14ac:dyDescent="0.2">
      <c r="A29" s="123">
        <v>26</v>
      </c>
      <c r="B29" s="169" t="s">
        <v>201</v>
      </c>
      <c r="C29" s="169" t="s">
        <v>433</v>
      </c>
      <c r="D29" s="75">
        <v>0</v>
      </c>
      <c r="E29" s="169" t="s">
        <v>202</v>
      </c>
      <c r="F29" s="169" t="s">
        <v>200</v>
      </c>
      <c r="G29" s="154" t="s">
        <v>433</v>
      </c>
      <c r="H29" s="154" t="s">
        <v>433</v>
      </c>
      <c r="I29" s="154" t="s">
        <v>433</v>
      </c>
      <c r="J29" s="154" t="s">
        <v>433</v>
      </c>
      <c r="K29" s="154" t="s">
        <v>433</v>
      </c>
      <c r="L29" s="154" t="s">
        <v>433</v>
      </c>
      <c r="M29" s="154" t="s">
        <v>433</v>
      </c>
      <c r="N29" s="154" t="s">
        <v>433</v>
      </c>
      <c r="O29" s="154" t="s">
        <v>433</v>
      </c>
      <c r="P29" s="154" t="s">
        <v>433</v>
      </c>
      <c r="Q29" s="154" t="s">
        <v>433</v>
      </c>
      <c r="R29" s="154" t="s">
        <v>433</v>
      </c>
      <c r="S29" s="154" t="s">
        <v>433</v>
      </c>
      <c r="T29" s="154" t="s">
        <v>433</v>
      </c>
      <c r="U29" s="154" t="s">
        <v>433</v>
      </c>
      <c r="V29" s="154" t="s">
        <v>433</v>
      </c>
      <c r="W29" s="154" t="s">
        <v>433</v>
      </c>
      <c r="X29" s="154" t="s">
        <v>433</v>
      </c>
      <c r="Y29" s="154" t="s">
        <v>433</v>
      </c>
      <c r="Z29" s="154" t="s">
        <v>433</v>
      </c>
      <c r="AA29" s="154" t="s">
        <v>433</v>
      </c>
      <c r="AB29" s="154" t="s">
        <v>433</v>
      </c>
      <c r="AC29" s="154" t="s">
        <v>433</v>
      </c>
      <c r="AD29" s="154" t="s">
        <v>433</v>
      </c>
      <c r="AE29" s="154" t="s">
        <v>433</v>
      </c>
      <c r="AF29" s="154" t="s">
        <v>433</v>
      </c>
      <c r="AG29" s="154" t="s">
        <v>433</v>
      </c>
      <c r="AH29" s="154" t="s">
        <v>433</v>
      </c>
      <c r="AI29" s="154" t="s">
        <v>433</v>
      </c>
      <c r="AJ29" s="154" t="s">
        <v>433</v>
      </c>
      <c r="AK29" s="154" t="s">
        <v>433</v>
      </c>
      <c r="AL29" s="154" t="s">
        <v>433</v>
      </c>
      <c r="AM29" s="154" t="s">
        <v>433</v>
      </c>
      <c r="AN29" s="154" t="s">
        <v>433</v>
      </c>
      <c r="AO29" s="154" t="s">
        <v>433</v>
      </c>
      <c r="AP29" s="154" t="s">
        <v>433</v>
      </c>
      <c r="AQ29" s="154" t="s">
        <v>433</v>
      </c>
      <c r="AR29" s="154" t="s">
        <v>433</v>
      </c>
      <c r="AS29" s="154" t="s">
        <v>433</v>
      </c>
      <c r="AT29" s="154" t="s">
        <v>433</v>
      </c>
      <c r="AU29" s="154" t="s">
        <v>433</v>
      </c>
      <c r="AV29" s="154" t="s">
        <v>433</v>
      </c>
      <c r="AW29" s="154" t="s">
        <v>433</v>
      </c>
      <c r="AX29" s="154" t="s">
        <v>433</v>
      </c>
      <c r="AY29" s="154" t="s">
        <v>433</v>
      </c>
      <c r="AZ29" s="154" t="s">
        <v>433</v>
      </c>
      <c r="BA29" s="154" t="s">
        <v>433</v>
      </c>
      <c r="BB29" s="154" t="s">
        <v>433</v>
      </c>
      <c r="BC29" s="154" t="s">
        <v>433</v>
      </c>
      <c r="BD29" s="154" t="s">
        <v>433</v>
      </c>
      <c r="BE29" s="154" t="s">
        <v>433</v>
      </c>
      <c r="BF29" s="154" t="s">
        <v>433</v>
      </c>
      <c r="BG29" s="154" t="s">
        <v>433</v>
      </c>
      <c r="BH29" s="154" t="s">
        <v>433</v>
      </c>
      <c r="BI29" s="154" t="s">
        <v>433</v>
      </c>
    </row>
    <row r="30" spans="1:61" x14ac:dyDescent="0.2">
      <c r="A30" s="123">
        <v>27</v>
      </c>
      <c r="B30" s="154" t="s">
        <v>433</v>
      </c>
      <c r="C30" s="154" t="s">
        <v>433</v>
      </c>
      <c r="D30" s="154" t="s">
        <v>433</v>
      </c>
      <c r="E30" s="154" t="s">
        <v>433</v>
      </c>
      <c r="F30" s="154" t="s">
        <v>433</v>
      </c>
      <c r="G30" s="154" t="s">
        <v>433</v>
      </c>
      <c r="H30" s="154" t="s">
        <v>433</v>
      </c>
      <c r="I30" s="154" t="s">
        <v>433</v>
      </c>
      <c r="J30" s="154" t="s">
        <v>433</v>
      </c>
      <c r="K30" s="154" t="s">
        <v>433</v>
      </c>
      <c r="L30" s="154" t="s">
        <v>433</v>
      </c>
      <c r="M30" s="154" t="s">
        <v>433</v>
      </c>
      <c r="N30" s="154" t="s">
        <v>433</v>
      </c>
      <c r="O30" s="154" t="s">
        <v>433</v>
      </c>
      <c r="P30" s="154" t="s">
        <v>433</v>
      </c>
      <c r="Q30" s="154" t="s">
        <v>433</v>
      </c>
      <c r="R30" s="154" t="s">
        <v>433</v>
      </c>
      <c r="S30" s="154" t="s">
        <v>433</v>
      </c>
      <c r="T30" s="154" t="s">
        <v>433</v>
      </c>
      <c r="U30" s="154" t="s">
        <v>433</v>
      </c>
      <c r="V30" s="154" t="s">
        <v>433</v>
      </c>
      <c r="W30" s="154" t="s">
        <v>433</v>
      </c>
      <c r="X30" s="154" t="s">
        <v>433</v>
      </c>
      <c r="Y30" s="154" t="s">
        <v>433</v>
      </c>
      <c r="Z30" s="154" t="s">
        <v>433</v>
      </c>
      <c r="AA30" s="154" t="s">
        <v>433</v>
      </c>
      <c r="AB30" s="154" t="s">
        <v>433</v>
      </c>
      <c r="AC30" s="154" t="s">
        <v>433</v>
      </c>
      <c r="AD30" s="154" t="s">
        <v>433</v>
      </c>
      <c r="AE30" s="154" t="s">
        <v>433</v>
      </c>
      <c r="AF30" s="154" t="s">
        <v>433</v>
      </c>
      <c r="AG30" s="154" t="s">
        <v>433</v>
      </c>
      <c r="AH30" s="154" t="s">
        <v>433</v>
      </c>
      <c r="AI30" s="154" t="s">
        <v>433</v>
      </c>
      <c r="AJ30" s="154" t="s">
        <v>433</v>
      </c>
      <c r="AK30" s="154" t="s">
        <v>433</v>
      </c>
      <c r="AL30" s="154" t="s">
        <v>433</v>
      </c>
      <c r="AM30" s="154" t="s">
        <v>433</v>
      </c>
      <c r="AN30" s="154" t="s">
        <v>433</v>
      </c>
      <c r="AO30" s="154" t="s">
        <v>433</v>
      </c>
      <c r="AP30" s="154" t="s">
        <v>433</v>
      </c>
      <c r="AQ30" s="154" t="s">
        <v>433</v>
      </c>
      <c r="AR30" s="154" t="s">
        <v>433</v>
      </c>
      <c r="AS30" s="154" t="s">
        <v>433</v>
      </c>
      <c r="AT30" s="154" t="s">
        <v>433</v>
      </c>
      <c r="AU30" s="154" t="s">
        <v>433</v>
      </c>
      <c r="AV30" s="154" t="s">
        <v>433</v>
      </c>
      <c r="AW30" s="154" t="s">
        <v>433</v>
      </c>
      <c r="AX30" s="154" t="s">
        <v>433</v>
      </c>
      <c r="AY30" s="154" t="s">
        <v>433</v>
      </c>
      <c r="AZ30" s="154" t="s">
        <v>433</v>
      </c>
      <c r="BA30" s="154" t="s">
        <v>433</v>
      </c>
      <c r="BB30" s="154" t="s">
        <v>433</v>
      </c>
      <c r="BC30" s="154" t="s">
        <v>433</v>
      </c>
      <c r="BD30" s="154" t="s">
        <v>433</v>
      </c>
      <c r="BE30" s="154" t="s">
        <v>433</v>
      </c>
      <c r="BF30" s="154" t="s">
        <v>433</v>
      </c>
      <c r="BG30" s="154" t="s">
        <v>433</v>
      </c>
      <c r="BH30" s="154" t="s">
        <v>433</v>
      </c>
      <c r="BI30" s="154" t="s">
        <v>433</v>
      </c>
    </row>
    <row r="31" spans="1:61" x14ac:dyDescent="0.2">
      <c r="A31" s="123">
        <v>28</v>
      </c>
      <c r="B31" s="171" t="s">
        <v>163</v>
      </c>
      <c r="C31" s="160" t="s">
        <v>433</v>
      </c>
      <c r="D31" s="171" t="s">
        <v>168</v>
      </c>
      <c r="E31" s="160" t="s">
        <v>433</v>
      </c>
      <c r="F31" s="171" t="s">
        <v>174</v>
      </c>
      <c r="G31" s="160" t="s">
        <v>433</v>
      </c>
      <c r="H31" s="154" t="s">
        <v>433</v>
      </c>
      <c r="I31" s="154" t="s">
        <v>433</v>
      </c>
      <c r="J31" s="154" t="s">
        <v>433</v>
      </c>
      <c r="K31" s="154" t="s">
        <v>433</v>
      </c>
      <c r="L31" s="154" t="s">
        <v>433</v>
      </c>
      <c r="M31" s="154" t="s">
        <v>433</v>
      </c>
      <c r="N31" s="154" t="s">
        <v>433</v>
      </c>
      <c r="O31" s="154" t="s">
        <v>433</v>
      </c>
      <c r="P31" s="154" t="s">
        <v>433</v>
      </c>
      <c r="Q31" s="154" t="s">
        <v>433</v>
      </c>
      <c r="R31" s="154" t="s">
        <v>433</v>
      </c>
      <c r="S31" s="154" t="s">
        <v>433</v>
      </c>
      <c r="T31" s="154" t="s">
        <v>433</v>
      </c>
      <c r="U31" s="154" t="s">
        <v>433</v>
      </c>
      <c r="V31" s="154" t="s">
        <v>433</v>
      </c>
      <c r="W31" s="154" t="s">
        <v>433</v>
      </c>
      <c r="X31" s="154" t="s">
        <v>433</v>
      </c>
      <c r="Y31" s="154" t="s">
        <v>433</v>
      </c>
      <c r="Z31" s="154" t="s">
        <v>433</v>
      </c>
      <c r="AA31" s="154" t="s">
        <v>433</v>
      </c>
      <c r="AB31" s="154" t="s">
        <v>433</v>
      </c>
      <c r="AC31" s="154" t="s">
        <v>433</v>
      </c>
      <c r="AD31" s="154" t="s">
        <v>433</v>
      </c>
      <c r="AE31" s="154" t="s">
        <v>433</v>
      </c>
      <c r="AF31" s="154" t="s">
        <v>433</v>
      </c>
      <c r="AG31" s="154" t="s">
        <v>433</v>
      </c>
      <c r="AH31" s="154" t="s">
        <v>433</v>
      </c>
      <c r="AI31" s="154" t="s">
        <v>433</v>
      </c>
      <c r="AJ31" s="154" t="s">
        <v>433</v>
      </c>
      <c r="AK31" s="154" t="s">
        <v>433</v>
      </c>
      <c r="AL31" s="154" t="s">
        <v>433</v>
      </c>
      <c r="AM31" s="154" t="s">
        <v>433</v>
      </c>
      <c r="AN31" s="154" t="s">
        <v>433</v>
      </c>
      <c r="AO31" s="154" t="s">
        <v>433</v>
      </c>
      <c r="AP31" s="154" t="s">
        <v>433</v>
      </c>
      <c r="AQ31" s="154" t="s">
        <v>433</v>
      </c>
      <c r="AR31" s="154" t="s">
        <v>433</v>
      </c>
      <c r="AS31" s="154" t="s">
        <v>433</v>
      </c>
      <c r="AT31" s="154" t="s">
        <v>433</v>
      </c>
      <c r="AU31" s="154" t="s">
        <v>433</v>
      </c>
      <c r="AV31" s="154" t="s">
        <v>433</v>
      </c>
      <c r="AW31" s="154" t="s">
        <v>433</v>
      </c>
      <c r="AX31" s="154" t="s">
        <v>433</v>
      </c>
      <c r="AY31" s="154" t="s">
        <v>433</v>
      </c>
      <c r="AZ31" s="154" t="s">
        <v>433</v>
      </c>
      <c r="BA31" s="154" t="s">
        <v>433</v>
      </c>
      <c r="BB31" s="154" t="s">
        <v>433</v>
      </c>
      <c r="BC31" s="154" t="s">
        <v>433</v>
      </c>
      <c r="BD31" s="154" t="s">
        <v>433</v>
      </c>
      <c r="BE31" s="154" t="s">
        <v>433</v>
      </c>
      <c r="BF31" s="154" t="s">
        <v>433</v>
      </c>
      <c r="BG31" s="154" t="s">
        <v>433</v>
      </c>
      <c r="BH31" s="154" t="s">
        <v>433</v>
      </c>
      <c r="BI31" s="154" t="s">
        <v>433</v>
      </c>
    </row>
    <row r="32" spans="1:61" x14ac:dyDescent="0.2">
      <c r="A32" s="123">
        <v>29</v>
      </c>
      <c r="B32" s="167" t="s">
        <v>164</v>
      </c>
      <c r="C32" s="167" t="s">
        <v>165</v>
      </c>
      <c r="D32" s="167" t="s">
        <v>164</v>
      </c>
      <c r="E32" s="167" t="s">
        <v>165</v>
      </c>
      <c r="F32" s="167" t="s">
        <v>164</v>
      </c>
      <c r="G32" s="167" t="s">
        <v>165</v>
      </c>
      <c r="H32" s="154" t="s">
        <v>433</v>
      </c>
      <c r="I32" s="154" t="s">
        <v>433</v>
      </c>
      <c r="J32" s="154" t="s">
        <v>433</v>
      </c>
      <c r="K32" s="154" t="s">
        <v>433</v>
      </c>
      <c r="L32" s="154" t="s">
        <v>433</v>
      </c>
      <c r="M32" s="154" t="s">
        <v>433</v>
      </c>
      <c r="N32" s="154" t="s">
        <v>433</v>
      </c>
      <c r="O32" s="154" t="s">
        <v>433</v>
      </c>
      <c r="P32" s="154" t="s">
        <v>433</v>
      </c>
      <c r="Q32" s="154" t="s">
        <v>433</v>
      </c>
      <c r="R32" s="154" t="s">
        <v>433</v>
      </c>
      <c r="S32" s="154" t="s">
        <v>433</v>
      </c>
      <c r="T32" s="154" t="s">
        <v>433</v>
      </c>
      <c r="U32" s="154" t="s">
        <v>433</v>
      </c>
      <c r="V32" s="154" t="s">
        <v>433</v>
      </c>
      <c r="W32" s="154" t="s">
        <v>433</v>
      </c>
      <c r="X32" s="154" t="s">
        <v>433</v>
      </c>
      <c r="Y32" s="154" t="s">
        <v>433</v>
      </c>
      <c r="Z32" s="154" t="s">
        <v>433</v>
      </c>
      <c r="AA32" s="154" t="s">
        <v>433</v>
      </c>
      <c r="AB32" s="154" t="s">
        <v>433</v>
      </c>
      <c r="AC32" s="154" t="s">
        <v>433</v>
      </c>
      <c r="AD32" s="154" t="s">
        <v>433</v>
      </c>
      <c r="AE32" s="154" t="s">
        <v>433</v>
      </c>
      <c r="AF32" s="154" t="s">
        <v>433</v>
      </c>
      <c r="AG32" s="154" t="s">
        <v>433</v>
      </c>
      <c r="AH32" s="154" t="s">
        <v>433</v>
      </c>
      <c r="AI32" s="154" t="s">
        <v>433</v>
      </c>
      <c r="AJ32" s="154" t="s">
        <v>433</v>
      </c>
      <c r="AK32" s="154" t="s">
        <v>433</v>
      </c>
      <c r="AL32" s="154" t="s">
        <v>433</v>
      </c>
      <c r="AM32" s="154" t="s">
        <v>433</v>
      </c>
      <c r="AN32" s="154" t="s">
        <v>433</v>
      </c>
      <c r="AO32" s="154" t="s">
        <v>433</v>
      </c>
      <c r="AP32" s="154" t="s">
        <v>433</v>
      </c>
      <c r="AQ32" s="154" t="s">
        <v>433</v>
      </c>
      <c r="AR32" s="154" t="s">
        <v>433</v>
      </c>
      <c r="AS32" s="154" t="s">
        <v>433</v>
      </c>
      <c r="AT32" s="154" t="s">
        <v>433</v>
      </c>
      <c r="AU32" s="154" t="s">
        <v>433</v>
      </c>
      <c r="AV32" s="154" t="s">
        <v>433</v>
      </c>
      <c r="AW32" s="154" t="s">
        <v>433</v>
      </c>
      <c r="AX32" s="154" t="s">
        <v>433</v>
      </c>
      <c r="AY32" s="154" t="s">
        <v>433</v>
      </c>
      <c r="AZ32" s="154" t="s">
        <v>433</v>
      </c>
      <c r="BA32" s="154" t="s">
        <v>433</v>
      </c>
      <c r="BB32" s="154" t="s">
        <v>433</v>
      </c>
      <c r="BC32" s="154" t="s">
        <v>433</v>
      </c>
      <c r="BD32" s="154" t="s">
        <v>433</v>
      </c>
      <c r="BE32" s="154" t="s">
        <v>433</v>
      </c>
      <c r="BF32" s="154" t="s">
        <v>433</v>
      </c>
      <c r="BG32" s="154" t="s">
        <v>433</v>
      </c>
      <c r="BH32" s="154" t="s">
        <v>433</v>
      </c>
      <c r="BI32" s="154" t="s">
        <v>433</v>
      </c>
    </row>
    <row r="33" spans="1:61" x14ac:dyDescent="0.2">
      <c r="A33" s="123">
        <v>30</v>
      </c>
      <c r="B33" s="145" t="s">
        <v>177</v>
      </c>
      <c r="C33" s="145" t="s">
        <v>166</v>
      </c>
      <c r="D33" s="145" t="s">
        <v>433</v>
      </c>
      <c r="E33" s="145" t="s">
        <v>433</v>
      </c>
      <c r="F33" s="145" t="s">
        <v>175</v>
      </c>
      <c r="G33" s="145" t="s">
        <v>167</v>
      </c>
      <c r="H33" s="154" t="s">
        <v>433</v>
      </c>
      <c r="I33" s="154" t="s">
        <v>433</v>
      </c>
      <c r="J33" s="154" t="s">
        <v>433</v>
      </c>
      <c r="K33" s="154" t="s">
        <v>433</v>
      </c>
      <c r="L33" s="154" t="s">
        <v>433</v>
      </c>
      <c r="M33" s="154" t="s">
        <v>433</v>
      </c>
      <c r="N33" s="154" t="s">
        <v>433</v>
      </c>
      <c r="O33" s="154" t="s">
        <v>433</v>
      </c>
      <c r="P33" s="154" t="s">
        <v>433</v>
      </c>
      <c r="Q33" s="154" t="s">
        <v>433</v>
      </c>
      <c r="R33" s="154" t="s">
        <v>433</v>
      </c>
      <c r="S33" s="154" t="s">
        <v>433</v>
      </c>
      <c r="T33" s="154" t="s">
        <v>433</v>
      </c>
      <c r="U33" s="154" t="s">
        <v>433</v>
      </c>
      <c r="V33" s="154" t="s">
        <v>433</v>
      </c>
      <c r="W33" s="154" t="s">
        <v>433</v>
      </c>
      <c r="X33" s="154" t="s">
        <v>433</v>
      </c>
      <c r="Y33" s="154" t="s">
        <v>433</v>
      </c>
      <c r="Z33" s="154" t="s">
        <v>433</v>
      </c>
      <c r="AA33" s="154" t="s">
        <v>433</v>
      </c>
      <c r="AB33" s="154" t="s">
        <v>433</v>
      </c>
      <c r="AC33" s="154" t="s">
        <v>433</v>
      </c>
      <c r="AD33" s="154" t="s">
        <v>433</v>
      </c>
      <c r="AE33" s="154" t="s">
        <v>433</v>
      </c>
      <c r="AF33" s="154" t="s">
        <v>433</v>
      </c>
      <c r="AG33" s="154" t="s">
        <v>433</v>
      </c>
      <c r="AH33" s="154" t="s">
        <v>433</v>
      </c>
      <c r="AI33" s="154" t="s">
        <v>433</v>
      </c>
      <c r="AJ33" s="154" t="s">
        <v>433</v>
      </c>
      <c r="AK33" s="154" t="s">
        <v>433</v>
      </c>
      <c r="AL33" s="154" t="s">
        <v>433</v>
      </c>
      <c r="AM33" s="154" t="s">
        <v>433</v>
      </c>
      <c r="AN33" s="154" t="s">
        <v>433</v>
      </c>
      <c r="AO33" s="154" t="s">
        <v>433</v>
      </c>
      <c r="AP33" s="154" t="s">
        <v>433</v>
      </c>
      <c r="AQ33" s="154" t="s">
        <v>433</v>
      </c>
      <c r="AR33" s="154" t="s">
        <v>433</v>
      </c>
      <c r="AS33" s="154" t="s">
        <v>433</v>
      </c>
      <c r="AT33" s="154" t="s">
        <v>433</v>
      </c>
      <c r="AU33" s="154" t="s">
        <v>433</v>
      </c>
      <c r="AV33" s="154" t="s">
        <v>433</v>
      </c>
      <c r="AW33" s="154" t="s">
        <v>433</v>
      </c>
      <c r="AX33" s="154" t="s">
        <v>433</v>
      </c>
      <c r="AY33" s="154" t="s">
        <v>433</v>
      </c>
      <c r="AZ33" s="154" t="s">
        <v>433</v>
      </c>
      <c r="BA33" s="154" t="s">
        <v>433</v>
      </c>
      <c r="BB33" s="154" t="s">
        <v>433</v>
      </c>
      <c r="BC33" s="154" t="s">
        <v>433</v>
      </c>
      <c r="BD33" s="154" t="s">
        <v>433</v>
      </c>
      <c r="BE33" s="154" t="s">
        <v>433</v>
      </c>
      <c r="BF33" s="154" t="s">
        <v>433</v>
      </c>
      <c r="BG33" s="154" t="s">
        <v>433</v>
      </c>
      <c r="BH33" s="154" t="s">
        <v>433</v>
      </c>
      <c r="BI33" s="154" t="s">
        <v>433</v>
      </c>
    </row>
    <row r="34" spans="1:61" x14ac:dyDescent="0.2">
      <c r="A34" s="123">
        <v>31</v>
      </c>
      <c r="B34" s="145" t="s">
        <v>272</v>
      </c>
      <c r="C34" s="145" t="s">
        <v>167</v>
      </c>
      <c r="D34" s="145" t="s">
        <v>433</v>
      </c>
      <c r="E34" s="145" t="s">
        <v>433</v>
      </c>
      <c r="F34" s="145" t="s">
        <v>273</v>
      </c>
      <c r="G34" s="145" t="s">
        <v>166</v>
      </c>
      <c r="H34" s="154" t="s">
        <v>433</v>
      </c>
      <c r="I34" s="154" t="s">
        <v>433</v>
      </c>
      <c r="J34" s="154" t="s">
        <v>433</v>
      </c>
      <c r="K34" s="154" t="s">
        <v>433</v>
      </c>
      <c r="L34" s="154" t="s">
        <v>433</v>
      </c>
      <c r="M34" s="154" t="s">
        <v>433</v>
      </c>
      <c r="N34" s="154" t="s">
        <v>433</v>
      </c>
      <c r="O34" s="154" t="s">
        <v>433</v>
      </c>
      <c r="P34" s="154" t="s">
        <v>433</v>
      </c>
      <c r="Q34" s="154" t="s">
        <v>433</v>
      </c>
      <c r="R34" s="154" t="s">
        <v>433</v>
      </c>
      <c r="S34" s="154" t="s">
        <v>433</v>
      </c>
      <c r="T34" s="154" t="s">
        <v>433</v>
      </c>
      <c r="U34" s="154" t="s">
        <v>433</v>
      </c>
      <c r="V34" s="154" t="s">
        <v>433</v>
      </c>
      <c r="W34" s="154" t="s">
        <v>433</v>
      </c>
      <c r="X34" s="154" t="s">
        <v>433</v>
      </c>
      <c r="Y34" s="154" t="s">
        <v>433</v>
      </c>
      <c r="Z34" s="154" t="s">
        <v>433</v>
      </c>
      <c r="AA34" s="154" t="s">
        <v>433</v>
      </c>
      <c r="AB34" s="154" t="s">
        <v>433</v>
      </c>
      <c r="AC34" s="154" t="s">
        <v>433</v>
      </c>
      <c r="AD34" s="154" t="s">
        <v>433</v>
      </c>
      <c r="AE34" s="154" t="s">
        <v>433</v>
      </c>
      <c r="AF34" s="154" t="s">
        <v>433</v>
      </c>
      <c r="AG34" s="154" t="s">
        <v>433</v>
      </c>
      <c r="AH34" s="154" t="s">
        <v>433</v>
      </c>
      <c r="AI34" s="154" t="s">
        <v>433</v>
      </c>
      <c r="AJ34" s="154" t="s">
        <v>433</v>
      </c>
      <c r="AK34" s="154" t="s">
        <v>433</v>
      </c>
      <c r="AL34" s="154" t="s">
        <v>433</v>
      </c>
      <c r="AM34" s="154" t="s">
        <v>433</v>
      </c>
      <c r="AN34" s="154" t="s">
        <v>433</v>
      </c>
      <c r="AO34" s="154" t="s">
        <v>433</v>
      </c>
      <c r="AP34" s="154" t="s">
        <v>433</v>
      </c>
      <c r="AQ34" s="154" t="s">
        <v>433</v>
      </c>
      <c r="AR34" s="154" t="s">
        <v>433</v>
      </c>
      <c r="AS34" s="154" t="s">
        <v>433</v>
      </c>
      <c r="AT34" s="154" t="s">
        <v>433</v>
      </c>
      <c r="AU34" s="154" t="s">
        <v>433</v>
      </c>
      <c r="AV34" s="154" t="s">
        <v>433</v>
      </c>
      <c r="AW34" s="154" t="s">
        <v>433</v>
      </c>
      <c r="AX34" s="154" t="s">
        <v>433</v>
      </c>
      <c r="AY34" s="154" t="s">
        <v>433</v>
      </c>
      <c r="AZ34" s="154" t="s">
        <v>433</v>
      </c>
      <c r="BA34" s="154" t="s">
        <v>433</v>
      </c>
      <c r="BB34" s="154" t="s">
        <v>433</v>
      </c>
      <c r="BC34" s="154" t="s">
        <v>433</v>
      </c>
      <c r="BD34" s="154" t="s">
        <v>433</v>
      </c>
      <c r="BE34" s="154" t="s">
        <v>433</v>
      </c>
      <c r="BF34" s="154" t="s">
        <v>433</v>
      </c>
      <c r="BG34" s="154" t="s">
        <v>433</v>
      </c>
      <c r="BH34" s="154" t="s">
        <v>433</v>
      </c>
      <c r="BI34" s="154" t="s">
        <v>433</v>
      </c>
    </row>
    <row r="35" spans="1:61" x14ac:dyDescent="0.2">
      <c r="A35" s="123">
        <v>32</v>
      </c>
      <c r="B35" s="145" t="s">
        <v>433</v>
      </c>
      <c r="C35" s="145" t="s">
        <v>433</v>
      </c>
      <c r="D35" s="172" t="s">
        <v>433</v>
      </c>
      <c r="E35" s="145" t="s">
        <v>433</v>
      </c>
      <c r="F35" s="145" t="s">
        <v>433</v>
      </c>
      <c r="G35" s="145" t="s">
        <v>433</v>
      </c>
      <c r="H35" s="154" t="s">
        <v>433</v>
      </c>
      <c r="I35" s="154" t="s">
        <v>433</v>
      </c>
      <c r="J35" s="154" t="s">
        <v>433</v>
      </c>
      <c r="K35" s="154" t="s">
        <v>433</v>
      </c>
      <c r="L35" s="154" t="s">
        <v>433</v>
      </c>
      <c r="M35" s="154" t="s">
        <v>433</v>
      </c>
      <c r="N35" s="154" t="s">
        <v>433</v>
      </c>
      <c r="O35" s="154" t="s">
        <v>433</v>
      </c>
      <c r="P35" s="154" t="s">
        <v>433</v>
      </c>
      <c r="Q35" s="154" t="s">
        <v>433</v>
      </c>
      <c r="R35" s="154" t="s">
        <v>433</v>
      </c>
      <c r="S35" s="154" t="s">
        <v>433</v>
      </c>
      <c r="T35" s="154" t="s">
        <v>433</v>
      </c>
      <c r="U35" s="154" t="s">
        <v>433</v>
      </c>
      <c r="V35" s="154" t="s">
        <v>433</v>
      </c>
      <c r="W35" s="154" t="s">
        <v>433</v>
      </c>
      <c r="X35" s="154" t="s">
        <v>433</v>
      </c>
      <c r="Y35" s="154" t="s">
        <v>433</v>
      </c>
      <c r="Z35" s="154" t="s">
        <v>433</v>
      </c>
      <c r="AA35" s="154" t="s">
        <v>433</v>
      </c>
      <c r="AB35" s="154" t="s">
        <v>433</v>
      </c>
      <c r="AC35" s="154" t="s">
        <v>433</v>
      </c>
      <c r="AD35" s="154" t="s">
        <v>433</v>
      </c>
      <c r="AE35" s="154" t="s">
        <v>433</v>
      </c>
      <c r="AF35" s="154" t="s">
        <v>433</v>
      </c>
      <c r="AG35" s="154" t="s">
        <v>433</v>
      </c>
      <c r="AH35" s="154" t="s">
        <v>433</v>
      </c>
      <c r="AI35" s="154" t="s">
        <v>433</v>
      </c>
      <c r="AJ35" s="154" t="s">
        <v>433</v>
      </c>
      <c r="AK35" s="154" t="s">
        <v>433</v>
      </c>
      <c r="AL35" s="154" t="s">
        <v>433</v>
      </c>
      <c r="AM35" s="154" t="s">
        <v>433</v>
      </c>
      <c r="AN35" s="154" t="s">
        <v>433</v>
      </c>
      <c r="AO35" s="154" t="s">
        <v>433</v>
      </c>
      <c r="AP35" s="154" t="s">
        <v>433</v>
      </c>
      <c r="AQ35" s="154" t="s">
        <v>433</v>
      </c>
      <c r="AR35" s="154" t="s">
        <v>433</v>
      </c>
      <c r="AS35" s="154" t="s">
        <v>433</v>
      </c>
      <c r="AT35" s="154" t="s">
        <v>433</v>
      </c>
      <c r="AU35" s="154" t="s">
        <v>433</v>
      </c>
      <c r="AV35" s="154" t="s">
        <v>433</v>
      </c>
      <c r="AW35" s="154" t="s">
        <v>433</v>
      </c>
      <c r="AX35" s="154" t="s">
        <v>433</v>
      </c>
      <c r="AY35" s="154" t="s">
        <v>433</v>
      </c>
      <c r="AZ35" s="154" t="s">
        <v>433</v>
      </c>
      <c r="BA35" s="154" t="s">
        <v>433</v>
      </c>
      <c r="BB35" s="154" t="s">
        <v>433</v>
      </c>
      <c r="BC35" s="154" t="s">
        <v>433</v>
      </c>
      <c r="BD35" s="154" t="s">
        <v>433</v>
      </c>
      <c r="BE35" s="154" t="s">
        <v>433</v>
      </c>
      <c r="BF35" s="154" t="s">
        <v>433</v>
      </c>
      <c r="BG35" s="154" t="s">
        <v>433</v>
      </c>
      <c r="BH35" s="154" t="s">
        <v>433</v>
      </c>
      <c r="BI35" s="154" t="s">
        <v>433</v>
      </c>
    </row>
    <row r="36" spans="1:61" x14ac:dyDescent="0.2">
      <c r="A36" s="123">
        <v>33</v>
      </c>
      <c r="B36" s="145" t="s">
        <v>433</v>
      </c>
      <c r="C36" s="145" t="s">
        <v>433</v>
      </c>
      <c r="D36" s="173" t="s">
        <v>433</v>
      </c>
      <c r="E36" s="145" t="s">
        <v>433</v>
      </c>
      <c r="F36" s="145" t="s">
        <v>433</v>
      </c>
      <c r="G36" s="145" t="s">
        <v>433</v>
      </c>
      <c r="H36" s="154" t="s">
        <v>433</v>
      </c>
      <c r="I36" s="154" t="s">
        <v>433</v>
      </c>
      <c r="J36" s="154" t="s">
        <v>433</v>
      </c>
      <c r="K36" s="154" t="s">
        <v>433</v>
      </c>
      <c r="L36" s="154" t="s">
        <v>433</v>
      </c>
      <c r="M36" s="154" t="s">
        <v>433</v>
      </c>
      <c r="N36" s="154" t="s">
        <v>433</v>
      </c>
      <c r="O36" s="154" t="s">
        <v>433</v>
      </c>
      <c r="P36" s="154" t="s">
        <v>433</v>
      </c>
      <c r="Q36" s="154" t="s">
        <v>433</v>
      </c>
      <c r="R36" s="154" t="s">
        <v>433</v>
      </c>
      <c r="S36" s="154" t="s">
        <v>433</v>
      </c>
      <c r="T36" s="154" t="s">
        <v>433</v>
      </c>
      <c r="U36" s="154" t="s">
        <v>433</v>
      </c>
      <c r="V36" s="154" t="s">
        <v>433</v>
      </c>
      <c r="W36" s="154" t="s">
        <v>433</v>
      </c>
      <c r="X36" s="154" t="s">
        <v>433</v>
      </c>
      <c r="Y36" s="154" t="s">
        <v>433</v>
      </c>
      <c r="Z36" s="154" t="s">
        <v>433</v>
      </c>
      <c r="AA36" s="154" t="s">
        <v>433</v>
      </c>
      <c r="AB36" s="154" t="s">
        <v>433</v>
      </c>
      <c r="AC36" s="154" t="s">
        <v>433</v>
      </c>
      <c r="AD36" s="154" t="s">
        <v>433</v>
      </c>
      <c r="AE36" s="154" t="s">
        <v>433</v>
      </c>
      <c r="AF36" s="154" t="s">
        <v>433</v>
      </c>
      <c r="AG36" s="154" t="s">
        <v>433</v>
      </c>
      <c r="AH36" s="154" t="s">
        <v>433</v>
      </c>
      <c r="AI36" s="154" t="s">
        <v>433</v>
      </c>
      <c r="AJ36" s="154" t="s">
        <v>433</v>
      </c>
      <c r="AK36" s="154" t="s">
        <v>433</v>
      </c>
      <c r="AL36" s="154" t="s">
        <v>433</v>
      </c>
      <c r="AM36" s="154" t="s">
        <v>433</v>
      </c>
      <c r="AN36" s="154" t="s">
        <v>433</v>
      </c>
      <c r="AO36" s="154" t="s">
        <v>433</v>
      </c>
      <c r="AP36" s="154" t="s">
        <v>433</v>
      </c>
      <c r="AQ36" s="154" t="s">
        <v>433</v>
      </c>
      <c r="AR36" s="154" t="s">
        <v>433</v>
      </c>
      <c r="AS36" s="154" t="s">
        <v>433</v>
      </c>
      <c r="AT36" s="154" t="s">
        <v>433</v>
      </c>
      <c r="AU36" s="154" t="s">
        <v>433</v>
      </c>
      <c r="AV36" s="154" t="s">
        <v>433</v>
      </c>
      <c r="AW36" s="154" t="s">
        <v>433</v>
      </c>
      <c r="AX36" s="154" t="s">
        <v>433</v>
      </c>
      <c r="AY36" s="154" t="s">
        <v>433</v>
      </c>
      <c r="AZ36" s="154" t="s">
        <v>433</v>
      </c>
      <c r="BA36" s="154" t="s">
        <v>433</v>
      </c>
      <c r="BB36" s="154" t="s">
        <v>433</v>
      </c>
      <c r="BC36" s="154" t="s">
        <v>433</v>
      </c>
      <c r="BD36" s="154" t="s">
        <v>433</v>
      </c>
      <c r="BE36" s="154" t="s">
        <v>433</v>
      </c>
      <c r="BF36" s="154" t="s">
        <v>433</v>
      </c>
      <c r="BG36" s="154" t="s">
        <v>433</v>
      </c>
      <c r="BH36" s="154" t="s">
        <v>433</v>
      </c>
      <c r="BI36" s="154" t="s">
        <v>433</v>
      </c>
    </row>
    <row r="37" spans="1:61" x14ac:dyDescent="0.2">
      <c r="A37" s="123">
        <v>34</v>
      </c>
      <c r="B37" s="154" t="s">
        <v>433</v>
      </c>
      <c r="C37" s="154" t="s">
        <v>433</v>
      </c>
      <c r="D37" s="154" t="s">
        <v>433</v>
      </c>
      <c r="E37" s="154" t="s">
        <v>433</v>
      </c>
      <c r="F37" s="154" t="s">
        <v>433</v>
      </c>
      <c r="G37" s="154" t="s">
        <v>433</v>
      </c>
      <c r="H37" s="154" t="s">
        <v>433</v>
      </c>
      <c r="I37" s="154" t="s">
        <v>433</v>
      </c>
      <c r="J37" s="154" t="s">
        <v>433</v>
      </c>
      <c r="K37" s="154" t="s">
        <v>433</v>
      </c>
      <c r="L37" s="154" t="s">
        <v>433</v>
      </c>
      <c r="M37" s="154" t="s">
        <v>433</v>
      </c>
      <c r="N37" s="154" t="s">
        <v>433</v>
      </c>
      <c r="O37" s="154" t="s">
        <v>433</v>
      </c>
      <c r="P37" s="154" t="s">
        <v>433</v>
      </c>
      <c r="Q37" s="154" t="s">
        <v>433</v>
      </c>
      <c r="R37" s="154" t="s">
        <v>433</v>
      </c>
      <c r="S37" s="154" t="s">
        <v>433</v>
      </c>
      <c r="T37" s="154" t="s">
        <v>433</v>
      </c>
      <c r="U37" s="154" t="s">
        <v>433</v>
      </c>
      <c r="V37" s="154" t="s">
        <v>433</v>
      </c>
      <c r="W37" s="154" t="s">
        <v>433</v>
      </c>
      <c r="X37" s="154" t="s">
        <v>433</v>
      </c>
      <c r="Y37" s="154" t="s">
        <v>433</v>
      </c>
      <c r="Z37" s="154" t="s">
        <v>433</v>
      </c>
      <c r="AA37" s="154" t="s">
        <v>433</v>
      </c>
      <c r="AB37" s="154" t="s">
        <v>433</v>
      </c>
      <c r="AC37" s="154" t="s">
        <v>433</v>
      </c>
      <c r="AD37" s="154" t="s">
        <v>433</v>
      </c>
      <c r="AE37" s="154" t="s">
        <v>433</v>
      </c>
      <c r="AF37" s="154" t="s">
        <v>433</v>
      </c>
      <c r="AG37" s="154" t="s">
        <v>433</v>
      </c>
      <c r="AH37" s="154" t="s">
        <v>433</v>
      </c>
      <c r="AI37" s="154" t="s">
        <v>433</v>
      </c>
      <c r="AJ37" s="154" t="s">
        <v>433</v>
      </c>
      <c r="AK37" s="154" t="s">
        <v>433</v>
      </c>
      <c r="AL37" s="154" t="s">
        <v>433</v>
      </c>
      <c r="AM37" s="154" t="s">
        <v>433</v>
      </c>
      <c r="AN37" s="154" t="s">
        <v>433</v>
      </c>
      <c r="AO37" s="154" t="s">
        <v>433</v>
      </c>
      <c r="AP37" s="154" t="s">
        <v>433</v>
      </c>
      <c r="AQ37" s="154" t="s">
        <v>433</v>
      </c>
      <c r="AR37" s="154" t="s">
        <v>433</v>
      </c>
      <c r="AS37" s="154" t="s">
        <v>433</v>
      </c>
      <c r="AT37" s="154" t="s">
        <v>433</v>
      </c>
      <c r="AU37" s="154" t="s">
        <v>433</v>
      </c>
      <c r="AV37" s="154" t="s">
        <v>433</v>
      </c>
      <c r="AW37" s="154" t="s">
        <v>433</v>
      </c>
      <c r="AX37" s="154" t="s">
        <v>433</v>
      </c>
      <c r="AY37" s="154" t="s">
        <v>433</v>
      </c>
      <c r="AZ37" s="154" t="s">
        <v>433</v>
      </c>
      <c r="BA37" s="154" t="s">
        <v>433</v>
      </c>
      <c r="BB37" s="154" t="s">
        <v>433</v>
      </c>
      <c r="BC37" s="154" t="s">
        <v>433</v>
      </c>
      <c r="BD37" s="154" t="s">
        <v>433</v>
      </c>
      <c r="BE37" s="154" t="s">
        <v>433</v>
      </c>
      <c r="BF37" s="154" t="s">
        <v>433</v>
      </c>
      <c r="BG37" s="154" t="s">
        <v>433</v>
      </c>
      <c r="BH37" s="154" t="s">
        <v>433</v>
      </c>
      <c r="BI37" s="154" t="s">
        <v>433</v>
      </c>
    </row>
    <row r="38" spans="1:61" x14ac:dyDescent="0.2">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c r="AC38" s="154"/>
      <c r="AD38" s="154"/>
      <c r="AE38" s="154"/>
      <c r="AF38" s="154"/>
      <c r="AG38" s="154"/>
      <c r="AH38" s="154"/>
      <c r="AI38" s="154"/>
      <c r="AJ38" s="154"/>
      <c r="AK38" s="154"/>
      <c r="AL38" s="154"/>
      <c r="AM38" s="154"/>
      <c r="AN38" s="154"/>
      <c r="AO38" s="154"/>
      <c r="AP38" s="154"/>
      <c r="AQ38" s="154"/>
      <c r="AR38" s="154"/>
      <c r="AS38" s="154"/>
      <c r="AT38" s="154"/>
      <c r="AU38" s="154"/>
      <c r="AV38" s="154"/>
      <c r="AW38" s="154"/>
      <c r="AX38" s="154"/>
      <c r="AY38" s="154"/>
      <c r="AZ38" s="154"/>
      <c r="BA38" s="154"/>
      <c r="BB38" s="154"/>
      <c r="BC38" s="154"/>
      <c r="BD38" s="154"/>
      <c r="BE38" s="154"/>
      <c r="BF38" s="154"/>
      <c r="BG38" s="154"/>
      <c r="BH38" s="154"/>
      <c r="BI38" s="154"/>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F44199-D2BD-46C2-8925-B5FA699CBDDB}">
  <sheetPr>
    <tabColor theme="5" tint="0.39997558519241921"/>
  </sheetPr>
  <dimension ref="A1:BQ38"/>
  <sheetViews>
    <sheetView zoomScale="80" zoomScaleNormal="80" workbookViewId="0">
      <selection activeCell="E16" sqref="E16"/>
    </sheetView>
  </sheetViews>
  <sheetFormatPr defaultColWidth="8.85546875" defaultRowHeight="12.75" x14ac:dyDescent="0.2"/>
  <cols>
    <col min="1" max="1" bestFit="true" customWidth="true" style="123" width="8.7109375" collapsed="true"/>
    <col min="2" max="2" bestFit="true" customWidth="true" style="123" width="30.28515625" collapsed="true"/>
    <col min="3" max="3" bestFit="true" customWidth="true" style="123" width="10.7109375" collapsed="true"/>
    <col min="4" max="4" bestFit="true" customWidth="true" style="123" width="32.28515625" collapsed="true"/>
    <col min="5" max="5" bestFit="true" customWidth="true" style="123" width="19.28515625" collapsed="true"/>
    <col min="6" max="6" bestFit="true" customWidth="true" style="123" width="20.85546875" collapsed="true"/>
    <col min="7" max="7" bestFit="true" customWidth="true" style="123" width="13.140625" collapsed="true"/>
    <col min="8" max="8" bestFit="true" customWidth="true" style="123" width="18.85546875" collapsed="true"/>
    <col min="9" max="9" bestFit="true" customWidth="true" style="123" width="20.0" collapsed="true"/>
    <col min="10" max="10" bestFit="true" customWidth="true" style="123" width="24.42578125" collapsed="true"/>
    <col min="11" max="11" bestFit="true" customWidth="true" style="123" width="13.85546875" collapsed="true"/>
    <col min="12" max="12" bestFit="true" customWidth="true" style="123" width="19.42578125" collapsed="true"/>
    <col min="13" max="13" bestFit="true" customWidth="true" style="123" width="18.140625" collapsed="true"/>
    <col min="14" max="14" bestFit="true" customWidth="true" style="123" width="19.42578125" collapsed="true"/>
    <col min="15" max="15" bestFit="true" customWidth="true" style="123" width="16.7109375" collapsed="true"/>
    <col min="16" max="16" bestFit="true" customWidth="true" style="123" width="16.85546875" collapsed="true"/>
    <col min="17" max="17" bestFit="true" customWidth="true" style="123" width="16.7109375" collapsed="true"/>
    <col min="18" max="18" bestFit="true" customWidth="true" style="123" width="13.5703125" collapsed="true"/>
    <col min="19" max="19" bestFit="true" customWidth="true" style="123" width="31.5703125" collapsed="true"/>
    <col min="20" max="20" bestFit="true" customWidth="true" style="123" width="16.42578125" collapsed="true"/>
    <col min="21" max="21" bestFit="true" customWidth="true" style="123" width="17.28515625" collapsed="true"/>
    <col min="22" max="22" bestFit="true" customWidth="true" style="123" width="12.0" collapsed="true"/>
    <col min="23" max="23" bestFit="true" customWidth="true" style="123" width="13.0" collapsed="true"/>
    <col min="24" max="24" bestFit="true" customWidth="true" style="123" width="13.5703125" collapsed="true"/>
    <col min="25" max="25" customWidth="true" style="123" width="13.0" collapsed="true"/>
    <col min="26" max="27" customWidth="true" style="123" width="12.28515625" collapsed="true"/>
    <col min="28" max="28" bestFit="true" customWidth="true" style="123" width="34.42578125" collapsed="true"/>
    <col min="29" max="30" bestFit="true" customWidth="true" style="123" width="13.0" collapsed="true"/>
    <col min="31" max="32" bestFit="true" customWidth="true" style="123" width="9.85546875" collapsed="true"/>
    <col min="33" max="33" bestFit="true" customWidth="true" style="123" width="12.85546875" collapsed="true"/>
    <col min="34" max="34" bestFit="true" customWidth="true" style="123" width="11.42578125" collapsed="true"/>
    <col min="35" max="35" bestFit="true" customWidth="true" style="123" width="13.0" collapsed="true"/>
    <col min="36" max="36" bestFit="true" customWidth="true" style="123" width="9.85546875" collapsed="true"/>
    <col min="37" max="37" bestFit="true" customWidth="true" style="123" width="10.0" collapsed="true"/>
    <col min="38" max="40" style="123" width="8.85546875" collapsed="true"/>
    <col min="41" max="41" bestFit="true" customWidth="true" style="123" width="13.0" collapsed="true"/>
    <col min="42" max="16384" style="123" width="8.85546875" collapsed="true"/>
  </cols>
  <sheetData>
    <row r="1" spans="1:69" x14ac:dyDescent="0.2">
      <c r="A1" s="123" t="s">
        <v>216</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c r="Z1" s="123" t="s">
        <v>108</v>
      </c>
      <c r="AA1" s="123" t="s">
        <v>109</v>
      </c>
      <c r="AB1" s="123" t="s">
        <v>110</v>
      </c>
      <c r="AC1" s="123" t="s">
        <v>111</v>
      </c>
      <c r="AD1" s="123" t="s">
        <v>112</v>
      </c>
      <c r="AE1" s="123" t="s">
        <v>113</v>
      </c>
      <c r="AF1" s="123" t="s">
        <v>114</v>
      </c>
      <c r="AG1" s="123" t="s">
        <v>115</v>
      </c>
      <c r="AH1" s="123" t="s">
        <v>116</v>
      </c>
      <c r="AI1" s="123" t="s">
        <v>117</v>
      </c>
      <c r="AJ1" s="123" t="s">
        <v>118</v>
      </c>
      <c r="AK1" s="123" t="s">
        <v>119</v>
      </c>
    </row>
    <row r="2" spans="1:69" s="143" customFormat="1" ht="38.25" x14ac:dyDescent="0.2">
      <c r="A2" s="132" t="s">
        <v>217</v>
      </c>
      <c r="B2" s="133" t="s">
        <v>8</v>
      </c>
      <c r="C2" s="134" t="s">
        <v>9</v>
      </c>
      <c r="D2" s="133" t="s">
        <v>15</v>
      </c>
      <c r="E2" s="133" t="s">
        <v>393</v>
      </c>
      <c r="F2" s="133" t="s">
        <v>17</v>
      </c>
      <c r="G2" s="133" t="s">
        <v>18</v>
      </c>
      <c r="H2" s="133" t="s">
        <v>10</v>
      </c>
      <c r="I2" s="133" t="s">
        <v>11</v>
      </c>
      <c r="J2" s="133" t="s">
        <v>12</v>
      </c>
      <c r="K2" s="133" t="s">
        <v>0</v>
      </c>
      <c r="L2" s="133" t="s">
        <v>2</v>
      </c>
      <c r="M2" s="134" t="s">
        <v>23</v>
      </c>
      <c r="N2" s="134" t="s">
        <v>47</v>
      </c>
      <c r="O2" s="134" t="s">
        <v>48</v>
      </c>
      <c r="P2" s="134" t="s">
        <v>55</v>
      </c>
      <c r="Q2" s="134" t="s">
        <v>41</v>
      </c>
      <c r="R2" s="135" t="s">
        <v>78</v>
      </c>
      <c r="S2" s="135" t="s">
        <v>58</v>
      </c>
      <c r="T2" s="135" t="s">
        <v>59</v>
      </c>
      <c r="U2" s="135" t="s">
        <v>53</v>
      </c>
      <c r="V2" s="134" t="s">
        <v>55</v>
      </c>
      <c r="W2" s="135" t="s">
        <v>565</v>
      </c>
      <c r="X2" s="134" t="s">
        <v>564</v>
      </c>
      <c r="Y2" s="134" t="s">
        <v>68</v>
      </c>
      <c r="Z2" s="136" t="s">
        <v>140</v>
      </c>
      <c r="AA2" s="136" t="s">
        <v>147</v>
      </c>
      <c r="AB2" s="137" t="s">
        <v>148</v>
      </c>
      <c r="AC2" s="137" t="s">
        <v>568</v>
      </c>
      <c r="AD2" s="137" t="s">
        <v>60</v>
      </c>
      <c r="AE2" s="137" t="s">
        <v>185</v>
      </c>
      <c r="AF2" s="137" t="s">
        <v>566</v>
      </c>
      <c r="AG2" s="137" t="s">
        <v>567</v>
      </c>
      <c r="AH2" s="137" t="s">
        <v>63</v>
      </c>
      <c r="AI2" s="137" t="s">
        <v>65</v>
      </c>
      <c r="AJ2" s="137" t="s">
        <v>67</v>
      </c>
      <c r="AK2" s="138" t="s">
        <v>68</v>
      </c>
      <c r="AL2" s="123"/>
      <c r="AM2" s="123"/>
      <c r="AN2" s="123"/>
      <c r="AO2" s="123"/>
      <c r="AP2" s="123"/>
      <c r="AQ2" s="123"/>
      <c r="AR2" s="123"/>
      <c r="AS2" s="123"/>
      <c r="AT2" s="123"/>
      <c r="AU2" s="123"/>
      <c r="AV2" s="123"/>
      <c r="AW2" s="123"/>
      <c r="AX2" s="123"/>
      <c r="AY2" s="123"/>
      <c r="AZ2" s="123"/>
      <c r="BA2" s="123"/>
      <c r="BB2" s="123"/>
      <c r="BC2" s="123"/>
      <c r="BD2" s="123"/>
      <c r="BE2" s="123"/>
      <c r="BF2" s="123"/>
      <c r="BG2" s="123"/>
      <c r="BH2" s="123"/>
      <c r="BI2" s="123"/>
      <c r="BJ2" s="123"/>
      <c r="BK2" s="123"/>
      <c r="BL2" s="123"/>
      <c r="BM2" s="123"/>
      <c r="BN2" s="123"/>
      <c r="BO2" s="123"/>
      <c r="BP2" s="123"/>
      <c r="BQ2" s="123"/>
    </row>
    <row r="3" spans="1:69" x14ac:dyDescent="0.2">
      <c r="A3" s="123">
        <v>0</v>
      </c>
      <c r="B3" s="144">
        <v>1</v>
      </c>
      <c r="C3" s="146" t="s">
        <v>3</v>
      </c>
      <c r="D3" s="146" t="s">
        <v>33</v>
      </c>
      <c r="E3" s="146" t="s">
        <v>130</v>
      </c>
      <c r="F3" s="146" t="s">
        <v>31</v>
      </c>
      <c r="G3" s="146" t="s">
        <v>19</v>
      </c>
      <c r="H3" s="147" t="s">
        <v>77</v>
      </c>
      <c r="I3" s="146" t="s">
        <v>39</v>
      </c>
      <c r="J3" s="194" t="s">
        <v>400</v>
      </c>
      <c r="K3" s="148" t="s">
        <v>4</v>
      </c>
      <c r="L3" s="146">
        <v>150.63</v>
      </c>
      <c r="M3" s="127">
        <f>J3*L3</f>
        <v>1054410</v>
      </c>
      <c r="N3" s="196">
        <v>0</v>
      </c>
      <c r="O3" s="196">
        <v>0</v>
      </c>
      <c r="P3" s="130">
        <v>0.18</v>
      </c>
      <c r="Q3" s="146" t="s">
        <v>44</v>
      </c>
      <c r="R3" s="178">
        <v>5</v>
      </c>
      <c r="S3" s="127">
        <f>M3*R3/100</f>
        <v>52720.5</v>
      </c>
      <c r="T3" s="127">
        <f>M3-S3</f>
        <v>1001689.5</v>
      </c>
      <c r="U3" s="126">
        <f>T3-(T3*$U$9)</f>
        <v>1000889.4228857195</v>
      </c>
      <c r="V3" s="127">
        <f>ROUNDUP((P3*U3),2)</f>
        <v>180160.1</v>
      </c>
      <c r="W3" s="127">
        <f>$W$9*U3</f>
        <v>320.03084571220222</v>
      </c>
      <c r="X3" s="127">
        <f>ROUND(((U3+W3)/J3),4)</f>
        <v>143.0299</v>
      </c>
      <c r="Y3" s="127">
        <f>X3*J3</f>
        <v>1001209.2999999999</v>
      </c>
      <c r="Z3" s="145" t="str">
        <f>C3</f>
        <v>DNPFT001</v>
      </c>
      <c r="AA3" s="178" t="str">
        <f>J3</f>
        <v>7000</v>
      </c>
      <c r="AB3" s="178" t="s">
        <v>431</v>
      </c>
      <c r="AC3" s="149">
        <f>(AB3/J3)*U3</f>
        <v>71492.101634694249</v>
      </c>
      <c r="AD3" s="149">
        <f>AB3*L3</f>
        <v>75315</v>
      </c>
      <c r="AE3" s="149">
        <f>ROUND(AD3*R3/100,2)</f>
        <v>3765.75</v>
      </c>
      <c r="AF3" s="149">
        <f>AD3-AE3</f>
        <v>71549.25</v>
      </c>
      <c r="AG3" s="126">
        <f>AF3-(AF3*$AG$9)</f>
        <v>71494.957500000004</v>
      </c>
      <c r="AH3" s="127">
        <f>ROUNDUP(P3*AG3,2)</f>
        <v>12869.1</v>
      </c>
      <c r="AI3" s="149">
        <f>($AD$12/$AD$10)*AF3</f>
        <v>21.716335000000001</v>
      </c>
      <c r="AJ3" s="127">
        <f>ROUND(((AG3+AI3)/AB3),4)</f>
        <v>143.0333</v>
      </c>
      <c r="AK3" s="149">
        <f>ROUND(AB3*AJ3,2)</f>
        <v>71516.649999999994</v>
      </c>
    </row>
    <row r="4" spans="1:69" x14ac:dyDescent="0.2">
      <c r="A4" s="123">
        <v>1</v>
      </c>
      <c r="B4" s="144">
        <v>2</v>
      </c>
      <c r="C4" s="144" t="s">
        <v>5</v>
      </c>
      <c r="D4" s="146" t="s">
        <v>33</v>
      </c>
      <c r="E4" s="146" t="s">
        <v>38</v>
      </c>
      <c r="F4" s="146" t="s">
        <v>31</v>
      </c>
      <c r="G4" s="146" t="s">
        <v>19</v>
      </c>
      <c r="H4" s="147" t="s">
        <v>77</v>
      </c>
      <c r="I4" s="146" t="s">
        <v>39</v>
      </c>
      <c r="J4" s="194" t="s">
        <v>401</v>
      </c>
      <c r="K4" s="148" t="s">
        <v>4</v>
      </c>
      <c r="L4" s="146">
        <v>1800.32</v>
      </c>
      <c r="M4" s="127">
        <f>J4*L4</f>
        <v>5400960</v>
      </c>
      <c r="N4" s="196">
        <v>0</v>
      </c>
      <c r="O4" s="196">
        <v>0</v>
      </c>
      <c r="P4" s="130">
        <v>0.12</v>
      </c>
      <c r="Q4" s="146" t="s">
        <v>44</v>
      </c>
      <c r="R4" s="178">
        <v>5</v>
      </c>
      <c r="S4" s="127">
        <f>M4*R4/100</f>
        <v>270048</v>
      </c>
      <c r="T4" s="127">
        <f>M4-S4</f>
        <v>5130912</v>
      </c>
      <c r="U4" s="126">
        <f t="shared" ref="U4:U7" si="0">T4-(T4*$U$9)</f>
        <v>5126813.7986446023</v>
      </c>
      <c r="V4" s="127">
        <f t="shared" ref="V4:V7" si="1">ROUNDUP((P4*U4),2)</f>
        <v>615217.66</v>
      </c>
      <c r="W4" s="127">
        <f t="shared" ref="W4:W7" si="2">$W$9*U4</f>
        <v>1639.2805421589092</v>
      </c>
      <c r="X4" s="127">
        <f t="shared" ref="X4:X7" si="3">ROUND(((U4+W4)/J4),4)</f>
        <v>1709.4844000000001</v>
      </c>
      <c r="Y4" s="127">
        <f t="shared" ref="Y4:Y7" si="4">X4*J4</f>
        <v>5128453.2</v>
      </c>
      <c r="Z4" s="145"/>
      <c r="AA4" s="178"/>
      <c r="AB4" s="178"/>
      <c r="AC4" s="149"/>
      <c r="AD4" s="149"/>
      <c r="AE4" s="149"/>
      <c r="AF4" s="149"/>
      <c r="AG4" s="126"/>
      <c r="AH4" s="127"/>
      <c r="AI4" s="149"/>
      <c r="AJ4" s="127"/>
      <c r="AK4" s="149"/>
    </row>
    <row r="5" spans="1:69" x14ac:dyDescent="0.2">
      <c r="A5" s="123">
        <v>2</v>
      </c>
      <c r="B5" s="144">
        <v>3</v>
      </c>
      <c r="C5" s="144" t="s">
        <v>6</v>
      </c>
      <c r="D5" s="146" t="s">
        <v>33</v>
      </c>
      <c r="E5" s="146" t="s">
        <v>38</v>
      </c>
      <c r="F5" s="146" t="s">
        <v>31</v>
      </c>
      <c r="G5" s="146" t="s">
        <v>19</v>
      </c>
      <c r="H5" s="147" t="s">
        <v>77</v>
      </c>
      <c r="I5" s="146" t="s">
        <v>39</v>
      </c>
      <c r="J5" s="179" t="s">
        <v>209</v>
      </c>
      <c r="K5" s="148" t="s">
        <v>4</v>
      </c>
      <c r="L5" s="146">
        <v>300.52</v>
      </c>
      <c r="M5" s="127">
        <f>J5*L5</f>
        <v>75130</v>
      </c>
      <c r="N5" s="196">
        <v>0</v>
      </c>
      <c r="O5" s="196">
        <v>0</v>
      </c>
      <c r="P5" s="130">
        <v>0.12</v>
      </c>
      <c r="Q5" s="146" t="s">
        <v>44</v>
      </c>
      <c r="R5" s="178">
        <v>5</v>
      </c>
      <c r="S5" s="127">
        <f>M5*R5/100</f>
        <v>3756.5</v>
      </c>
      <c r="T5" s="127">
        <f>M5-S5</f>
        <v>71373.5</v>
      </c>
      <c r="U5" s="126">
        <f t="shared" si="0"/>
        <v>71316.49201108118</v>
      </c>
      <c r="V5" s="127">
        <f t="shared" si="1"/>
        <v>8557.98</v>
      </c>
      <c r="W5" s="127">
        <f t="shared" si="2"/>
        <v>22.803195567528526</v>
      </c>
      <c r="X5" s="127">
        <f t="shared" si="3"/>
        <v>285.35719999999998</v>
      </c>
      <c r="Y5" s="127">
        <f t="shared" si="4"/>
        <v>71339.299999999988</v>
      </c>
      <c r="Z5" s="211">
        <v>0</v>
      </c>
      <c r="AA5" s="212">
        <v>0</v>
      </c>
      <c r="AB5" s="213">
        <v>0</v>
      </c>
      <c r="AC5" s="211">
        <v>0</v>
      </c>
      <c r="AD5" s="211">
        <v>0</v>
      </c>
      <c r="AE5" s="211">
        <v>0</v>
      </c>
      <c r="AF5" s="211">
        <v>0</v>
      </c>
      <c r="AG5" s="214">
        <v>0</v>
      </c>
      <c r="AH5" s="128">
        <v>0</v>
      </c>
      <c r="AI5" s="211">
        <v>0</v>
      </c>
      <c r="AJ5" s="128">
        <v>0</v>
      </c>
      <c r="AK5" s="211">
        <v>0</v>
      </c>
    </row>
    <row r="6" spans="1:69" x14ac:dyDescent="0.2">
      <c r="A6" s="123">
        <v>3</v>
      </c>
      <c r="B6" s="144">
        <v>4</v>
      </c>
      <c r="C6" s="144" t="s">
        <v>7</v>
      </c>
      <c r="D6" s="146" t="s">
        <v>33</v>
      </c>
      <c r="E6" s="146" t="s">
        <v>38</v>
      </c>
      <c r="F6" s="146" t="s">
        <v>31</v>
      </c>
      <c r="G6" s="146" t="s">
        <v>19</v>
      </c>
      <c r="H6" s="147" t="s">
        <v>77</v>
      </c>
      <c r="I6" s="146" t="s">
        <v>39</v>
      </c>
      <c r="J6" s="179" t="s">
        <v>181</v>
      </c>
      <c r="K6" s="148" t="s">
        <v>4</v>
      </c>
      <c r="L6" s="146">
        <v>453.8</v>
      </c>
      <c r="M6" s="127">
        <f>J6*L6</f>
        <v>45380</v>
      </c>
      <c r="N6" s="195">
        <v>0</v>
      </c>
      <c r="O6" s="195">
        <v>0</v>
      </c>
      <c r="P6" s="130">
        <v>0.05</v>
      </c>
      <c r="Q6" s="146" t="s">
        <v>43</v>
      </c>
      <c r="R6" s="178" t="s">
        <v>209</v>
      </c>
      <c r="S6" s="197" t="str">
        <f>R6</f>
        <v>250</v>
      </c>
      <c r="T6" s="127">
        <f>M6-S6</f>
        <v>45130</v>
      </c>
      <c r="U6" s="126">
        <f t="shared" si="0"/>
        <v>45093.953420528538</v>
      </c>
      <c r="V6" s="127">
        <f t="shared" si="1"/>
        <v>2254.7000000000003</v>
      </c>
      <c r="W6" s="127">
        <f t="shared" si="2"/>
        <v>14.418631788584872</v>
      </c>
      <c r="X6" s="127">
        <f t="shared" si="3"/>
        <v>451.08370000000002</v>
      </c>
      <c r="Y6" s="127">
        <f t="shared" si="4"/>
        <v>45108.37</v>
      </c>
      <c r="Z6" s="211">
        <v>0</v>
      </c>
      <c r="AA6" s="212">
        <v>0</v>
      </c>
      <c r="AB6" s="213">
        <v>0</v>
      </c>
      <c r="AC6" s="211">
        <v>0</v>
      </c>
      <c r="AD6" s="211">
        <v>0</v>
      </c>
      <c r="AE6" s="211">
        <v>0</v>
      </c>
      <c r="AF6" s="211">
        <v>0</v>
      </c>
      <c r="AG6" s="214">
        <v>0</v>
      </c>
      <c r="AH6" s="128">
        <v>0</v>
      </c>
      <c r="AI6" s="211">
        <v>0</v>
      </c>
      <c r="AJ6" s="128">
        <v>0</v>
      </c>
      <c r="AK6" s="211">
        <v>0</v>
      </c>
    </row>
    <row r="7" spans="1:69" x14ac:dyDescent="0.2">
      <c r="A7" s="123">
        <v>4</v>
      </c>
      <c r="B7" s="144">
        <v>5</v>
      </c>
      <c r="C7" s="144" t="s">
        <v>28</v>
      </c>
      <c r="D7" s="146" t="s">
        <v>33</v>
      </c>
      <c r="E7" s="146" t="s">
        <v>38</v>
      </c>
      <c r="F7" s="146" t="s">
        <v>31</v>
      </c>
      <c r="G7" s="146" t="s">
        <v>19</v>
      </c>
      <c r="H7" s="147" t="s">
        <v>77</v>
      </c>
      <c r="I7" s="146" t="s">
        <v>39</v>
      </c>
      <c r="J7" s="178" t="s">
        <v>399</v>
      </c>
      <c r="K7" s="148" t="s">
        <v>4</v>
      </c>
      <c r="L7" s="146">
        <v>200.91</v>
      </c>
      <c r="M7" s="127">
        <f>J7*L7</f>
        <v>11250.96</v>
      </c>
      <c r="N7" s="196">
        <v>0</v>
      </c>
      <c r="O7" s="196">
        <v>0</v>
      </c>
      <c r="P7" s="130">
        <v>0.18</v>
      </c>
      <c r="Q7" s="146" t="s">
        <v>43</v>
      </c>
      <c r="R7" s="178" t="s">
        <v>396</v>
      </c>
      <c r="S7" s="197" t="str">
        <f>R7</f>
        <v>400</v>
      </c>
      <c r="T7" s="127">
        <f>M7-S7</f>
        <v>10850.96</v>
      </c>
      <c r="U7" s="126">
        <f t="shared" si="0"/>
        <v>10842.29303806821</v>
      </c>
      <c r="V7" s="127">
        <f t="shared" si="1"/>
        <v>1951.62</v>
      </c>
      <c r="W7" s="127">
        <f t="shared" si="2"/>
        <v>3.4667847727157741</v>
      </c>
      <c r="X7" s="127">
        <f t="shared" si="3"/>
        <v>193.67429999999999</v>
      </c>
      <c r="Y7" s="127">
        <f t="shared" si="4"/>
        <v>10845.7608</v>
      </c>
      <c r="Z7" s="211">
        <v>0</v>
      </c>
      <c r="AA7" s="212">
        <v>0</v>
      </c>
      <c r="AB7" s="213">
        <v>0</v>
      </c>
      <c r="AC7" s="211">
        <v>0</v>
      </c>
      <c r="AD7" s="211">
        <v>0</v>
      </c>
      <c r="AE7" s="211">
        <v>0</v>
      </c>
      <c r="AF7" s="211">
        <v>0</v>
      </c>
      <c r="AG7" s="214">
        <v>0</v>
      </c>
      <c r="AH7" s="128">
        <v>0</v>
      </c>
      <c r="AI7" s="211">
        <v>0</v>
      </c>
      <c r="AJ7" s="128">
        <v>0</v>
      </c>
      <c r="AK7" s="211">
        <v>0</v>
      </c>
    </row>
    <row r="8" spans="1:69" x14ac:dyDescent="0.2">
      <c r="A8" s="123">
        <v>5</v>
      </c>
      <c r="B8" s="150"/>
      <c r="C8" s="150"/>
      <c r="D8" s="150"/>
      <c r="E8" s="150"/>
      <c r="F8" s="150"/>
      <c r="G8" s="150"/>
      <c r="H8" s="124"/>
      <c r="I8" s="124"/>
      <c r="J8" s="124"/>
      <c r="K8" s="124"/>
      <c r="L8" s="124"/>
      <c r="M8" s="117">
        <f>SUM(M3:M7)</f>
        <v>6587130.96</v>
      </c>
      <c r="N8" s="117"/>
      <c r="O8" s="117"/>
      <c r="P8" s="124"/>
      <c r="Q8" s="124"/>
      <c r="R8" s="124"/>
      <c r="S8" s="124" t="s">
        <v>69</v>
      </c>
      <c r="T8" s="118">
        <f>SUM(T3:T7)</f>
        <v>6259955.96</v>
      </c>
      <c r="U8" s="118">
        <f t="shared" ref="U8" si="5">SUM(U3:U7)</f>
        <v>6254955.96</v>
      </c>
      <c r="V8" s="118">
        <f>SUM(V3:V7)</f>
        <v>808142.05999999994</v>
      </c>
      <c r="W8" s="118">
        <f>SUM(W3:W7)</f>
        <v>1999.9999999999407</v>
      </c>
      <c r="X8" s="118"/>
      <c r="Y8" s="118"/>
      <c r="Z8" s="119"/>
      <c r="AA8" s="119"/>
      <c r="AB8" s="151" t="s">
        <v>70</v>
      </c>
      <c r="AC8" s="151">
        <f>SUM(AC3:AC7)</f>
        <v>71492.101634694249</v>
      </c>
      <c r="AD8" s="120">
        <f t="shared" ref="AD8:AI8" si="6">SUM(AD3:AD7)</f>
        <v>75315</v>
      </c>
      <c r="AE8" s="120">
        <f t="shared" si="6"/>
        <v>3765.75</v>
      </c>
      <c r="AF8" s="120">
        <f>SUM(AF3:AF7)</f>
        <v>71549.25</v>
      </c>
      <c r="AG8" s="120">
        <f>SUM(AG3:AG7)</f>
        <v>71494.957500000004</v>
      </c>
      <c r="AH8" s="120">
        <f>ROUND(SUM(AH3:AH7),2)</f>
        <v>12869.1</v>
      </c>
      <c r="AI8" s="120">
        <f t="shared" si="6"/>
        <v>21.716335000000001</v>
      </c>
      <c r="AJ8" s="122"/>
      <c r="AK8" s="120">
        <f>SUM(AK3:AK7)</f>
        <v>71516.649999999994</v>
      </c>
    </row>
    <row r="9" spans="1:69" x14ac:dyDescent="0.2">
      <c r="A9" s="123">
        <v>6</v>
      </c>
      <c r="B9" s="154" t="s">
        <v>433</v>
      </c>
      <c r="C9" s="154" t="s">
        <v>433</v>
      </c>
      <c r="D9" s="154" t="s">
        <v>433</v>
      </c>
      <c r="E9" s="154" t="s">
        <v>433</v>
      </c>
      <c r="F9" s="154" t="s">
        <v>433</v>
      </c>
      <c r="G9" s="154" t="s">
        <v>433</v>
      </c>
      <c r="H9" s="154" t="s">
        <v>433</v>
      </c>
      <c r="I9" s="154" t="s">
        <v>433</v>
      </c>
      <c r="J9" s="154" t="s">
        <v>433</v>
      </c>
      <c r="K9" s="154" t="s">
        <v>433</v>
      </c>
      <c r="L9" s="154" t="s">
        <v>433</v>
      </c>
      <c r="M9" s="154" t="s">
        <v>433</v>
      </c>
      <c r="N9" s="154" t="s">
        <v>433</v>
      </c>
      <c r="O9" s="154" t="s">
        <v>433</v>
      </c>
      <c r="P9" s="154" t="s">
        <v>433</v>
      </c>
      <c r="Q9" s="154" t="s">
        <v>433</v>
      </c>
      <c r="R9" s="154" t="s">
        <v>433</v>
      </c>
      <c r="S9" s="124" t="s">
        <v>49</v>
      </c>
      <c r="T9" s="118">
        <v>5000</v>
      </c>
      <c r="U9" s="155">
        <f>ROUND(T9/T8,16)</f>
        <v>7.9872766389239998E-4</v>
      </c>
      <c r="V9" s="155" t="s">
        <v>433</v>
      </c>
      <c r="W9" s="155">
        <f>ROUND(D27/U8,16)</f>
        <v>3.1974645589669999E-4</v>
      </c>
      <c r="X9" s="155" t="s">
        <v>433</v>
      </c>
      <c r="Y9" s="155" t="s">
        <v>433</v>
      </c>
      <c r="Z9" s="155" t="s">
        <v>433</v>
      </c>
      <c r="AA9" s="155" t="s">
        <v>433</v>
      </c>
      <c r="AB9" s="154" t="s">
        <v>433</v>
      </c>
      <c r="AC9" s="154" t="s">
        <v>433</v>
      </c>
      <c r="AD9" s="156" t="s">
        <v>433</v>
      </c>
      <c r="AE9" s="156" t="s">
        <v>433</v>
      </c>
      <c r="AF9" s="156" t="s">
        <v>433</v>
      </c>
      <c r="AG9" s="156">
        <f>ROUND(AD11/AD10,16)</f>
        <v>7.5881298546109997E-4</v>
      </c>
      <c r="AH9" s="156" t="s">
        <v>433</v>
      </c>
      <c r="AI9" s="156" t="s">
        <v>433</v>
      </c>
      <c r="AJ9" s="157" t="s">
        <v>433</v>
      </c>
      <c r="AK9" s="156" t="s">
        <v>433</v>
      </c>
    </row>
    <row r="10" spans="1:69" x14ac:dyDescent="0.2">
      <c r="A10" s="123">
        <v>7</v>
      </c>
      <c r="B10" s="154" t="s">
        <v>433</v>
      </c>
      <c r="C10" s="154" t="s">
        <v>433</v>
      </c>
      <c r="D10" s="154" t="s">
        <v>433</v>
      </c>
      <c r="E10" s="154" t="s">
        <v>433</v>
      </c>
      <c r="F10" s="154" t="s">
        <v>433</v>
      </c>
      <c r="G10" s="154" t="s">
        <v>433</v>
      </c>
      <c r="H10" s="154" t="s">
        <v>433</v>
      </c>
      <c r="I10" s="154" t="s">
        <v>433</v>
      </c>
      <c r="J10" s="154" t="s">
        <v>433</v>
      </c>
      <c r="K10" s="154" t="s">
        <v>433</v>
      </c>
      <c r="L10" s="154" t="s">
        <v>433</v>
      </c>
      <c r="M10" s="154" t="s">
        <v>433</v>
      </c>
      <c r="N10" s="154" t="s">
        <v>433</v>
      </c>
      <c r="O10" s="154" t="s">
        <v>433</v>
      </c>
      <c r="P10" s="154" t="s">
        <v>433</v>
      </c>
      <c r="Q10" s="154" t="s">
        <v>433</v>
      </c>
      <c r="R10" s="154" t="s">
        <v>433</v>
      </c>
      <c r="S10" s="124" t="s">
        <v>57</v>
      </c>
      <c r="T10" s="117">
        <f>D27+D28</f>
        <v>127099.1192</v>
      </c>
      <c r="U10" s="154" t="s">
        <v>433</v>
      </c>
      <c r="V10" s="154" t="s">
        <v>433</v>
      </c>
      <c r="W10" s="154" t="s">
        <v>433</v>
      </c>
      <c r="X10" s="154" t="s">
        <v>433</v>
      </c>
      <c r="Y10" s="154" t="s">
        <v>433</v>
      </c>
      <c r="Z10" s="154" t="s">
        <v>433</v>
      </c>
      <c r="AA10" s="154" t="s">
        <v>433</v>
      </c>
      <c r="AB10" s="151" t="s">
        <v>186</v>
      </c>
      <c r="AC10" s="151" t="s">
        <v>433</v>
      </c>
      <c r="AD10" s="151">
        <f>AD8</f>
        <v>75315</v>
      </c>
      <c r="AE10" s="154" t="s">
        <v>433</v>
      </c>
      <c r="AF10" s="154" t="s">
        <v>433</v>
      </c>
      <c r="AG10" s="154" t="s">
        <v>433</v>
      </c>
      <c r="AH10" s="154" t="s">
        <v>433</v>
      </c>
      <c r="AI10" s="154" t="s">
        <v>433</v>
      </c>
      <c r="AJ10" s="154" t="s">
        <v>433</v>
      </c>
      <c r="AK10" s="154" t="s">
        <v>433</v>
      </c>
    </row>
    <row r="11" spans="1:69" x14ac:dyDescent="0.2">
      <c r="A11" s="123">
        <v>8</v>
      </c>
      <c r="B11" s="154" t="s">
        <v>433</v>
      </c>
      <c r="C11" s="154" t="s">
        <v>433</v>
      </c>
      <c r="D11" s="154" t="s">
        <v>433</v>
      </c>
      <c r="E11" s="154" t="s">
        <v>433</v>
      </c>
      <c r="F11" s="154" t="s">
        <v>433</v>
      </c>
      <c r="G11" s="154" t="s">
        <v>433</v>
      </c>
      <c r="H11" s="154" t="s">
        <v>433</v>
      </c>
      <c r="I11" s="154" t="s">
        <v>433</v>
      </c>
      <c r="J11" s="154" t="s">
        <v>433</v>
      </c>
      <c r="K11" s="154" t="s">
        <v>433</v>
      </c>
      <c r="L11" s="154" t="s">
        <v>433</v>
      </c>
      <c r="M11" s="154" t="s">
        <v>433</v>
      </c>
      <c r="N11" s="154" t="s">
        <v>433</v>
      </c>
      <c r="O11" s="154" t="s">
        <v>433</v>
      </c>
      <c r="P11" s="154" t="s">
        <v>433</v>
      </c>
      <c r="Q11" s="154" t="s">
        <v>433</v>
      </c>
      <c r="R11" s="154" t="s">
        <v>433</v>
      </c>
      <c r="S11" s="124" t="s">
        <v>50</v>
      </c>
      <c r="T11" s="117">
        <f>V8</f>
        <v>808142.05999999994</v>
      </c>
      <c r="U11" s="154" t="s">
        <v>433</v>
      </c>
      <c r="V11" s="154" t="s">
        <v>433</v>
      </c>
      <c r="W11" s="154" t="s">
        <v>433</v>
      </c>
      <c r="X11" s="154" t="s">
        <v>433</v>
      </c>
      <c r="Y11" s="154" t="s">
        <v>433</v>
      </c>
      <c r="Z11" s="154" t="s">
        <v>433</v>
      </c>
      <c r="AA11" s="154" t="s">
        <v>433</v>
      </c>
      <c r="AB11" s="151" t="s">
        <v>42</v>
      </c>
      <c r="AC11" s="151" t="s">
        <v>433</v>
      </c>
      <c r="AD11" s="151">
        <f>ROUND((AC8/$U$8)*$T$9,2)</f>
        <v>57.15</v>
      </c>
      <c r="AE11" s="154" t="s">
        <v>433</v>
      </c>
      <c r="AF11" s="154" t="s">
        <v>433</v>
      </c>
      <c r="AG11" s="154" t="s">
        <v>433</v>
      </c>
      <c r="AH11" s="154" t="s">
        <v>433</v>
      </c>
      <c r="AI11" s="154" t="s">
        <v>433</v>
      </c>
      <c r="AJ11" s="154" t="s">
        <v>433</v>
      </c>
      <c r="AK11" s="154" t="s">
        <v>433</v>
      </c>
    </row>
    <row r="12" spans="1:69" x14ac:dyDescent="0.2">
      <c r="A12" s="123">
        <v>9</v>
      </c>
      <c r="B12" s="154" t="s">
        <v>433</v>
      </c>
      <c r="C12" s="154" t="s">
        <v>433</v>
      </c>
      <c r="D12" s="154" t="s">
        <v>433</v>
      </c>
      <c r="E12" s="154" t="s">
        <v>433</v>
      </c>
      <c r="F12" s="154" t="s">
        <v>433</v>
      </c>
      <c r="G12" s="154" t="s">
        <v>433</v>
      </c>
      <c r="H12" s="154" t="s">
        <v>433</v>
      </c>
      <c r="I12" s="154" t="s">
        <v>433</v>
      </c>
      <c r="J12" s="154" t="s">
        <v>433</v>
      </c>
      <c r="K12" s="154" t="s">
        <v>433</v>
      </c>
      <c r="L12" s="154" t="s">
        <v>433</v>
      </c>
      <c r="M12" s="154" t="s">
        <v>433</v>
      </c>
      <c r="N12" s="154" t="s">
        <v>433</v>
      </c>
      <c r="O12" s="154" t="s">
        <v>433</v>
      </c>
      <c r="P12" s="154" t="s">
        <v>433</v>
      </c>
      <c r="Q12" s="154" t="s">
        <v>433</v>
      </c>
      <c r="R12" s="154" t="s">
        <v>433</v>
      </c>
      <c r="S12" s="124" t="s">
        <v>46</v>
      </c>
      <c r="T12" s="117">
        <f>(T8+T10+T11)-T9</f>
        <v>7190197.1391999992</v>
      </c>
      <c r="U12" s="154" t="s">
        <v>433</v>
      </c>
      <c r="V12" s="154" t="s">
        <v>433</v>
      </c>
      <c r="W12" s="154" t="s">
        <v>433</v>
      </c>
      <c r="X12" s="154" t="s">
        <v>433</v>
      </c>
      <c r="Y12" s="154" t="s">
        <v>433</v>
      </c>
      <c r="Z12" s="154" t="s">
        <v>433</v>
      </c>
      <c r="AA12" s="154" t="s">
        <v>433</v>
      </c>
      <c r="AB12" s="151" t="s">
        <v>187</v>
      </c>
      <c r="AC12" s="151" t="s">
        <v>433</v>
      </c>
      <c r="AD12" s="151">
        <f>ROUND(($AC$8/$U$8)*D27,4)</f>
        <v>22.859300000000001</v>
      </c>
      <c r="AE12" s="154" t="s">
        <v>433</v>
      </c>
      <c r="AF12" s="154" t="s">
        <v>433</v>
      </c>
      <c r="AG12" s="154" t="s">
        <v>433</v>
      </c>
      <c r="AH12" s="154" t="s">
        <v>433</v>
      </c>
      <c r="AI12" s="154" t="s">
        <v>433</v>
      </c>
      <c r="AJ12" s="154" t="s">
        <v>433</v>
      </c>
      <c r="AK12" s="154" t="s">
        <v>433</v>
      </c>
    </row>
    <row r="13" spans="1:69" x14ac:dyDescent="0.2">
      <c r="A13" s="123">
        <v>10</v>
      </c>
      <c r="B13" s="154" t="s">
        <v>433</v>
      </c>
      <c r="C13" s="154" t="s">
        <v>433</v>
      </c>
      <c r="D13" s="154" t="s">
        <v>433</v>
      </c>
      <c r="E13" s="154" t="s">
        <v>433</v>
      </c>
      <c r="F13" s="154" t="s">
        <v>433</v>
      </c>
      <c r="G13" s="154" t="s">
        <v>433</v>
      </c>
      <c r="H13" s="154" t="s">
        <v>433</v>
      </c>
      <c r="I13" s="154" t="s">
        <v>433</v>
      </c>
      <c r="J13" s="154" t="s">
        <v>433</v>
      </c>
      <c r="K13" s="154" t="s">
        <v>433</v>
      </c>
      <c r="L13" s="154" t="s">
        <v>433</v>
      </c>
      <c r="M13" s="154" t="s">
        <v>433</v>
      </c>
      <c r="N13" s="154" t="s">
        <v>433</v>
      </c>
      <c r="O13" s="154" t="s">
        <v>433</v>
      </c>
      <c r="P13" s="154" t="s">
        <v>433</v>
      </c>
      <c r="Q13" s="154" t="s">
        <v>433</v>
      </c>
      <c r="R13" s="154" t="s">
        <v>433</v>
      </c>
      <c r="S13" s="124" t="s">
        <v>45</v>
      </c>
      <c r="T13" s="121">
        <f>D29</f>
        <v>10000</v>
      </c>
      <c r="U13" s="154" t="s">
        <v>433</v>
      </c>
      <c r="V13" s="154" t="s">
        <v>433</v>
      </c>
      <c r="W13" s="154" t="s">
        <v>433</v>
      </c>
      <c r="X13" s="154" t="s">
        <v>433</v>
      </c>
      <c r="Y13" s="154" t="s">
        <v>433</v>
      </c>
      <c r="Z13" s="154" t="s">
        <v>433</v>
      </c>
      <c r="AA13" s="154" t="s">
        <v>433</v>
      </c>
      <c r="AB13" s="151" t="s">
        <v>188</v>
      </c>
      <c r="AC13" s="151" t="s">
        <v>433</v>
      </c>
      <c r="AD13" s="151">
        <f>ROUND(($AC$8/$U$8)*D28,4)</f>
        <v>1429.8420000000001</v>
      </c>
      <c r="AE13" s="154" t="s">
        <v>433</v>
      </c>
      <c r="AF13" s="154" t="s">
        <v>433</v>
      </c>
      <c r="AG13" s="154" t="s">
        <v>433</v>
      </c>
      <c r="AH13" s="154" t="s">
        <v>433</v>
      </c>
      <c r="AI13" s="154" t="s">
        <v>433</v>
      </c>
      <c r="AJ13" s="154" t="s">
        <v>433</v>
      </c>
      <c r="AK13" s="154" t="s">
        <v>433</v>
      </c>
    </row>
    <row r="14" spans="1:69" x14ac:dyDescent="0.2">
      <c r="A14" s="123">
        <v>11</v>
      </c>
      <c r="B14" s="154" t="s">
        <v>433</v>
      </c>
      <c r="C14" s="154" t="s">
        <v>433</v>
      </c>
      <c r="D14" s="154" t="s">
        <v>433</v>
      </c>
      <c r="E14" s="154" t="s">
        <v>433</v>
      </c>
      <c r="F14" s="154" t="s">
        <v>433</v>
      </c>
      <c r="G14" s="154" t="s">
        <v>433</v>
      </c>
      <c r="H14" s="154" t="s">
        <v>433</v>
      </c>
      <c r="I14" s="154" t="s">
        <v>433</v>
      </c>
      <c r="J14" s="154" t="s">
        <v>433</v>
      </c>
      <c r="K14" s="154" t="s">
        <v>433</v>
      </c>
      <c r="L14" s="154" t="s">
        <v>433</v>
      </c>
      <c r="M14" s="154" t="s">
        <v>433</v>
      </c>
      <c r="N14" s="154" t="s">
        <v>433</v>
      </c>
      <c r="O14" s="154" t="s">
        <v>433</v>
      </c>
      <c r="P14" s="154" t="s">
        <v>433</v>
      </c>
      <c r="Q14" s="154" t="s">
        <v>433</v>
      </c>
      <c r="R14" s="154" t="s">
        <v>433</v>
      </c>
      <c r="S14" s="154" t="s">
        <v>433</v>
      </c>
      <c r="T14" s="154" t="s">
        <v>433</v>
      </c>
      <c r="U14" s="154" t="s">
        <v>433</v>
      </c>
      <c r="V14" s="154" t="s">
        <v>433</v>
      </c>
      <c r="W14" s="154" t="s">
        <v>433</v>
      </c>
      <c r="X14" s="154" t="s">
        <v>433</v>
      </c>
      <c r="Y14" s="154" t="s">
        <v>433</v>
      </c>
      <c r="Z14" s="154" t="s">
        <v>433</v>
      </c>
      <c r="AA14" s="154" t="s">
        <v>433</v>
      </c>
      <c r="AB14" s="151" t="s">
        <v>189</v>
      </c>
      <c r="AC14" s="151" t="s">
        <v>433</v>
      </c>
      <c r="AD14" s="151">
        <f>ROUND(AD12+AD13,2)</f>
        <v>1452.7</v>
      </c>
      <c r="AE14" s="154" t="s">
        <v>433</v>
      </c>
      <c r="AF14" s="154" t="s">
        <v>433</v>
      </c>
      <c r="AG14" s="154" t="s">
        <v>433</v>
      </c>
      <c r="AH14" s="154" t="s">
        <v>433</v>
      </c>
      <c r="AI14" s="154" t="s">
        <v>433</v>
      </c>
      <c r="AJ14" s="154" t="s">
        <v>433</v>
      </c>
      <c r="AK14" s="154" t="s">
        <v>433</v>
      </c>
    </row>
    <row r="15" spans="1:69" ht="25.5" x14ac:dyDescent="0.2">
      <c r="A15" s="123">
        <v>12</v>
      </c>
      <c r="B15" s="209" t="s">
        <v>676</v>
      </c>
      <c r="C15" s="209" t="s">
        <v>433</v>
      </c>
      <c r="D15" s="209" t="s">
        <v>27</v>
      </c>
      <c r="E15" s="209" t="s">
        <v>32</v>
      </c>
      <c r="F15" s="209" t="s">
        <v>766</v>
      </c>
      <c r="G15" s="132" t="s">
        <v>765</v>
      </c>
      <c r="H15" s="132" t="s">
        <v>767</v>
      </c>
      <c r="I15" s="209" t="s">
        <v>768</v>
      </c>
      <c r="J15" s="209" t="s">
        <v>769</v>
      </c>
      <c r="K15" s="209" t="s">
        <v>772</v>
      </c>
      <c r="L15" s="210" t="s">
        <v>609</v>
      </c>
      <c r="M15" s="210" t="s">
        <v>610</v>
      </c>
      <c r="N15" s="210" t="s">
        <v>434</v>
      </c>
      <c r="O15" s="132" t="s">
        <v>608</v>
      </c>
      <c r="P15" s="132" t="s">
        <v>127</v>
      </c>
      <c r="Q15" s="209" t="s">
        <v>128</v>
      </c>
      <c r="R15" s="209" t="s">
        <v>129</v>
      </c>
      <c r="S15" s="154" t="s">
        <v>433</v>
      </c>
      <c r="T15" s="154" t="s">
        <v>433</v>
      </c>
      <c r="U15" s="154" t="s">
        <v>433</v>
      </c>
      <c r="V15" s="74" t="s">
        <v>247</v>
      </c>
      <c r="W15" s="74" t="s">
        <v>248</v>
      </c>
      <c r="X15" s="74" t="s">
        <v>607</v>
      </c>
      <c r="Y15" s="161" t="s">
        <v>433</v>
      </c>
      <c r="Z15" s="154" t="s">
        <v>433</v>
      </c>
      <c r="AA15" s="154" t="s">
        <v>433</v>
      </c>
      <c r="AB15" s="151" t="s">
        <v>183</v>
      </c>
      <c r="AC15" s="151" t="s">
        <v>433</v>
      </c>
      <c r="AD15" s="151">
        <v>0</v>
      </c>
      <c r="AE15" s="154" t="s">
        <v>433</v>
      </c>
      <c r="AF15" s="154" t="s">
        <v>433</v>
      </c>
      <c r="AG15" s="154" t="s">
        <v>433</v>
      </c>
      <c r="AH15" s="154" t="s">
        <v>433</v>
      </c>
      <c r="AI15" s="154" t="s">
        <v>433</v>
      </c>
      <c r="AJ15" s="154" t="s">
        <v>433</v>
      </c>
      <c r="AK15" s="154" t="s">
        <v>433</v>
      </c>
    </row>
    <row r="16" spans="1:69" ht="15" x14ac:dyDescent="0.25">
      <c r="A16" s="123">
        <v>13</v>
      </c>
      <c r="B16" t="s">
        <v>433</v>
      </c>
      <c r="C16" s="154" t="s">
        <v>433</v>
      </c>
      <c r="D16" t="s">
        <v>433</v>
      </c>
      <c r="E16" t="s">
        <v>1056</v>
      </c>
      <c r="F16" t="s">
        <v>935</v>
      </c>
      <c r="G16" t="s">
        <v>934</v>
      </c>
      <c r="H16" s="70">
        <f>ROUND(AD10,2)</f>
        <v>75315</v>
      </c>
      <c r="I16" s="70">
        <f>ROUND(AH8,2)</f>
        <v>12869.1</v>
      </c>
      <c r="J16" s="70">
        <f>ROUND(AD17,2)</f>
        <v>88184.1</v>
      </c>
      <c r="K16" t="s">
        <v>1115</v>
      </c>
      <c r="L16" s="154" t="s">
        <v>433</v>
      </c>
      <c r="M16" s="154" t="s">
        <v>433</v>
      </c>
      <c r="N16" s="154" t="s">
        <v>433</v>
      </c>
      <c r="O16" s="154" t="s">
        <v>433</v>
      </c>
      <c r="P16" s="70">
        <v>0</v>
      </c>
      <c r="Q16" s="70">
        <v>0</v>
      </c>
      <c r="R16" s="70">
        <v>0</v>
      </c>
      <c r="S16" s="154" t="s">
        <v>433</v>
      </c>
      <c r="T16" s="154" t="s">
        <v>433</v>
      </c>
      <c r="U16" s="154" t="s">
        <v>433</v>
      </c>
      <c r="V16" s="75">
        <f>(U3*N3)</f>
        <v>0</v>
      </c>
      <c r="W16" s="75">
        <f>(U3*O3)</f>
        <v>0</v>
      </c>
      <c r="X16" s="75">
        <f>V3</f>
        <v>180160.1</v>
      </c>
      <c r="Y16" s="154" t="s">
        <v>433</v>
      </c>
      <c r="Z16" s="154" t="s">
        <v>433</v>
      </c>
      <c r="AA16" s="154" t="s">
        <v>433</v>
      </c>
      <c r="AB16" s="151" t="s">
        <v>50</v>
      </c>
      <c r="AC16" s="151" t="s">
        <v>433</v>
      </c>
      <c r="AD16" s="151">
        <f>AH8</f>
        <v>12869.1</v>
      </c>
      <c r="AE16" s="154" t="s">
        <v>433</v>
      </c>
      <c r="AF16" s="154" t="s">
        <v>433</v>
      </c>
      <c r="AG16" s="154" t="s">
        <v>433</v>
      </c>
      <c r="AH16" s="162" t="s">
        <v>433</v>
      </c>
      <c r="AI16" s="162" t="s">
        <v>433</v>
      </c>
      <c r="AJ16" s="154" t="s">
        <v>433</v>
      </c>
      <c r="AK16" s="154" t="s">
        <v>433</v>
      </c>
    </row>
    <row r="17" spans="1:37" ht="15" x14ac:dyDescent="0.25">
      <c r="A17" s="123">
        <v>14</v>
      </c>
      <c r="B17" s="154" t="s">
        <v>433</v>
      </c>
      <c r="C17" s="154" t="s">
        <v>433</v>
      </c>
      <c r="D17" s="154" t="s">
        <v>433</v>
      </c>
      <c r="E17" s="154" t="s">
        <v>433</v>
      </c>
      <c r="F17" s="154" t="s">
        <v>433</v>
      </c>
      <c r="G17" t="s">
        <v>433</v>
      </c>
      <c r="H17" t="s">
        <v>433</v>
      </c>
      <c r="I17" t="s">
        <v>433</v>
      </c>
      <c r="J17" t="s">
        <v>433</v>
      </c>
      <c r="K17" t="s">
        <v>433</v>
      </c>
      <c r="L17" s="154" t="s">
        <v>433</v>
      </c>
      <c r="M17" s="154" t="s">
        <v>433</v>
      </c>
      <c r="N17" s="154" t="s">
        <v>433</v>
      </c>
      <c r="O17" s="154" t="s">
        <v>433</v>
      </c>
      <c r="P17" s="70">
        <v>0</v>
      </c>
      <c r="Q17" s="70">
        <v>0</v>
      </c>
      <c r="R17" s="70">
        <v>0</v>
      </c>
      <c r="S17" s="154" t="s">
        <v>433</v>
      </c>
      <c r="T17" s="154" t="s">
        <v>433</v>
      </c>
      <c r="U17" s="154" t="s">
        <v>433</v>
      </c>
      <c r="V17" s="75">
        <f t="shared" ref="V17:V20" si="7">(U4*N4)</f>
        <v>0</v>
      </c>
      <c r="W17" s="75">
        <f t="shared" ref="W17:W20" si="8">(U4*O4)</f>
        <v>0</v>
      </c>
      <c r="X17" s="75">
        <f t="shared" ref="X17:X26" si="9">V4</f>
        <v>615217.66</v>
      </c>
      <c r="Y17" s="154" t="s">
        <v>433</v>
      </c>
      <c r="Z17" s="154" t="s">
        <v>433</v>
      </c>
      <c r="AA17" s="154" t="s">
        <v>433</v>
      </c>
      <c r="AB17" s="151" t="s">
        <v>190</v>
      </c>
      <c r="AC17" s="151" t="s">
        <v>433</v>
      </c>
      <c r="AD17" s="151">
        <f>(AD10+AD16)</f>
        <v>88184.1</v>
      </c>
      <c r="AE17" s="154" t="s">
        <v>433</v>
      </c>
      <c r="AF17" s="154" t="s">
        <v>433</v>
      </c>
      <c r="AG17" s="154" t="s">
        <v>433</v>
      </c>
      <c r="AH17" s="154" t="s">
        <v>433</v>
      </c>
      <c r="AI17" s="154" t="s">
        <v>433</v>
      </c>
      <c r="AJ17" s="154" t="s">
        <v>433</v>
      </c>
      <c r="AK17" s="154" t="s">
        <v>433</v>
      </c>
    </row>
    <row r="18" spans="1:37" ht="15" x14ac:dyDescent="0.25">
      <c r="A18" s="123">
        <v>15</v>
      </c>
      <c r="B18" s="154" t="s">
        <v>433</v>
      </c>
      <c r="C18" s="154" t="s">
        <v>433</v>
      </c>
      <c r="D18" s="154" t="s">
        <v>433</v>
      </c>
      <c r="E18" s="154" t="s">
        <v>433</v>
      </c>
      <c r="F18" t="s">
        <v>433</v>
      </c>
      <c r="G18" t="s">
        <v>433</v>
      </c>
      <c r="H18" t="s">
        <v>433</v>
      </c>
      <c r="I18" t="s">
        <v>433</v>
      </c>
      <c r="J18" t="s">
        <v>433</v>
      </c>
      <c r="K18" t="s">
        <v>433</v>
      </c>
      <c r="L18" s="154" t="s">
        <v>433</v>
      </c>
      <c r="M18" s="154" t="s">
        <v>433</v>
      </c>
      <c r="N18" s="154" t="s">
        <v>433</v>
      </c>
      <c r="O18" s="154" t="s">
        <v>433</v>
      </c>
      <c r="P18" s="70">
        <v>0</v>
      </c>
      <c r="Q18" s="70">
        <v>0</v>
      </c>
      <c r="R18" s="70">
        <v>0</v>
      </c>
      <c r="S18" s="154" t="s">
        <v>433</v>
      </c>
      <c r="T18" s="154" t="s">
        <v>433</v>
      </c>
      <c r="U18" s="154" t="s">
        <v>433</v>
      </c>
      <c r="V18" s="75">
        <f t="shared" si="7"/>
        <v>0</v>
      </c>
      <c r="W18" s="75">
        <f t="shared" si="8"/>
        <v>0</v>
      </c>
      <c r="X18" s="75">
        <f t="shared" si="9"/>
        <v>8557.98</v>
      </c>
      <c r="Y18" s="154" t="s">
        <v>433</v>
      </c>
      <c r="Z18" s="154" t="s">
        <v>433</v>
      </c>
      <c r="AA18" s="154" t="s">
        <v>433</v>
      </c>
      <c r="AB18" s="151" t="s">
        <v>45</v>
      </c>
      <c r="AC18" s="151" t="s">
        <v>433</v>
      </c>
      <c r="AD18" s="73">
        <f>ROUND(($AC$8/$U$8)*D29,2)</f>
        <v>114.3</v>
      </c>
      <c r="AE18" s="154" t="s">
        <v>433</v>
      </c>
      <c r="AF18" s="154" t="s">
        <v>433</v>
      </c>
      <c r="AG18" s="154" t="s">
        <v>433</v>
      </c>
      <c r="AH18" s="154" t="s">
        <v>433</v>
      </c>
      <c r="AI18" s="154" t="s">
        <v>433</v>
      </c>
      <c r="AJ18" s="154" t="s">
        <v>433</v>
      </c>
      <c r="AK18" s="154" t="s">
        <v>433</v>
      </c>
    </row>
    <row r="19" spans="1:37" s="165" customFormat="1" x14ac:dyDescent="0.2">
      <c r="A19" s="123">
        <v>16</v>
      </c>
      <c r="B19" s="154" t="s">
        <v>433</v>
      </c>
      <c r="C19" s="154" t="s">
        <v>433</v>
      </c>
      <c r="D19" s="154" t="s">
        <v>433</v>
      </c>
      <c r="E19" s="154" t="s">
        <v>433</v>
      </c>
      <c r="F19" s="154" t="s">
        <v>433</v>
      </c>
      <c r="G19" s="154" t="s">
        <v>433</v>
      </c>
      <c r="H19" s="70" t="s">
        <v>433</v>
      </c>
      <c r="I19" s="70" t="s">
        <v>433</v>
      </c>
      <c r="J19" s="69" t="s">
        <v>433</v>
      </c>
      <c r="K19" s="70" t="s">
        <v>433</v>
      </c>
      <c r="L19" s="154" t="s">
        <v>433</v>
      </c>
      <c r="M19" s="154" t="s">
        <v>433</v>
      </c>
      <c r="N19" s="154" t="s">
        <v>433</v>
      </c>
      <c r="O19" s="154" t="s">
        <v>433</v>
      </c>
      <c r="P19" s="70">
        <v>0</v>
      </c>
      <c r="Q19" s="70">
        <v>0</v>
      </c>
      <c r="R19" s="70">
        <v>0</v>
      </c>
      <c r="S19" s="187" t="s">
        <v>433</v>
      </c>
      <c r="T19" s="187" t="s">
        <v>433</v>
      </c>
      <c r="U19" s="154" t="s">
        <v>433</v>
      </c>
      <c r="V19" s="75">
        <f t="shared" si="7"/>
        <v>0</v>
      </c>
      <c r="W19" s="75">
        <f t="shared" si="8"/>
        <v>0</v>
      </c>
      <c r="X19" s="75">
        <f t="shared" si="9"/>
        <v>2254.7000000000003</v>
      </c>
      <c r="Y19" s="154" t="s">
        <v>433</v>
      </c>
      <c r="Z19" s="163" t="s">
        <v>433</v>
      </c>
      <c r="AA19" s="163" t="s">
        <v>433</v>
      </c>
      <c r="AB19" s="163" t="s">
        <v>433</v>
      </c>
      <c r="AC19" s="163" t="s">
        <v>433</v>
      </c>
      <c r="AD19" s="163" t="s">
        <v>433</v>
      </c>
      <c r="AE19" s="163" t="s">
        <v>433</v>
      </c>
      <c r="AF19" s="163" t="s">
        <v>433</v>
      </c>
      <c r="AG19" s="163" t="s">
        <v>433</v>
      </c>
      <c r="AH19" s="163" t="s">
        <v>433</v>
      </c>
      <c r="AI19" s="163" t="s">
        <v>433</v>
      </c>
      <c r="AJ19" s="163" t="s">
        <v>433</v>
      </c>
      <c r="AK19" s="164" t="s">
        <v>433</v>
      </c>
    </row>
    <row r="20" spans="1:37" x14ac:dyDescent="0.2">
      <c r="A20" s="123">
        <v>17</v>
      </c>
      <c r="B20" s="124" t="s">
        <v>23</v>
      </c>
      <c r="C20" s="124" t="s">
        <v>433</v>
      </c>
      <c r="D20" s="124" t="s">
        <v>433</v>
      </c>
      <c r="E20" s="124" t="s">
        <v>433</v>
      </c>
      <c r="F20" s="124" t="s">
        <v>433</v>
      </c>
      <c r="G20" s="124" t="s">
        <v>433</v>
      </c>
      <c r="H20" s="71">
        <f>ROUND(SUM(H16:H19),2)</f>
        <v>75315</v>
      </c>
      <c r="I20" s="71">
        <f>ROUND(SUM(I16:I19),2)</f>
        <v>12869.1</v>
      </c>
      <c r="J20" s="72">
        <f>ROUND(SUM(J16:J19),2)</f>
        <v>88184.1</v>
      </c>
      <c r="K20" s="71" t="s">
        <v>433</v>
      </c>
      <c r="L20" s="71">
        <f>SUM(L16:L19)</f>
        <v>0</v>
      </c>
      <c r="M20" s="71"/>
      <c r="N20" s="71">
        <f>SUM(N16:N19)</f>
        <v>0</v>
      </c>
      <c r="O20" s="71">
        <f>SUM(O16:O19)</f>
        <v>0</v>
      </c>
      <c r="P20" s="71">
        <f>ROUND(T8,2)</f>
        <v>6259955.96</v>
      </c>
      <c r="Q20" s="71">
        <f>V8</f>
        <v>808142.05999999994</v>
      </c>
      <c r="R20" s="71">
        <f>ROUND(T12,2)</f>
        <v>7190197.1399999997</v>
      </c>
      <c r="S20" s="154" t="s">
        <v>433</v>
      </c>
      <c r="T20" s="154" t="s">
        <v>433</v>
      </c>
      <c r="U20" s="162" t="s">
        <v>433</v>
      </c>
      <c r="V20" s="75">
        <f t="shared" si="7"/>
        <v>0</v>
      </c>
      <c r="W20" s="75">
        <f t="shared" si="8"/>
        <v>0</v>
      </c>
      <c r="X20" s="75">
        <f t="shared" si="9"/>
        <v>1951.62</v>
      </c>
      <c r="Y20" s="154" t="s">
        <v>433</v>
      </c>
      <c r="Z20" s="154" t="s">
        <v>433</v>
      </c>
      <c r="AA20" s="154" t="s">
        <v>433</v>
      </c>
      <c r="AB20" s="154" t="s">
        <v>433</v>
      </c>
      <c r="AC20" s="154" t="s">
        <v>433</v>
      </c>
      <c r="AD20" s="154" t="s">
        <v>433</v>
      </c>
      <c r="AE20" s="154" t="s">
        <v>433</v>
      </c>
      <c r="AF20" s="154" t="s">
        <v>433</v>
      </c>
      <c r="AG20" s="154" t="s">
        <v>433</v>
      </c>
      <c r="AH20" s="154" t="s">
        <v>433</v>
      </c>
      <c r="AI20" s="154" t="s">
        <v>433</v>
      </c>
      <c r="AJ20" s="154" t="s">
        <v>433</v>
      </c>
      <c r="AK20" s="164" t="s">
        <v>433</v>
      </c>
    </row>
    <row r="21" spans="1:37" x14ac:dyDescent="0.2">
      <c r="A21" s="123">
        <v>18</v>
      </c>
      <c r="B21" s="154" t="s">
        <v>433</v>
      </c>
      <c r="C21" s="154" t="s">
        <v>433</v>
      </c>
      <c r="D21" s="154" t="s">
        <v>433</v>
      </c>
      <c r="E21" s="154" t="s">
        <v>433</v>
      </c>
      <c r="F21" s="154" t="s">
        <v>433</v>
      </c>
      <c r="G21" s="154" t="s">
        <v>433</v>
      </c>
      <c r="H21" s="154" t="s">
        <v>433</v>
      </c>
      <c r="I21" s="154" t="s">
        <v>433</v>
      </c>
      <c r="J21" s="156" t="s">
        <v>433</v>
      </c>
      <c r="K21" s="154" t="s">
        <v>433</v>
      </c>
      <c r="L21" s="154" t="s">
        <v>433</v>
      </c>
      <c r="M21" s="154" t="s">
        <v>433</v>
      </c>
      <c r="N21" s="154" t="s">
        <v>433</v>
      </c>
      <c r="O21" s="154" t="s">
        <v>433</v>
      </c>
      <c r="P21" s="154" t="s">
        <v>433</v>
      </c>
      <c r="Q21" s="154" t="s">
        <v>433</v>
      </c>
      <c r="R21" s="154" t="s">
        <v>433</v>
      </c>
      <c r="S21" s="154" t="s">
        <v>433</v>
      </c>
      <c r="T21" s="154" t="s">
        <v>433</v>
      </c>
      <c r="U21" s="154" t="s">
        <v>433</v>
      </c>
      <c r="V21" s="75" t="s">
        <v>433</v>
      </c>
      <c r="W21" s="75" t="s">
        <v>433</v>
      </c>
      <c r="X21" s="75" t="s">
        <v>433</v>
      </c>
      <c r="Y21" s="154" t="s">
        <v>433</v>
      </c>
      <c r="Z21" s="154" t="s">
        <v>433</v>
      </c>
      <c r="AA21" s="154" t="s">
        <v>433</v>
      </c>
      <c r="AB21" s="154" t="s">
        <v>433</v>
      </c>
      <c r="AC21" s="154" t="s">
        <v>433</v>
      </c>
      <c r="AD21" s="154" t="s">
        <v>433</v>
      </c>
      <c r="AE21" s="154" t="s">
        <v>433</v>
      </c>
      <c r="AF21" s="154" t="s">
        <v>433</v>
      </c>
      <c r="AG21" s="154" t="s">
        <v>433</v>
      </c>
      <c r="AH21" s="154" t="s">
        <v>433</v>
      </c>
      <c r="AI21" s="154" t="s">
        <v>433</v>
      </c>
      <c r="AJ21" s="154" t="s">
        <v>433</v>
      </c>
      <c r="AK21" s="164" t="s">
        <v>433</v>
      </c>
    </row>
    <row r="22" spans="1:37" x14ac:dyDescent="0.2">
      <c r="A22" s="123">
        <v>19</v>
      </c>
      <c r="B22" s="154" t="s">
        <v>433</v>
      </c>
      <c r="C22" s="154" t="s">
        <v>433</v>
      </c>
      <c r="D22" s="154" t="s">
        <v>433</v>
      </c>
      <c r="E22" s="154" t="s">
        <v>433</v>
      </c>
      <c r="F22" s="154" t="s">
        <v>433</v>
      </c>
      <c r="G22" s="154" t="s">
        <v>433</v>
      </c>
      <c r="H22" s="154" t="s">
        <v>433</v>
      </c>
      <c r="I22" s="154" t="s">
        <v>433</v>
      </c>
      <c r="J22" s="156" t="s">
        <v>433</v>
      </c>
      <c r="K22" s="154" t="s">
        <v>433</v>
      </c>
      <c r="L22" s="154" t="s">
        <v>433</v>
      </c>
      <c r="M22" s="154" t="s">
        <v>433</v>
      </c>
      <c r="N22" s="154" t="s">
        <v>433</v>
      </c>
      <c r="O22" s="154" t="s">
        <v>433</v>
      </c>
      <c r="P22" s="154" t="s">
        <v>433</v>
      </c>
      <c r="Q22" s="154" t="s">
        <v>433</v>
      </c>
      <c r="R22" s="154" t="s">
        <v>433</v>
      </c>
      <c r="S22" s="154" t="s">
        <v>433</v>
      </c>
      <c r="T22" s="154" t="s">
        <v>433</v>
      </c>
      <c r="U22" s="154" t="s">
        <v>433</v>
      </c>
      <c r="V22" s="75" t="s">
        <v>433</v>
      </c>
      <c r="W22" s="75" t="s">
        <v>433</v>
      </c>
      <c r="X22" s="75" t="str">
        <f t="shared" si="9"/>
        <v>.</v>
      </c>
      <c r="Y22" s="154" t="s">
        <v>433</v>
      </c>
      <c r="Z22" s="154" t="s">
        <v>433</v>
      </c>
      <c r="AA22" s="154" t="s">
        <v>433</v>
      </c>
      <c r="AB22" s="154" t="s">
        <v>433</v>
      </c>
      <c r="AC22" s="154" t="s">
        <v>433</v>
      </c>
      <c r="AD22" s="154" t="s">
        <v>433</v>
      </c>
      <c r="AE22" s="154" t="s">
        <v>433</v>
      </c>
      <c r="AF22" s="154" t="s">
        <v>433</v>
      </c>
      <c r="AG22" s="154" t="s">
        <v>433</v>
      </c>
      <c r="AH22" s="154" t="s">
        <v>433</v>
      </c>
      <c r="AI22" s="154" t="s">
        <v>433</v>
      </c>
      <c r="AJ22" s="154" t="s">
        <v>433</v>
      </c>
      <c r="AK22" s="164" t="s">
        <v>433</v>
      </c>
    </row>
    <row r="23" spans="1:37" x14ac:dyDescent="0.2">
      <c r="A23" s="123">
        <v>20</v>
      </c>
      <c r="B23" s="154" t="s">
        <v>433</v>
      </c>
      <c r="C23" s="154" t="s">
        <v>433</v>
      </c>
      <c r="D23" s="154" t="s">
        <v>433</v>
      </c>
      <c r="E23" s="154" t="s">
        <v>433</v>
      </c>
      <c r="F23" s="154" t="s">
        <v>433</v>
      </c>
      <c r="G23" s="154" t="s">
        <v>433</v>
      </c>
      <c r="H23" s="154" t="s">
        <v>433</v>
      </c>
      <c r="I23" s="154" t="s">
        <v>433</v>
      </c>
      <c r="J23" s="156" t="s">
        <v>433</v>
      </c>
      <c r="K23" s="154" t="s">
        <v>433</v>
      </c>
      <c r="L23" s="154" t="s">
        <v>433</v>
      </c>
      <c r="M23" s="154" t="s">
        <v>433</v>
      </c>
      <c r="N23" s="154" t="s">
        <v>433</v>
      </c>
      <c r="O23" s="154" t="s">
        <v>433</v>
      </c>
      <c r="P23" s="154" t="s">
        <v>433</v>
      </c>
      <c r="Q23" s="154" t="s">
        <v>433</v>
      </c>
      <c r="R23" s="154" t="s">
        <v>433</v>
      </c>
      <c r="S23" s="154" t="s">
        <v>433</v>
      </c>
      <c r="T23" s="154" t="s">
        <v>433</v>
      </c>
      <c r="U23" s="154" t="s">
        <v>433</v>
      </c>
      <c r="V23" s="75" t="s">
        <v>433</v>
      </c>
      <c r="W23" s="75" t="s">
        <v>433</v>
      </c>
      <c r="X23" s="75" t="str">
        <f t="shared" si="9"/>
        <v>.</v>
      </c>
      <c r="Y23" s="154" t="s">
        <v>433</v>
      </c>
      <c r="Z23" s="154" t="s">
        <v>433</v>
      </c>
      <c r="AA23" s="154" t="s">
        <v>433</v>
      </c>
      <c r="AB23" s="154" t="s">
        <v>433</v>
      </c>
      <c r="AC23" s="154" t="s">
        <v>433</v>
      </c>
      <c r="AD23" s="154" t="s">
        <v>433</v>
      </c>
      <c r="AE23" s="154" t="s">
        <v>433</v>
      </c>
      <c r="AF23" s="154" t="s">
        <v>433</v>
      </c>
      <c r="AG23" s="154" t="s">
        <v>433</v>
      </c>
      <c r="AH23" s="154" t="s">
        <v>433</v>
      </c>
      <c r="AI23" s="154" t="s">
        <v>433</v>
      </c>
      <c r="AJ23" s="154" t="s">
        <v>433</v>
      </c>
      <c r="AK23" s="164" t="s">
        <v>433</v>
      </c>
    </row>
    <row r="24" spans="1:37" x14ac:dyDescent="0.2">
      <c r="A24" s="123">
        <v>21</v>
      </c>
      <c r="B24" s="154" t="s">
        <v>433</v>
      </c>
      <c r="C24" s="154" t="s">
        <v>433</v>
      </c>
      <c r="D24" s="154" t="s">
        <v>433</v>
      </c>
      <c r="E24" s="154" t="s">
        <v>433</v>
      </c>
      <c r="F24" s="154" t="s">
        <v>433</v>
      </c>
      <c r="G24" s="154" t="s">
        <v>433</v>
      </c>
      <c r="H24" s="154" t="s">
        <v>433</v>
      </c>
      <c r="I24" s="154" t="s">
        <v>433</v>
      </c>
      <c r="J24" s="154" t="s">
        <v>433</v>
      </c>
      <c r="K24" s="154" t="s">
        <v>433</v>
      </c>
      <c r="L24" s="154" t="s">
        <v>433</v>
      </c>
      <c r="M24" s="154" t="s">
        <v>433</v>
      </c>
      <c r="N24" s="154" t="s">
        <v>433</v>
      </c>
      <c r="O24" s="154" t="s">
        <v>433</v>
      </c>
      <c r="P24" s="154" t="s">
        <v>433</v>
      </c>
      <c r="Q24" s="154" t="s">
        <v>433</v>
      </c>
      <c r="R24" s="154" t="s">
        <v>433</v>
      </c>
      <c r="S24" s="154" t="s">
        <v>433</v>
      </c>
      <c r="T24" s="154" t="s">
        <v>433</v>
      </c>
      <c r="U24" s="154" t="s">
        <v>433</v>
      </c>
      <c r="V24" s="75" t="s">
        <v>433</v>
      </c>
      <c r="W24" s="75" t="s">
        <v>433</v>
      </c>
      <c r="X24" s="75" t="str">
        <f t="shared" si="9"/>
        <v>.</v>
      </c>
      <c r="Y24" s="154" t="s">
        <v>433</v>
      </c>
      <c r="Z24" s="154" t="s">
        <v>433</v>
      </c>
      <c r="AA24" s="154" t="s">
        <v>433</v>
      </c>
      <c r="AB24" s="154" t="s">
        <v>433</v>
      </c>
      <c r="AC24" s="154" t="s">
        <v>433</v>
      </c>
      <c r="AD24" s="154" t="s">
        <v>433</v>
      </c>
      <c r="AE24" s="154" t="s">
        <v>433</v>
      </c>
      <c r="AF24" s="154" t="s">
        <v>433</v>
      </c>
      <c r="AG24" s="154" t="s">
        <v>433</v>
      </c>
      <c r="AH24" s="154" t="s">
        <v>433</v>
      </c>
      <c r="AI24" s="154" t="s">
        <v>433</v>
      </c>
      <c r="AJ24" s="154" t="s">
        <v>433</v>
      </c>
      <c r="AK24" s="164" t="s">
        <v>433</v>
      </c>
    </row>
    <row r="25" spans="1:37" x14ac:dyDescent="0.2">
      <c r="A25" s="123">
        <v>22</v>
      </c>
      <c r="B25" s="166" t="s">
        <v>398</v>
      </c>
      <c r="C25" s="166" t="s">
        <v>433</v>
      </c>
      <c r="D25" s="166" t="s">
        <v>433</v>
      </c>
      <c r="E25" s="166" t="s">
        <v>433</v>
      </c>
      <c r="F25" s="166" t="s">
        <v>433</v>
      </c>
      <c r="G25" s="154" t="s">
        <v>433</v>
      </c>
      <c r="H25" s="154" t="s">
        <v>433</v>
      </c>
      <c r="I25" s="154" t="s">
        <v>433</v>
      </c>
      <c r="J25" s="154" t="s">
        <v>433</v>
      </c>
      <c r="K25" s="154" t="s">
        <v>433</v>
      </c>
      <c r="L25" s="154" t="s">
        <v>433</v>
      </c>
      <c r="M25" s="154" t="s">
        <v>433</v>
      </c>
      <c r="N25" s="154" t="s">
        <v>433</v>
      </c>
      <c r="O25" s="154" t="s">
        <v>433</v>
      </c>
      <c r="P25" s="154" t="s">
        <v>433</v>
      </c>
      <c r="Q25" s="154" t="s">
        <v>433</v>
      </c>
      <c r="R25" s="154" t="s">
        <v>433</v>
      </c>
      <c r="S25" s="154" t="s">
        <v>433</v>
      </c>
      <c r="T25" s="154" t="s">
        <v>433</v>
      </c>
      <c r="U25" s="154" t="s">
        <v>433</v>
      </c>
      <c r="V25" s="75" t="s">
        <v>433</v>
      </c>
      <c r="W25" s="75" t="s">
        <v>433</v>
      </c>
      <c r="X25" s="75" t="str">
        <f t="shared" si="9"/>
        <v>.</v>
      </c>
      <c r="Y25" s="154" t="s">
        <v>433</v>
      </c>
      <c r="Z25" s="154" t="s">
        <v>433</v>
      </c>
      <c r="AA25" s="154" t="s">
        <v>433</v>
      </c>
      <c r="AB25" s="154" t="s">
        <v>433</v>
      </c>
      <c r="AC25" s="154" t="s">
        <v>433</v>
      </c>
      <c r="AD25" s="154" t="s">
        <v>433</v>
      </c>
      <c r="AE25" s="154" t="s">
        <v>433</v>
      </c>
      <c r="AF25" s="154" t="s">
        <v>433</v>
      </c>
      <c r="AG25" s="154" t="s">
        <v>433</v>
      </c>
      <c r="AH25" s="154" t="s">
        <v>433</v>
      </c>
      <c r="AI25" s="154" t="s">
        <v>433</v>
      </c>
      <c r="AJ25" s="154" t="s">
        <v>433</v>
      </c>
      <c r="AK25" s="164" t="s">
        <v>433</v>
      </c>
    </row>
    <row r="26" spans="1:37" x14ac:dyDescent="0.2">
      <c r="A26" s="123">
        <v>23</v>
      </c>
      <c r="B26" s="167" t="s">
        <v>193</v>
      </c>
      <c r="C26" s="167" t="s">
        <v>433</v>
      </c>
      <c r="D26" s="167" t="s">
        <v>194</v>
      </c>
      <c r="E26" s="167" t="s">
        <v>195</v>
      </c>
      <c r="F26" s="167" t="s">
        <v>196</v>
      </c>
      <c r="G26" s="154" t="s">
        <v>433</v>
      </c>
      <c r="H26" s="154" t="s">
        <v>433</v>
      </c>
      <c r="I26" s="154" t="s">
        <v>433</v>
      </c>
      <c r="J26" s="154" t="s">
        <v>433</v>
      </c>
      <c r="K26" s="154" t="s">
        <v>433</v>
      </c>
      <c r="L26" s="154" t="s">
        <v>433</v>
      </c>
      <c r="M26" s="154" t="s">
        <v>433</v>
      </c>
      <c r="N26" s="154" t="s">
        <v>433</v>
      </c>
      <c r="O26" s="154" t="s">
        <v>433</v>
      </c>
      <c r="P26" s="154" t="s">
        <v>433</v>
      </c>
      <c r="Q26" s="154" t="s">
        <v>433</v>
      </c>
      <c r="R26" s="154" t="s">
        <v>433</v>
      </c>
      <c r="S26" s="154" t="s">
        <v>433</v>
      </c>
      <c r="T26" s="154" t="s">
        <v>433</v>
      </c>
      <c r="U26" s="154" t="s">
        <v>433</v>
      </c>
      <c r="V26" s="75">
        <f>SUM(V16:V25)</f>
        <v>0</v>
      </c>
      <c r="W26" s="75">
        <f>SUM(W16:W25)</f>
        <v>0</v>
      </c>
      <c r="X26" s="75" t="str">
        <f t="shared" si="9"/>
        <v>.</v>
      </c>
      <c r="Y26" s="168" t="s">
        <v>433</v>
      </c>
      <c r="Z26" s="154" t="s">
        <v>433</v>
      </c>
      <c r="AA26" s="154" t="s">
        <v>433</v>
      </c>
      <c r="AB26" s="154" t="s">
        <v>433</v>
      </c>
      <c r="AC26" s="154" t="s">
        <v>433</v>
      </c>
      <c r="AD26" s="154" t="s">
        <v>433</v>
      </c>
      <c r="AE26" s="154" t="s">
        <v>433</v>
      </c>
      <c r="AF26" s="154" t="s">
        <v>433</v>
      </c>
      <c r="AG26" s="154" t="s">
        <v>433</v>
      </c>
      <c r="AH26" s="154" t="s">
        <v>433</v>
      </c>
      <c r="AI26" s="154" t="s">
        <v>433</v>
      </c>
      <c r="AJ26" s="154" t="s">
        <v>433</v>
      </c>
      <c r="AK26" s="154" t="s">
        <v>433</v>
      </c>
    </row>
    <row r="27" spans="1:37" x14ac:dyDescent="0.2">
      <c r="A27" s="123">
        <v>24</v>
      </c>
      <c r="B27" s="216" t="s">
        <v>199</v>
      </c>
      <c r="C27" s="107" t="s">
        <v>433</v>
      </c>
      <c r="D27" s="231">
        <v>2000</v>
      </c>
      <c r="E27" s="145" t="s">
        <v>393</v>
      </c>
      <c r="F27" s="216" t="s">
        <v>200</v>
      </c>
      <c r="G27" s="154" t="s">
        <v>433</v>
      </c>
      <c r="H27" s="154" t="s">
        <v>433</v>
      </c>
      <c r="I27" s="154" t="s">
        <v>433</v>
      </c>
      <c r="J27" s="154" t="s">
        <v>433</v>
      </c>
      <c r="K27" s="154" t="s">
        <v>433</v>
      </c>
      <c r="L27" s="154" t="s">
        <v>433</v>
      </c>
      <c r="M27" s="154" t="s">
        <v>433</v>
      </c>
      <c r="N27" s="154" t="s">
        <v>433</v>
      </c>
      <c r="O27" s="154" t="s">
        <v>433</v>
      </c>
      <c r="P27" s="154" t="s">
        <v>433</v>
      </c>
      <c r="Q27" s="154" t="s">
        <v>433</v>
      </c>
      <c r="R27" s="154" t="s">
        <v>433</v>
      </c>
      <c r="S27" s="154" t="s">
        <v>433</v>
      </c>
      <c r="T27" s="154" t="s">
        <v>433</v>
      </c>
      <c r="U27" s="154" t="s">
        <v>433</v>
      </c>
      <c r="V27" s="1" t="s">
        <v>23</v>
      </c>
      <c r="W27" s="75">
        <f>V26+W26</f>
        <v>0</v>
      </c>
      <c r="X27" s="75">
        <f>SUM(X16:X26)</f>
        <v>808142.05999999994</v>
      </c>
      <c r="Y27" s="154" t="s">
        <v>433</v>
      </c>
      <c r="Z27" s="154" t="s">
        <v>433</v>
      </c>
      <c r="AA27" s="154" t="s">
        <v>433</v>
      </c>
      <c r="AB27" s="154" t="s">
        <v>433</v>
      </c>
      <c r="AC27" s="154" t="s">
        <v>433</v>
      </c>
      <c r="AD27" s="154" t="s">
        <v>433</v>
      </c>
      <c r="AE27" s="154" t="s">
        <v>433</v>
      </c>
      <c r="AF27" s="154" t="s">
        <v>433</v>
      </c>
      <c r="AG27" s="154" t="s">
        <v>433</v>
      </c>
      <c r="AH27" s="154" t="s">
        <v>433</v>
      </c>
      <c r="AI27" s="154" t="s">
        <v>433</v>
      </c>
      <c r="AJ27" s="154" t="s">
        <v>433</v>
      </c>
      <c r="AK27" s="154" t="s">
        <v>433</v>
      </c>
    </row>
    <row r="28" spans="1:37" x14ac:dyDescent="0.2">
      <c r="A28" s="123">
        <v>25</v>
      </c>
      <c r="B28" s="77" t="s">
        <v>403</v>
      </c>
      <c r="C28" s="107" t="s">
        <v>433</v>
      </c>
      <c r="D28" s="231">
        <f>U8*2%</f>
        <v>125099.1192</v>
      </c>
      <c r="E28" s="145" t="s">
        <v>393</v>
      </c>
      <c r="F28" s="216" t="s">
        <v>200</v>
      </c>
      <c r="G28" s="154" t="s">
        <v>433</v>
      </c>
      <c r="H28" s="154" t="s">
        <v>433</v>
      </c>
      <c r="I28" s="154" t="s">
        <v>433</v>
      </c>
      <c r="J28" s="154" t="s">
        <v>433</v>
      </c>
      <c r="K28" s="154" t="s">
        <v>433</v>
      </c>
      <c r="L28" s="154" t="s">
        <v>433</v>
      </c>
      <c r="M28" s="154" t="s">
        <v>433</v>
      </c>
      <c r="N28" s="154" t="s">
        <v>433</v>
      </c>
      <c r="O28" s="154" t="s">
        <v>433</v>
      </c>
      <c r="P28" s="154" t="s">
        <v>433</v>
      </c>
      <c r="Q28" s="154" t="s">
        <v>433</v>
      </c>
      <c r="R28" s="154" t="s">
        <v>433</v>
      </c>
      <c r="S28" s="154" t="s">
        <v>433</v>
      </c>
      <c r="T28" s="154" t="s">
        <v>433</v>
      </c>
      <c r="U28" s="154" t="s">
        <v>433</v>
      </c>
      <c r="V28" s="154" t="s">
        <v>433</v>
      </c>
      <c r="W28" s="154" t="s">
        <v>433</v>
      </c>
      <c r="X28" s="154" t="s">
        <v>433</v>
      </c>
      <c r="Y28" s="154" t="s">
        <v>433</v>
      </c>
      <c r="Z28" s="154" t="s">
        <v>433</v>
      </c>
      <c r="AA28" s="154" t="s">
        <v>433</v>
      </c>
      <c r="AB28" s="154" t="s">
        <v>433</v>
      </c>
      <c r="AC28" s="154" t="s">
        <v>433</v>
      </c>
      <c r="AD28" s="154" t="s">
        <v>433</v>
      </c>
      <c r="AE28" s="154" t="s">
        <v>433</v>
      </c>
      <c r="AF28" s="154" t="s">
        <v>433</v>
      </c>
      <c r="AG28" s="154" t="s">
        <v>433</v>
      </c>
      <c r="AH28" s="154" t="s">
        <v>433</v>
      </c>
      <c r="AI28" s="154" t="s">
        <v>433</v>
      </c>
      <c r="AJ28" s="154" t="s">
        <v>433</v>
      </c>
      <c r="AK28" s="154" t="s">
        <v>433</v>
      </c>
    </row>
    <row r="29" spans="1:37" x14ac:dyDescent="0.2">
      <c r="A29" s="123">
        <v>26</v>
      </c>
      <c r="B29" s="169" t="s">
        <v>201</v>
      </c>
      <c r="C29" s="169" t="s">
        <v>433</v>
      </c>
      <c r="D29" s="75">
        <v>10000</v>
      </c>
      <c r="E29" s="169" t="s">
        <v>202</v>
      </c>
      <c r="F29" s="169" t="s">
        <v>200</v>
      </c>
      <c r="G29" s="154" t="s">
        <v>433</v>
      </c>
      <c r="H29" s="154" t="s">
        <v>433</v>
      </c>
      <c r="I29" s="154" t="s">
        <v>433</v>
      </c>
      <c r="J29" s="154" t="s">
        <v>433</v>
      </c>
      <c r="K29" s="154" t="s">
        <v>433</v>
      </c>
      <c r="L29" s="154" t="s">
        <v>433</v>
      </c>
      <c r="M29" s="154" t="s">
        <v>433</v>
      </c>
      <c r="N29" s="154" t="s">
        <v>433</v>
      </c>
      <c r="O29" s="154" t="s">
        <v>433</v>
      </c>
      <c r="P29" s="154" t="s">
        <v>433</v>
      </c>
      <c r="Q29" s="154" t="s">
        <v>433</v>
      </c>
      <c r="R29" s="154" t="s">
        <v>433</v>
      </c>
      <c r="S29" s="154" t="s">
        <v>433</v>
      </c>
      <c r="T29" s="154" t="s">
        <v>433</v>
      </c>
      <c r="U29" s="154" t="s">
        <v>433</v>
      </c>
      <c r="V29" s="154" t="s">
        <v>433</v>
      </c>
      <c r="W29" s="154" t="s">
        <v>433</v>
      </c>
      <c r="X29" s="154" t="s">
        <v>433</v>
      </c>
      <c r="Y29" s="154" t="s">
        <v>433</v>
      </c>
      <c r="Z29" s="154" t="s">
        <v>433</v>
      </c>
      <c r="AA29" s="154" t="s">
        <v>433</v>
      </c>
      <c r="AB29" s="154" t="s">
        <v>433</v>
      </c>
      <c r="AC29" s="154" t="s">
        <v>433</v>
      </c>
      <c r="AD29" s="154" t="s">
        <v>433</v>
      </c>
      <c r="AE29" s="154" t="s">
        <v>433</v>
      </c>
      <c r="AF29" s="154" t="s">
        <v>433</v>
      </c>
      <c r="AG29" s="154" t="s">
        <v>433</v>
      </c>
      <c r="AH29" s="154" t="s">
        <v>433</v>
      </c>
      <c r="AI29" s="154" t="s">
        <v>433</v>
      </c>
      <c r="AJ29" s="154" t="s">
        <v>433</v>
      </c>
      <c r="AK29" s="154" t="s">
        <v>433</v>
      </c>
    </row>
    <row r="30" spans="1:37" x14ac:dyDescent="0.2">
      <c r="A30" s="123">
        <v>27</v>
      </c>
      <c r="B30" s="154" t="s">
        <v>433</v>
      </c>
      <c r="C30" s="154" t="s">
        <v>433</v>
      </c>
      <c r="D30" s="154" t="s">
        <v>433</v>
      </c>
      <c r="E30" s="154" t="s">
        <v>433</v>
      </c>
      <c r="F30" s="154" t="s">
        <v>433</v>
      </c>
      <c r="G30" s="154" t="s">
        <v>433</v>
      </c>
      <c r="H30" s="154" t="s">
        <v>433</v>
      </c>
      <c r="I30" s="154" t="s">
        <v>433</v>
      </c>
      <c r="J30" s="154" t="s">
        <v>433</v>
      </c>
      <c r="K30" s="154" t="s">
        <v>433</v>
      </c>
      <c r="L30" s="154" t="s">
        <v>433</v>
      </c>
      <c r="M30" s="154" t="s">
        <v>433</v>
      </c>
      <c r="N30" s="154" t="s">
        <v>433</v>
      </c>
      <c r="O30" s="154" t="s">
        <v>433</v>
      </c>
      <c r="P30" s="154" t="s">
        <v>433</v>
      </c>
      <c r="Q30" s="154" t="s">
        <v>433</v>
      </c>
      <c r="R30" s="154" t="s">
        <v>433</v>
      </c>
      <c r="S30" s="154" t="s">
        <v>433</v>
      </c>
      <c r="T30" s="154" t="s">
        <v>433</v>
      </c>
      <c r="U30" s="154" t="s">
        <v>433</v>
      </c>
      <c r="V30" s="154" t="s">
        <v>433</v>
      </c>
      <c r="W30" s="154" t="s">
        <v>433</v>
      </c>
      <c r="X30" s="154" t="s">
        <v>433</v>
      </c>
      <c r="Y30" s="154" t="s">
        <v>433</v>
      </c>
      <c r="Z30" s="154" t="s">
        <v>433</v>
      </c>
      <c r="AA30" s="154" t="s">
        <v>433</v>
      </c>
      <c r="AB30" s="154" t="s">
        <v>433</v>
      </c>
      <c r="AC30" s="154" t="s">
        <v>433</v>
      </c>
      <c r="AD30" s="154" t="s">
        <v>433</v>
      </c>
      <c r="AE30" s="154" t="s">
        <v>433</v>
      </c>
      <c r="AF30" s="154" t="s">
        <v>433</v>
      </c>
      <c r="AG30" s="154" t="s">
        <v>433</v>
      </c>
      <c r="AH30" s="154" t="s">
        <v>433</v>
      </c>
      <c r="AI30" s="154" t="s">
        <v>433</v>
      </c>
      <c r="AJ30" s="154" t="s">
        <v>433</v>
      </c>
      <c r="AK30" s="154" t="s">
        <v>433</v>
      </c>
    </row>
    <row r="31" spans="1:37" x14ac:dyDescent="0.2">
      <c r="A31" s="123">
        <v>28</v>
      </c>
      <c r="B31" s="171" t="s">
        <v>163</v>
      </c>
      <c r="C31" s="160" t="s">
        <v>433</v>
      </c>
      <c r="D31" s="171" t="s">
        <v>168</v>
      </c>
      <c r="E31" s="160" t="s">
        <v>433</v>
      </c>
      <c r="F31" s="171" t="s">
        <v>174</v>
      </c>
      <c r="G31" s="160" t="s">
        <v>433</v>
      </c>
      <c r="H31" s="154" t="s">
        <v>433</v>
      </c>
      <c r="I31" s="154" t="s">
        <v>433</v>
      </c>
      <c r="J31" s="154" t="s">
        <v>433</v>
      </c>
      <c r="K31" s="154" t="s">
        <v>433</v>
      </c>
      <c r="L31" s="154" t="s">
        <v>433</v>
      </c>
      <c r="M31" s="154" t="s">
        <v>433</v>
      </c>
      <c r="N31" s="154" t="s">
        <v>433</v>
      </c>
      <c r="O31" s="154" t="s">
        <v>433</v>
      </c>
      <c r="P31" s="154" t="s">
        <v>433</v>
      </c>
      <c r="Q31" s="154" t="s">
        <v>433</v>
      </c>
      <c r="R31" s="154" t="s">
        <v>433</v>
      </c>
      <c r="S31" s="154" t="s">
        <v>433</v>
      </c>
      <c r="T31" s="154" t="s">
        <v>433</v>
      </c>
      <c r="U31" s="154" t="s">
        <v>433</v>
      </c>
      <c r="V31" s="154" t="s">
        <v>433</v>
      </c>
      <c r="W31" s="154" t="s">
        <v>433</v>
      </c>
      <c r="X31" s="154" t="s">
        <v>433</v>
      </c>
      <c r="Y31" s="154" t="s">
        <v>433</v>
      </c>
      <c r="Z31" s="154" t="s">
        <v>433</v>
      </c>
      <c r="AA31" s="154" t="s">
        <v>433</v>
      </c>
      <c r="AB31" s="154" t="s">
        <v>433</v>
      </c>
      <c r="AC31" s="154" t="s">
        <v>433</v>
      </c>
      <c r="AD31" s="154" t="s">
        <v>433</v>
      </c>
      <c r="AE31" s="154" t="s">
        <v>433</v>
      </c>
      <c r="AF31" s="154" t="s">
        <v>433</v>
      </c>
      <c r="AG31" s="154" t="s">
        <v>433</v>
      </c>
      <c r="AH31" s="154" t="s">
        <v>433</v>
      </c>
      <c r="AI31" s="154" t="s">
        <v>433</v>
      </c>
      <c r="AJ31" s="154" t="s">
        <v>433</v>
      </c>
      <c r="AK31" s="154" t="s">
        <v>433</v>
      </c>
    </row>
    <row r="32" spans="1:37" x14ac:dyDescent="0.2">
      <c r="A32" s="123">
        <v>29</v>
      </c>
      <c r="B32" s="167" t="s">
        <v>164</v>
      </c>
      <c r="C32" s="167" t="s">
        <v>165</v>
      </c>
      <c r="D32" s="167" t="s">
        <v>164</v>
      </c>
      <c r="E32" s="167" t="s">
        <v>165</v>
      </c>
      <c r="F32" s="167" t="s">
        <v>164</v>
      </c>
      <c r="G32" s="167" t="s">
        <v>165</v>
      </c>
      <c r="H32" s="154" t="s">
        <v>433</v>
      </c>
      <c r="I32" s="154" t="s">
        <v>433</v>
      </c>
      <c r="J32" s="154" t="s">
        <v>433</v>
      </c>
      <c r="K32" s="154" t="s">
        <v>433</v>
      </c>
      <c r="L32" s="154" t="s">
        <v>433</v>
      </c>
      <c r="M32" s="154" t="s">
        <v>433</v>
      </c>
      <c r="N32" s="154" t="s">
        <v>433</v>
      </c>
      <c r="O32" s="154" t="s">
        <v>433</v>
      </c>
      <c r="P32" s="154" t="s">
        <v>433</v>
      </c>
      <c r="Q32" s="154" t="s">
        <v>433</v>
      </c>
      <c r="R32" s="154" t="s">
        <v>433</v>
      </c>
      <c r="S32" s="154" t="s">
        <v>433</v>
      </c>
      <c r="T32" s="154" t="s">
        <v>433</v>
      </c>
      <c r="U32" s="154" t="s">
        <v>433</v>
      </c>
      <c r="V32" s="154" t="s">
        <v>433</v>
      </c>
      <c r="W32" s="154" t="s">
        <v>433</v>
      </c>
      <c r="X32" s="154" t="s">
        <v>433</v>
      </c>
      <c r="Y32" s="154" t="s">
        <v>433</v>
      </c>
      <c r="Z32" s="154" t="s">
        <v>433</v>
      </c>
      <c r="AA32" s="154" t="s">
        <v>433</v>
      </c>
      <c r="AB32" s="154" t="s">
        <v>433</v>
      </c>
      <c r="AC32" s="154" t="s">
        <v>433</v>
      </c>
      <c r="AD32" s="154" t="s">
        <v>433</v>
      </c>
      <c r="AE32" s="154" t="s">
        <v>433</v>
      </c>
      <c r="AF32" s="154" t="s">
        <v>433</v>
      </c>
      <c r="AG32" s="154" t="s">
        <v>433</v>
      </c>
      <c r="AH32" s="154" t="s">
        <v>433</v>
      </c>
      <c r="AI32" s="154" t="s">
        <v>433</v>
      </c>
      <c r="AJ32" s="154" t="s">
        <v>433</v>
      </c>
      <c r="AK32" s="154" t="s">
        <v>433</v>
      </c>
    </row>
    <row r="33" spans="1:37" x14ac:dyDescent="0.2">
      <c r="A33" s="123">
        <v>30</v>
      </c>
      <c r="B33" s="145" t="s">
        <v>177</v>
      </c>
      <c r="C33" s="145" t="s">
        <v>166</v>
      </c>
      <c r="D33" s="145" t="s">
        <v>433</v>
      </c>
      <c r="E33" s="145" t="s">
        <v>433</v>
      </c>
      <c r="F33" s="145" t="s">
        <v>175</v>
      </c>
      <c r="G33" s="145" t="s">
        <v>167</v>
      </c>
      <c r="H33" s="154" t="s">
        <v>433</v>
      </c>
      <c r="I33" s="154" t="s">
        <v>433</v>
      </c>
      <c r="J33" s="154" t="s">
        <v>433</v>
      </c>
      <c r="K33" s="154" t="s">
        <v>433</v>
      </c>
      <c r="L33" s="154" t="s">
        <v>433</v>
      </c>
      <c r="M33" s="154" t="s">
        <v>433</v>
      </c>
      <c r="N33" s="154" t="s">
        <v>433</v>
      </c>
      <c r="O33" s="154" t="s">
        <v>433</v>
      </c>
      <c r="P33" s="154" t="s">
        <v>433</v>
      </c>
      <c r="Q33" s="154" t="s">
        <v>433</v>
      </c>
      <c r="R33" s="154" t="s">
        <v>433</v>
      </c>
      <c r="S33" s="154" t="s">
        <v>433</v>
      </c>
      <c r="T33" s="154" t="s">
        <v>433</v>
      </c>
      <c r="U33" s="154" t="s">
        <v>433</v>
      </c>
      <c r="V33" s="154" t="s">
        <v>433</v>
      </c>
      <c r="W33" s="154" t="s">
        <v>433</v>
      </c>
      <c r="X33" s="154" t="s">
        <v>433</v>
      </c>
      <c r="Y33" s="154" t="s">
        <v>433</v>
      </c>
      <c r="Z33" s="154" t="s">
        <v>433</v>
      </c>
      <c r="AA33" s="154" t="s">
        <v>433</v>
      </c>
      <c r="AB33" s="154" t="s">
        <v>433</v>
      </c>
      <c r="AC33" s="154" t="s">
        <v>433</v>
      </c>
      <c r="AD33" s="154" t="s">
        <v>433</v>
      </c>
      <c r="AE33" s="154" t="s">
        <v>433</v>
      </c>
      <c r="AF33" s="154" t="s">
        <v>433</v>
      </c>
      <c r="AG33" s="154" t="s">
        <v>433</v>
      </c>
      <c r="AH33" s="154" t="s">
        <v>433</v>
      </c>
      <c r="AI33" s="154" t="s">
        <v>433</v>
      </c>
      <c r="AJ33" s="154" t="s">
        <v>433</v>
      </c>
      <c r="AK33" s="154" t="s">
        <v>433</v>
      </c>
    </row>
    <row r="34" spans="1:37" x14ac:dyDescent="0.2">
      <c r="A34" s="123">
        <v>31</v>
      </c>
      <c r="B34" s="145" t="s">
        <v>272</v>
      </c>
      <c r="C34" s="145" t="s">
        <v>167</v>
      </c>
      <c r="D34" s="145" t="s">
        <v>433</v>
      </c>
      <c r="E34" s="145" t="s">
        <v>433</v>
      </c>
      <c r="F34" s="145" t="s">
        <v>273</v>
      </c>
      <c r="G34" s="145" t="s">
        <v>166</v>
      </c>
      <c r="H34" s="154" t="s">
        <v>433</v>
      </c>
      <c r="I34" s="154" t="s">
        <v>433</v>
      </c>
      <c r="J34" s="154" t="s">
        <v>433</v>
      </c>
      <c r="K34" s="154" t="s">
        <v>433</v>
      </c>
      <c r="L34" s="154" t="s">
        <v>433</v>
      </c>
      <c r="M34" s="154" t="s">
        <v>433</v>
      </c>
      <c r="N34" s="154" t="s">
        <v>433</v>
      </c>
      <c r="O34" s="154" t="s">
        <v>433</v>
      </c>
      <c r="P34" s="154" t="s">
        <v>433</v>
      </c>
      <c r="Q34" s="154" t="s">
        <v>433</v>
      </c>
      <c r="R34" s="154" t="s">
        <v>433</v>
      </c>
      <c r="S34" s="154" t="s">
        <v>433</v>
      </c>
      <c r="T34" s="154" t="s">
        <v>433</v>
      </c>
      <c r="U34" s="154" t="s">
        <v>433</v>
      </c>
      <c r="V34" s="154" t="s">
        <v>433</v>
      </c>
      <c r="W34" s="154" t="s">
        <v>433</v>
      </c>
      <c r="X34" s="154" t="s">
        <v>433</v>
      </c>
      <c r="Y34" s="154" t="s">
        <v>433</v>
      </c>
      <c r="Z34" s="154" t="s">
        <v>433</v>
      </c>
      <c r="AA34" s="154" t="s">
        <v>433</v>
      </c>
      <c r="AB34" s="154" t="s">
        <v>433</v>
      </c>
      <c r="AC34" s="154" t="s">
        <v>433</v>
      </c>
      <c r="AD34" s="154" t="s">
        <v>433</v>
      </c>
      <c r="AE34" s="154" t="s">
        <v>433</v>
      </c>
      <c r="AF34" s="154" t="s">
        <v>433</v>
      </c>
      <c r="AG34" s="154" t="s">
        <v>433</v>
      </c>
      <c r="AH34" s="154" t="s">
        <v>433</v>
      </c>
      <c r="AI34" s="154" t="s">
        <v>433</v>
      </c>
      <c r="AJ34" s="154" t="s">
        <v>433</v>
      </c>
      <c r="AK34" s="154" t="s">
        <v>433</v>
      </c>
    </row>
    <row r="35" spans="1:37" x14ac:dyDescent="0.2">
      <c r="A35" s="123">
        <v>32</v>
      </c>
      <c r="B35" s="145" t="s">
        <v>433</v>
      </c>
      <c r="C35" s="145" t="s">
        <v>433</v>
      </c>
      <c r="D35" s="172" t="s">
        <v>433</v>
      </c>
      <c r="E35" s="145" t="s">
        <v>433</v>
      </c>
      <c r="F35" s="145" t="s">
        <v>433</v>
      </c>
      <c r="G35" s="145" t="s">
        <v>433</v>
      </c>
      <c r="H35" s="154" t="s">
        <v>433</v>
      </c>
      <c r="I35" s="154" t="s">
        <v>433</v>
      </c>
      <c r="J35" s="154" t="s">
        <v>433</v>
      </c>
      <c r="K35" s="154" t="s">
        <v>433</v>
      </c>
      <c r="L35" s="154" t="s">
        <v>433</v>
      </c>
      <c r="M35" s="154" t="s">
        <v>433</v>
      </c>
      <c r="N35" s="154" t="s">
        <v>433</v>
      </c>
      <c r="O35" s="154" t="s">
        <v>433</v>
      </c>
      <c r="P35" s="154" t="s">
        <v>433</v>
      </c>
      <c r="Q35" s="154" t="s">
        <v>433</v>
      </c>
      <c r="R35" s="154" t="s">
        <v>433</v>
      </c>
      <c r="S35" s="154" t="s">
        <v>433</v>
      </c>
      <c r="T35" s="154" t="s">
        <v>433</v>
      </c>
      <c r="U35" s="154" t="s">
        <v>433</v>
      </c>
      <c r="V35" s="154" t="s">
        <v>433</v>
      </c>
      <c r="W35" s="154" t="s">
        <v>433</v>
      </c>
      <c r="X35" s="154" t="s">
        <v>433</v>
      </c>
      <c r="Y35" s="154" t="s">
        <v>433</v>
      </c>
      <c r="Z35" s="154" t="s">
        <v>433</v>
      </c>
      <c r="AA35" s="154" t="s">
        <v>433</v>
      </c>
      <c r="AB35" s="154" t="s">
        <v>433</v>
      </c>
      <c r="AC35" s="154" t="s">
        <v>433</v>
      </c>
      <c r="AD35" s="154" t="s">
        <v>433</v>
      </c>
      <c r="AE35" s="154" t="s">
        <v>433</v>
      </c>
      <c r="AF35" s="154" t="s">
        <v>433</v>
      </c>
      <c r="AG35" s="154" t="s">
        <v>433</v>
      </c>
      <c r="AH35" s="154" t="s">
        <v>433</v>
      </c>
      <c r="AI35" s="154" t="s">
        <v>433</v>
      </c>
      <c r="AJ35" s="154" t="s">
        <v>433</v>
      </c>
      <c r="AK35" s="154" t="s">
        <v>433</v>
      </c>
    </row>
    <row r="36" spans="1:37" x14ac:dyDescent="0.2">
      <c r="A36" s="123">
        <v>33</v>
      </c>
      <c r="B36" s="145" t="s">
        <v>433</v>
      </c>
      <c r="C36" s="145" t="s">
        <v>433</v>
      </c>
      <c r="D36" s="173" t="s">
        <v>433</v>
      </c>
      <c r="E36" s="145" t="s">
        <v>433</v>
      </c>
      <c r="F36" s="145" t="s">
        <v>433</v>
      </c>
      <c r="G36" s="145" t="s">
        <v>433</v>
      </c>
      <c r="H36" s="154" t="s">
        <v>433</v>
      </c>
      <c r="I36" s="154" t="s">
        <v>433</v>
      </c>
      <c r="J36" s="154" t="s">
        <v>433</v>
      </c>
      <c r="K36" s="154" t="s">
        <v>433</v>
      </c>
      <c r="L36" s="154" t="s">
        <v>433</v>
      </c>
      <c r="M36" s="154" t="s">
        <v>433</v>
      </c>
      <c r="N36" s="154" t="s">
        <v>433</v>
      </c>
      <c r="O36" s="154" t="s">
        <v>433</v>
      </c>
      <c r="P36" s="154" t="s">
        <v>433</v>
      </c>
      <c r="Q36" s="154" t="s">
        <v>433</v>
      </c>
      <c r="R36" s="154" t="s">
        <v>433</v>
      </c>
      <c r="S36" s="154" t="s">
        <v>433</v>
      </c>
      <c r="T36" s="154" t="s">
        <v>433</v>
      </c>
      <c r="U36" s="154" t="s">
        <v>433</v>
      </c>
      <c r="V36" s="154" t="s">
        <v>433</v>
      </c>
      <c r="W36" s="154" t="s">
        <v>433</v>
      </c>
      <c r="X36" s="154" t="s">
        <v>433</v>
      </c>
      <c r="Y36" s="154" t="s">
        <v>433</v>
      </c>
      <c r="Z36" s="154" t="s">
        <v>433</v>
      </c>
      <c r="AA36" s="154" t="s">
        <v>433</v>
      </c>
      <c r="AB36" s="154" t="s">
        <v>433</v>
      </c>
      <c r="AC36" s="154" t="s">
        <v>433</v>
      </c>
      <c r="AD36" s="154" t="s">
        <v>433</v>
      </c>
      <c r="AE36" s="154" t="s">
        <v>433</v>
      </c>
      <c r="AF36" s="154" t="s">
        <v>433</v>
      </c>
      <c r="AG36" s="154" t="s">
        <v>433</v>
      </c>
      <c r="AH36" s="154" t="s">
        <v>433</v>
      </c>
      <c r="AI36" s="154" t="s">
        <v>433</v>
      </c>
      <c r="AJ36" s="154" t="s">
        <v>433</v>
      </c>
      <c r="AK36" s="154" t="s">
        <v>433</v>
      </c>
    </row>
    <row r="37" spans="1:37" x14ac:dyDescent="0.2">
      <c r="A37" s="123">
        <v>34</v>
      </c>
      <c r="B37" s="154" t="s">
        <v>433</v>
      </c>
      <c r="C37" s="154" t="s">
        <v>433</v>
      </c>
      <c r="D37" s="154" t="s">
        <v>433</v>
      </c>
      <c r="E37" s="154" t="s">
        <v>433</v>
      </c>
      <c r="F37" s="154" t="s">
        <v>433</v>
      </c>
      <c r="G37" s="154" t="s">
        <v>433</v>
      </c>
      <c r="H37" s="154" t="s">
        <v>433</v>
      </c>
      <c r="I37" s="154" t="s">
        <v>433</v>
      </c>
      <c r="J37" s="154" t="s">
        <v>433</v>
      </c>
      <c r="K37" s="154" t="s">
        <v>433</v>
      </c>
      <c r="L37" s="154" t="s">
        <v>433</v>
      </c>
      <c r="M37" s="154" t="s">
        <v>433</v>
      </c>
      <c r="N37" s="154" t="s">
        <v>433</v>
      </c>
      <c r="O37" s="154" t="s">
        <v>433</v>
      </c>
      <c r="P37" s="154" t="s">
        <v>433</v>
      </c>
      <c r="Q37" s="154" t="s">
        <v>433</v>
      </c>
      <c r="R37" s="154" t="s">
        <v>433</v>
      </c>
      <c r="S37" s="154" t="s">
        <v>433</v>
      </c>
      <c r="T37" s="154" t="s">
        <v>433</v>
      </c>
      <c r="U37" s="154" t="s">
        <v>433</v>
      </c>
      <c r="V37" s="154" t="s">
        <v>433</v>
      </c>
      <c r="W37" s="154" t="s">
        <v>433</v>
      </c>
      <c r="X37" s="154" t="s">
        <v>433</v>
      </c>
      <c r="Y37" s="154" t="s">
        <v>433</v>
      </c>
      <c r="Z37" s="154" t="s">
        <v>433</v>
      </c>
      <c r="AA37" s="154" t="s">
        <v>433</v>
      </c>
      <c r="AB37" s="154" t="s">
        <v>433</v>
      </c>
      <c r="AC37" s="154" t="s">
        <v>433</v>
      </c>
      <c r="AD37" s="154" t="s">
        <v>433</v>
      </c>
      <c r="AE37" s="154" t="s">
        <v>433</v>
      </c>
      <c r="AF37" s="154" t="s">
        <v>433</v>
      </c>
      <c r="AG37" s="154" t="s">
        <v>433</v>
      </c>
      <c r="AH37" s="154" t="s">
        <v>433</v>
      </c>
      <c r="AI37" s="154" t="s">
        <v>433</v>
      </c>
      <c r="AJ37" s="154" t="s">
        <v>433</v>
      </c>
      <c r="AK37" s="154" t="s">
        <v>433</v>
      </c>
    </row>
    <row r="38" spans="1:37" x14ac:dyDescent="0.2">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c r="AC38" s="154"/>
      <c r="AD38" s="154"/>
      <c r="AE38" s="154"/>
      <c r="AF38" s="154"/>
      <c r="AG38" s="154"/>
      <c r="AH38" s="154"/>
      <c r="AI38" s="154"/>
      <c r="AJ38" s="154"/>
      <c r="AK38" s="154"/>
    </row>
  </sheetData>
  <pageMargins left="0.7" right="0.7" top="0.75" bottom="0.75" header="0.3" footer="0.3"/>
  <pageSetup orientation="portrait" horizontalDpi="4294967292" verticalDpi="120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78490F-925D-4976-882B-8C4D55B28274}">
  <sheetPr>
    <tabColor theme="5" tint="0.39997558519241921"/>
  </sheetPr>
  <dimension ref="A1:BQ38"/>
  <sheetViews>
    <sheetView topLeftCell="A4" zoomScale="80" zoomScaleNormal="80" workbookViewId="0">
      <selection activeCell="C16" sqref="C16"/>
    </sheetView>
  </sheetViews>
  <sheetFormatPr defaultColWidth="8.85546875" defaultRowHeight="12.75" x14ac:dyDescent="0.2"/>
  <cols>
    <col min="1" max="1" bestFit="true" customWidth="true" style="123" width="8.7109375" collapsed="true"/>
    <col min="2" max="2" bestFit="true" customWidth="true" style="123" width="30.28515625" collapsed="true"/>
    <col min="3" max="3" customWidth="true" style="123" width="14.7109375" collapsed="true"/>
    <col min="4" max="4" bestFit="true" customWidth="true" style="123" width="32.28515625" collapsed="true"/>
    <col min="5" max="5" bestFit="true" customWidth="true" style="123" width="19.28515625" collapsed="true"/>
    <col min="6" max="6" bestFit="true" customWidth="true" style="123" width="20.85546875" collapsed="true"/>
    <col min="7" max="7" bestFit="true" customWidth="true" style="123" width="13.140625" collapsed="true"/>
    <col min="8" max="8" bestFit="true" customWidth="true" style="123" width="18.85546875" collapsed="true"/>
    <col min="9" max="9" bestFit="true" customWidth="true" style="123" width="20.0" collapsed="true"/>
    <col min="10" max="10" bestFit="true" customWidth="true" style="123" width="24.42578125" collapsed="true"/>
    <col min="11" max="11" bestFit="true" customWidth="true" style="123" width="13.85546875" collapsed="true"/>
    <col min="12" max="12" bestFit="true" customWidth="true" style="123" width="19.42578125" collapsed="true"/>
    <col min="13" max="13" bestFit="true" customWidth="true" style="123" width="18.140625" collapsed="true"/>
    <col min="14" max="14" bestFit="true" customWidth="true" style="123" width="19.42578125" collapsed="true"/>
    <col min="15" max="15" bestFit="true" customWidth="true" style="123" width="16.7109375" collapsed="true"/>
    <col min="16" max="16" bestFit="true" customWidth="true" style="123" width="16.85546875" collapsed="true"/>
    <col min="17" max="17" bestFit="true" customWidth="true" style="123" width="16.7109375" collapsed="true"/>
    <col min="18" max="18" bestFit="true" customWidth="true" style="123" width="13.5703125" collapsed="true"/>
    <col min="19" max="19" bestFit="true" customWidth="true" style="123" width="31.5703125" collapsed="true"/>
    <col min="20" max="20" bestFit="true" customWidth="true" style="123" width="16.42578125" collapsed="true"/>
    <col min="21" max="21" bestFit="true" customWidth="true" style="123" width="17.28515625" collapsed="true"/>
    <col min="22" max="22" bestFit="true" customWidth="true" style="123" width="12.0" collapsed="true"/>
    <col min="23" max="23" bestFit="true" customWidth="true" style="123" width="13.0" collapsed="true"/>
    <col min="24" max="24" bestFit="true" customWidth="true" style="123" width="13.5703125" collapsed="true"/>
    <col min="25" max="25" customWidth="true" style="123" width="13.0" collapsed="true"/>
    <col min="26" max="27" customWidth="true" style="123" width="12.28515625" collapsed="true"/>
    <col min="28" max="28" bestFit="true" customWidth="true" style="123" width="34.42578125" collapsed="true"/>
    <col min="29" max="30" bestFit="true" customWidth="true" style="123" width="13.0" collapsed="true"/>
    <col min="31" max="32" bestFit="true" customWidth="true" style="123" width="9.85546875" collapsed="true"/>
    <col min="33" max="33" bestFit="true" customWidth="true" style="123" width="12.85546875" collapsed="true"/>
    <col min="34" max="34" bestFit="true" customWidth="true" style="123" width="11.42578125" collapsed="true"/>
    <col min="35" max="35" bestFit="true" customWidth="true" style="123" width="13.0" collapsed="true"/>
    <col min="36" max="36" bestFit="true" customWidth="true" style="123" width="9.85546875" collapsed="true"/>
    <col min="37" max="37" bestFit="true" customWidth="true" style="123" width="10.0" collapsed="true"/>
    <col min="38" max="40" style="123" width="8.85546875" collapsed="true"/>
    <col min="41" max="41" bestFit="true" customWidth="true" style="123" width="13.0" collapsed="true"/>
    <col min="42" max="16384" style="123" width="8.85546875" collapsed="true"/>
  </cols>
  <sheetData>
    <row r="1" spans="1:69" x14ac:dyDescent="0.2">
      <c r="A1" s="123" t="s">
        <v>216</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c r="Z1" s="123" t="s">
        <v>108</v>
      </c>
      <c r="AA1" s="123" t="s">
        <v>109</v>
      </c>
      <c r="AB1" s="123" t="s">
        <v>110</v>
      </c>
      <c r="AC1" s="123" t="s">
        <v>111</v>
      </c>
      <c r="AD1" s="123" t="s">
        <v>112</v>
      </c>
      <c r="AE1" s="123" t="s">
        <v>113</v>
      </c>
      <c r="AF1" s="123" t="s">
        <v>114</v>
      </c>
      <c r="AG1" s="123" t="s">
        <v>115</v>
      </c>
      <c r="AH1" s="123" t="s">
        <v>116</v>
      </c>
      <c r="AI1" s="123" t="s">
        <v>117</v>
      </c>
      <c r="AJ1" s="123" t="s">
        <v>118</v>
      </c>
      <c r="AK1" s="123" t="s">
        <v>119</v>
      </c>
    </row>
    <row r="2" spans="1:69" s="143" customFormat="1" ht="38.25" x14ac:dyDescent="0.2">
      <c r="A2" s="132" t="s">
        <v>217</v>
      </c>
      <c r="B2" s="133" t="s">
        <v>8</v>
      </c>
      <c r="C2" s="134" t="s">
        <v>9</v>
      </c>
      <c r="D2" s="133" t="s">
        <v>15</v>
      </c>
      <c r="E2" s="133" t="s">
        <v>393</v>
      </c>
      <c r="F2" s="133" t="s">
        <v>17</v>
      </c>
      <c r="G2" s="133" t="s">
        <v>18</v>
      </c>
      <c r="H2" s="133" t="s">
        <v>10</v>
      </c>
      <c r="I2" s="133" t="s">
        <v>11</v>
      </c>
      <c r="J2" s="133" t="s">
        <v>12</v>
      </c>
      <c r="K2" s="133" t="s">
        <v>0</v>
      </c>
      <c r="L2" s="133" t="s">
        <v>2</v>
      </c>
      <c r="M2" s="134" t="s">
        <v>23</v>
      </c>
      <c r="N2" s="134" t="s">
        <v>47</v>
      </c>
      <c r="O2" s="134" t="s">
        <v>48</v>
      </c>
      <c r="P2" s="134" t="s">
        <v>55</v>
      </c>
      <c r="Q2" s="134" t="s">
        <v>41</v>
      </c>
      <c r="R2" s="135" t="s">
        <v>78</v>
      </c>
      <c r="S2" s="135" t="s">
        <v>58</v>
      </c>
      <c r="T2" s="135" t="s">
        <v>59</v>
      </c>
      <c r="U2" s="135" t="s">
        <v>53</v>
      </c>
      <c r="V2" s="134" t="s">
        <v>55</v>
      </c>
      <c r="W2" s="135" t="s">
        <v>565</v>
      </c>
      <c r="X2" s="134" t="s">
        <v>564</v>
      </c>
      <c r="Y2" s="134" t="s">
        <v>68</v>
      </c>
      <c r="Z2" s="136" t="s">
        <v>140</v>
      </c>
      <c r="AA2" s="136" t="s">
        <v>147</v>
      </c>
      <c r="AB2" s="137" t="s">
        <v>148</v>
      </c>
      <c r="AC2" s="137" t="s">
        <v>568</v>
      </c>
      <c r="AD2" s="137" t="s">
        <v>60</v>
      </c>
      <c r="AE2" s="137" t="s">
        <v>185</v>
      </c>
      <c r="AF2" s="137" t="s">
        <v>566</v>
      </c>
      <c r="AG2" s="137" t="s">
        <v>567</v>
      </c>
      <c r="AH2" s="137" t="s">
        <v>63</v>
      </c>
      <c r="AI2" s="137" t="s">
        <v>65</v>
      </c>
      <c r="AJ2" s="137" t="s">
        <v>67</v>
      </c>
      <c r="AK2" s="138" t="s">
        <v>68</v>
      </c>
      <c r="AL2" s="123"/>
      <c r="AM2" s="123"/>
      <c r="AN2" s="123"/>
      <c r="AO2" s="123"/>
      <c r="AP2" s="123"/>
      <c r="AQ2" s="123"/>
      <c r="AR2" s="123"/>
      <c r="AS2" s="123"/>
      <c r="AT2" s="123"/>
      <c r="AU2" s="123"/>
      <c r="AV2" s="123"/>
      <c r="AW2" s="123"/>
      <c r="AX2" s="123"/>
      <c r="AY2" s="123"/>
      <c r="AZ2" s="123"/>
      <c r="BA2" s="123"/>
      <c r="BB2" s="123"/>
      <c r="BC2" s="123"/>
      <c r="BD2" s="123"/>
      <c r="BE2" s="123"/>
      <c r="BF2" s="123"/>
      <c r="BG2" s="123"/>
      <c r="BH2" s="123"/>
      <c r="BI2" s="123"/>
      <c r="BJ2" s="123"/>
      <c r="BK2" s="123"/>
      <c r="BL2" s="123"/>
      <c r="BM2" s="123"/>
      <c r="BN2" s="123"/>
      <c r="BO2" s="123"/>
      <c r="BP2" s="123"/>
      <c r="BQ2" s="123"/>
    </row>
    <row r="3" spans="1:69" x14ac:dyDescent="0.2">
      <c r="A3" s="123">
        <v>0</v>
      </c>
      <c r="B3" s="144">
        <v>1</v>
      </c>
      <c r="C3" s="146" t="s">
        <v>3</v>
      </c>
      <c r="D3" s="146" t="s">
        <v>33</v>
      </c>
      <c r="E3" s="146" t="s">
        <v>130</v>
      </c>
      <c r="F3" s="146" t="s">
        <v>31</v>
      </c>
      <c r="G3" s="146" t="s">
        <v>19</v>
      </c>
      <c r="H3" s="147" t="s">
        <v>77</v>
      </c>
      <c r="I3" s="146" t="s">
        <v>39</v>
      </c>
      <c r="J3" s="194" t="s">
        <v>400</v>
      </c>
      <c r="K3" s="148" t="s">
        <v>4</v>
      </c>
      <c r="L3" s="146">
        <v>150.63</v>
      </c>
      <c r="M3" s="127">
        <f>J3*L3</f>
        <v>1054410</v>
      </c>
      <c r="N3" s="196">
        <v>0</v>
      </c>
      <c r="O3" s="196">
        <v>0</v>
      </c>
      <c r="P3" s="130">
        <v>0.18</v>
      </c>
      <c r="Q3" s="146" t="s">
        <v>44</v>
      </c>
      <c r="R3" s="178">
        <v>5</v>
      </c>
      <c r="S3" s="127">
        <f>M3*R3/100</f>
        <v>52720.5</v>
      </c>
      <c r="T3" s="127">
        <f>M3-S3</f>
        <v>1001689.5</v>
      </c>
      <c r="U3" s="126">
        <f>T3-(T3*$U$9)</f>
        <v>1000889.4228857195</v>
      </c>
      <c r="V3" s="127">
        <f>ROUNDUP((P3*U3),2)</f>
        <v>180160.1</v>
      </c>
      <c r="W3" s="127">
        <f>$W$9*U3</f>
        <v>320.03084571220222</v>
      </c>
      <c r="X3" s="127">
        <f>ROUND(((U3+W3)/J3),4)</f>
        <v>143.0299</v>
      </c>
      <c r="Y3" s="127">
        <f>X3*J3</f>
        <v>1001209.2999999999</v>
      </c>
      <c r="Z3" s="145" t="str">
        <f>C3</f>
        <v>DNPFT001</v>
      </c>
      <c r="AA3" s="178" t="str">
        <f>J3</f>
        <v>7000</v>
      </c>
      <c r="AB3" s="178" t="s">
        <v>431</v>
      </c>
      <c r="AC3" s="149">
        <f>(AB3/J3)*U3</f>
        <v>71492.101634694249</v>
      </c>
      <c r="AD3" s="149">
        <f>AB3*L3</f>
        <v>75315</v>
      </c>
      <c r="AE3" s="149">
        <f>ROUND(AD3*R3/100,2)</f>
        <v>3765.75</v>
      </c>
      <c r="AF3" s="149">
        <f>AD3-AE3</f>
        <v>71549.25</v>
      </c>
      <c r="AG3" s="126">
        <f>AF3-(AF3*$AG$9)</f>
        <v>71494.957500000004</v>
      </c>
      <c r="AH3" s="127">
        <f>ROUNDUP(P3*AG3,2)</f>
        <v>12869.1</v>
      </c>
      <c r="AI3" s="149">
        <f>($AD$12/$AD$10)*AF3</f>
        <v>21.716335000000001</v>
      </c>
      <c r="AJ3" s="127">
        <f>ROUND(((AG3+AI3)/AB3),4)</f>
        <v>143.0333</v>
      </c>
      <c r="AK3" s="149">
        <f>ROUND(AB3*AJ3,2)</f>
        <v>71516.649999999994</v>
      </c>
    </row>
    <row r="4" spans="1:69" x14ac:dyDescent="0.2">
      <c r="A4" s="123">
        <v>1</v>
      </c>
      <c r="B4" s="144">
        <v>2</v>
      </c>
      <c r="C4" s="144" t="s">
        <v>5</v>
      </c>
      <c r="D4" s="146" t="s">
        <v>33</v>
      </c>
      <c r="E4" s="146" t="s">
        <v>38</v>
      </c>
      <c r="F4" s="146" t="s">
        <v>31</v>
      </c>
      <c r="G4" s="146" t="s">
        <v>19</v>
      </c>
      <c r="H4" s="147" t="s">
        <v>77</v>
      </c>
      <c r="I4" s="146" t="s">
        <v>39</v>
      </c>
      <c r="J4" s="194" t="s">
        <v>401</v>
      </c>
      <c r="K4" s="148" t="s">
        <v>4</v>
      </c>
      <c r="L4" s="146">
        <v>1800.32</v>
      </c>
      <c r="M4" s="127">
        <f>J4*L4</f>
        <v>5400960</v>
      </c>
      <c r="N4" s="196">
        <v>0</v>
      </c>
      <c r="O4" s="196">
        <v>0</v>
      </c>
      <c r="P4" s="130">
        <v>0.12</v>
      </c>
      <c r="Q4" s="146" t="s">
        <v>44</v>
      </c>
      <c r="R4" s="178">
        <v>5</v>
      </c>
      <c r="S4" s="127">
        <f>M4*R4/100</f>
        <v>270048</v>
      </c>
      <c r="T4" s="127">
        <f>M4-S4</f>
        <v>5130912</v>
      </c>
      <c r="U4" s="126">
        <f t="shared" ref="U4:U7" si="0">T4-(T4*$U$9)</f>
        <v>5126813.7986446023</v>
      </c>
      <c r="V4" s="127">
        <f t="shared" ref="V4:V7" si="1">ROUNDUP((P4*U4),2)</f>
        <v>615217.66</v>
      </c>
      <c r="W4" s="127">
        <f t="shared" ref="W4:W7" si="2">$W$9*U4</f>
        <v>1639.2805421589092</v>
      </c>
      <c r="X4" s="127">
        <f t="shared" ref="X4:X7" si="3">ROUND(((U4+W4)/J4),4)</f>
        <v>1709.4844000000001</v>
      </c>
      <c r="Y4" s="127">
        <f t="shared" ref="Y4:Y7" si="4">X4*J4</f>
        <v>5128453.2</v>
      </c>
      <c r="Z4" s="145"/>
      <c r="AA4" s="178"/>
      <c r="AB4" s="178"/>
      <c r="AC4" s="149"/>
      <c r="AD4" s="149"/>
      <c r="AE4" s="149"/>
      <c r="AF4" s="149"/>
      <c r="AG4" s="126"/>
      <c r="AH4" s="127"/>
      <c r="AI4" s="149"/>
      <c r="AJ4" s="127"/>
      <c r="AK4" s="149"/>
    </row>
    <row r="5" spans="1:69" x14ac:dyDescent="0.2">
      <c r="A5" s="123">
        <v>2</v>
      </c>
      <c r="B5" s="144">
        <v>3</v>
      </c>
      <c r="C5" s="144" t="s">
        <v>6</v>
      </c>
      <c r="D5" s="146" t="s">
        <v>33</v>
      </c>
      <c r="E5" s="146" t="s">
        <v>38</v>
      </c>
      <c r="F5" s="146" t="s">
        <v>31</v>
      </c>
      <c r="G5" s="146" t="s">
        <v>19</v>
      </c>
      <c r="H5" s="147" t="s">
        <v>77</v>
      </c>
      <c r="I5" s="146" t="s">
        <v>39</v>
      </c>
      <c r="J5" s="179" t="s">
        <v>209</v>
      </c>
      <c r="K5" s="148" t="s">
        <v>4</v>
      </c>
      <c r="L5" s="146">
        <v>300.52</v>
      </c>
      <c r="M5" s="127">
        <f>J5*L5</f>
        <v>75130</v>
      </c>
      <c r="N5" s="196">
        <v>0</v>
      </c>
      <c r="O5" s="196">
        <v>0</v>
      </c>
      <c r="P5" s="130">
        <v>0.12</v>
      </c>
      <c r="Q5" s="146" t="s">
        <v>44</v>
      </c>
      <c r="R5" s="178">
        <v>5</v>
      </c>
      <c r="S5" s="127">
        <f>M5*R5/100</f>
        <v>3756.5</v>
      </c>
      <c r="T5" s="127">
        <f>M5-S5</f>
        <v>71373.5</v>
      </c>
      <c r="U5" s="126">
        <f t="shared" si="0"/>
        <v>71316.49201108118</v>
      </c>
      <c r="V5" s="127">
        <f t="shared" si="1"/>
        <v>8557.98</v>
      </c>
      <c r="W5" s="127">
        <f t="shared" si="2"/>
        <v>22.803195567528526</v>
      </c>
      <c r="X5" s="127">
        <f t="shared" si="3"/>
        <v>285.35719999999998</v>
      </c>
      <c r="Y5" s="127">
        <f t="shared" si="4"/>
        <v>71339.299999999988</v>
      </c>
      <c r="Z5" s="211">
        <v>0</v>
      </c>
      <c r="AA5" s="212">
        <v>0</v>
      </c>
      <c r="AB5" s="213">
        <v>0</v>
      </c>
      <c r="AC5" s="211">
        <v>0</v>
      </c>
      <c r="AD5" s="211">
        <v>0</v>
      </c>
      <c r="AE5" s="211">
        <v>0</v>
      </c>
      <c r="AF5" s="211">
        <v>0</v>
      </c>
      <c r="AG5" s="214">
        <v>0</v>
      </c>
      <c r="AH5" s="128">
        <v>0</v>
      </c>
      <c r="AI5" s="211">
        <v>0</v>
      </c>
      <c r="AJ5" s="128">
        <v>0</v>
      </c>
      <c r="AK5" s="211">
        <v>0</v>
      </c>
    </row>
    <row r="6" spans="1:69" x14ac:dyDescent="0.2">
      <c r="A6" s="123">
        <v>3</v>
      </c>
      <c r="B6" s="144">
        <v>4</v>
      </c>
      <c r="C6" s="144" t="s">
        <v>7</v>
      </c>
      <c r="D6" s="146" t="s">
        <v>33</v>
      </c>
      <c r="E6" s="146" t="s">
        <v>38</v>
      </c>
      <c r="F6" s="146" t="s">
        <v>31</v>
      </c>
      <c r="G6" s="146" t="s">
        <v>19</v>
      </c>
      <c r="H6" s="147" t="s">
        <v>77</v>
      </c>
      <c r="I6" s="146" t="s">
        <v>39</v>
      </c>
      <c r="J6" s="179" t="s">
        <v>181</v>
      </c>
      <c r="K6" s="148" t="s">
        <v>4</v>
      </c>
      <c r="L6" s="146">
        <v>453.8</v>
      </c>
      <c r="M6" s="127">
        <f>J6*L6</f>
        <v>45380</v>
      </c>
      <c r="N6" s="195">
        <v>0</v>
      </c>
      <c r="O6" s="195">
        <v>0</v>
      </c>
      <c r="P6" s="130">
        <v>0.05</v>
      </c>
      <c r="Q6" s="146" t="s">
        <v>43</v>
      </c>
      <c r="R6" s="178" t="s">
        <v>209</v>
      </c>
      <c r="S6" s="197" t="str">
        <f>R6</f>
        <v>250</v>
      </c>
      <c r="T6" s="127">
        <f>M6-S6</f>
        <v>45130</v>
      </c>
      <c r="U6" s="126">
        <f t="shared" si="0"/>
        <v>45093.953420528538</v>
      </c>
      <c r="V6" s="127">
        <f t="shared" si="1"/>
        <v>2254.7000000000003</v>
      </c>
      <c r="W6" s="127">
        <f t="shared" si="2"/>
        <v>14.418631788584872</v>
      </c>
      <c r="X6" s="127">
        <f t="shared" si="3"/>
        <v>451.08370000000002</v>
      </c>
      <c r="Y6" s="127">
        <f t="shared" si="4"/>
        <v>45108.37</v>
      </c>
      <c r="Z6" s="211">
        <v>0</v>
      </c>
      <c r="AA6" s="212">
        <v>0</v>
      </c>
      <c r="AB6" s="213">
        <v>0</v>
      </c>
      <c r="AC6" s="211">
        <v>0</v>
      </c>
      <c r="AD6" s="211">
        <v>0</v>
      </c>
      <c r="AE6" s="211">
        <v>0</v>
      </c>
      <c r="AF6" s="211">
        <v>0</v>
      </c>
      <c r="AG6" s="214">
        <v>0</v>
      </c>
      <c r="AH6" s="128">
        <v>0</v>
      </c>
      <c r="AI6" s="211">
        <v>0</v>
      </c>
      <c r="AJ6" s="128">
        <v>0</v>
      </c>
      <c r="AK6" s="211">
        <v>0</v>
      </c>
    </row>
    <row r="7" spans="1:69" x14ac:dyDescent="0.2">
      <c r="A7" s="123">
        <v>4</v>
      </c>
      <c r="B7" s="144">
        <v>5</v>
      </c>
      <c r="C7" s="144" t="s">
        <v>28</v>
      </c>
      <c r="D7" s="146" t="s">
        <v>33</v>
      </c>
      <c r="E7" s="146" t="s">
        <v>38</v>
      </c>
      <c r="F7" s="146" t="s">
        <v>31</v>
      </c>
      <c r="G7" s="146" t="s">
        <v>19</v>
      </c>
      <c r="H7" s="147" t="s">
        <v>77</v>
      </c>
      <c r="I7" s="146" t="s">
        <v>39</v>
      </c>
      <c r="J7" s="178" t="s">
        <v>399</v>
      </c>
      <c r="K7" s="148" t="s">
        <v>4</v>
      </c>
      <c r="L7" s="146">
        <v>200.91</v>
      </c>
      <c r="M7" s="127">
        <f>J7*L7</f>
        <v>11250.96</v>
      </c>
      <c r="N7" s="196">
        <v>0</v>
      </c>
      <c r="O7" s="196">
        <v>0</v>
      </c>
      <c r="P7" s="130">
        <v>0.18</v>
      </c>
      <c r="Q7" s="146" t="s">
        <v>43</v>
      </c>
      <c r="R7" s="178" t="s">
        <v>396</v>
      </c>
      <c r="S7" s="197" t="str">
        <f>R7</f>
        <v>400</v>
      </c>
      <c r="T7" s="127">
        <f>M7-S7</f>
        <v>10850.96</v>
      </c>
      <c r="U7" s="126">
        <f t="shared" si="0"/>
        <v>10842.29303806821</v>
      </c>
      <c r="V7" s="127">
        <f t="shared" si="1"/>
        <v>1951.62</v>
      </c>
      <c r="W7" s="127">
        <f t="shared" si="2"/>
        <v>3.4667847727157741</v>
      </c>
      <c r="X7" s="127">
        <f t="shared" si="3"/>
        <v>193.67429999999999</v>
      </c>
      <c r="Y7" s="127">
        <f t="shared" si="4"/>
        <v>10845.7608</v>
      </c>
      <c r="Z7" s="211">
        <v>0</v>
      </c>
      <c r="AA7" s="212">
        <v>0</v>
      </c>
      <c r="AB7" s="213">
        <v>0</v>
      </c>
      <c r="AC7" s="211">
        <v>0</v>
      </c>
      <c r="AD7" s="211">
        <v>0</v>
      </c>
      <c r="AE7" s="211">
        <v>0</v>
      </c>
      <c r="AF7" s="211">
        <v>0</v>
      </c>
      <c r="AG7" s="214">
        <v>0</v>
      </c>
      <c r="AH7" s="128">
        <v>0</v>
      </c>
      <c r="AI7" s="211">
        <v>0</v>
      </c>
      <c r="AJ7" s="128">
        <v>0</v>
      </c>
      <c r="AK7" s="211">
        <v>0</v>
      </c>
    </row>
    <row r="8" spans="1:69" x14ac:dyDescent="0.2">
      <c r="A8" s="123">
        <v>5</v>
      </c>
      <c r="B8" s="150"/>
      <c r="C8" s="150"/>
      <c r="D8" s="150"/>
      <c r="E8" s="150"/>
      <c r="F8" s="150"/>
      <c r="G8" s="150"/>
      <c r="H8" s="124"/>
      <c r="I8" s="124"/>
      <c r="J8" s="124"/>
      <c r="K8" s="124"/>
      <c r="L8" s="124"/>
      <c r="M8" s="117">
        <f>SUM(M3:M7)</f>
        <v>6587130.96</v>
      </c>
      <c r="N8" s="117"/>
      <c r="O8" s="117"/>
      <c r="P8" s="124"/>
      <c r="Q8" s="124"/>
      <c r="R8" s="124"/>
      <c r="S8" s="124" t="s">
        <v>69</v>
      </c>
      <c r="T8" s="118">
        <f>SUM(T3:T7)</f>
        <v>6259955.96</v>
      </c>
      <c r="U8" s="118">
        <f t="shared" ref="U8" si="5">SUM(U3:U7)</f>
        <v>6254955.96</v>
      </c>
      <c r="V8" s="118">
        <f>SUM(V3:V7)</f>
        <v>808142.05999999994</v>
      </c>
      <c r="W8" s="118">
        <f>SUM(W3:W7)</f>
        <v>1999.9999999999407</v>
      </c>
      <c r="X8" s="118"/>
      <c r="Y8" s="118"/>
      <c r="Z8" s="119"/>
      <c r="AA8" s="119"/>
      <c r="AB8" s="151" t="s">
        <v>70</v>
      </c>
      <c r="AC8" s="151">
        <f>SUM(AC3:AC7)</f>
        <v>71492.101634694249</v>
      </c>
      <c r="AD8" s="120">
        <f t="shared" ref="AD8:AI8" si="6">SUM(AD3:AD7)</f>
        <v>75315</v>
      </c>
      <c r="AE8" s="120">
        <f t="shared" si="6"/>
        <v>3765.75</v>
      </c>
      <c r="AF8" s="120">
        <f>SUM(AF3:AF7)</f>
        <v>71549.25</v>
      </c>
      <c r="AG8" s="120">
        <f>SUM(AG3:AG7)</f>
        <v>71494.957500000004</v>
      </c>
      <c r="AH8" s="120">
        <f>ROUND(SUM(AH3:AH7),2)</f>
        <v>12869.1</v>
      </c>
      <c r="AI8" s="120">
        <f t="shared" si="6"/>
        <v>21.716335000000001</v>
      </c>
      <c r="AJ8" s="122"/>
      <c r="AK8" s="120">
        <f>SUM(AK3:AK7)</f>
        <v>71516.649999999994</v>
      </c>
    </row>
    <row r="9" spans="1:69" x14ac:dyDescent="0.2">
      <c r="A9" s="123">
        <v>6</v>
      </c>
      <c r="B9" s="154" t="s">
        <v>433</v>
      </c>
      <c r="C9" s="154" t="s">
        <v>433</v>
      </c>
      <c r="D9" s="154" t="s">
        <v>433</v>
      </c>
      <c r="E9" s="154" t="s">
        <v>433</v>
      </c>
      <c r="F9" s="154" t="s">
        <v>433</v>
      </c>
      <c r="G9" s="154" t="s">
        <v>433</v>
      </c>
      <c r="H9" s="154" t="s">
        <v>433</v>
      </c>
      <c r="I9" s="154" t="s">
        <v>433</v>
      </c>
      <c r="J9" s="154" t="s">
        <v>433</v>
      </c>
      <c r="K9" s="154" t="s">
        <v>433</v>
      </c>
      <c r="L9" s="154" t="s">
        <v>433</v>
      </c>
      <c r="M9" s="154" t="s">
        <v>433</v>
      </c>
      <c r="N9" s="154" t="s">
        <v>433</v>
      </c>
      <c r="O9" s="154" t="s">
        <v>433</v>
      </c>
      <c r="P9" s="154" t="s">
        <v>433</v>
      </c>
      <c r="Q9" s="154" t="s">
        <v>433</v>
      </c>
      <c r="R9" s="154" t="s">
        <v>433</v>
      </c>
      <c r="S9" s="124" t="s">
        <v>49</v>
      </c>
      <c r="T9" s="118">
        <v>5000</v>
      </c>
      <c r="U9" s="155">
        <f>ROUND(T9/T8,16)</f>
        <v>7.9872766389239998E-4</v>
      </c>
      <c r="V9" s="155" t="s">
        <v>433</v>
      </c>
      <c r="W9" s="155">
        <f>ROUND(D27/U8,16)</f>
        <v>3.1974645589669999E-4</v>
      </c>
      <c r="X9" s="155" t="s">
        <v>433</v>
      </c>
      <c r="Y9" s="155" t="s">
        <v>433</v>
      </c>
      <c r="Z9" s="155" t="s">
        <v>433</v>
      </c>
      <c r="AA9" s="155" t="s">
        <v>433</v>
      </c>
      <c r="AB9" s="154" t="s">
        <v>433</v>
      </c>
      <c r="AC9" s="154" t="s">
        <v>433</v>
      </c>
      <c r="AD9" s="156" t="s">
        <v>433</v>
      </c>
      <c r="AE9" s="156" t="s">
        <v>433</v>
      </c>
      <c r="AF9" s="156" t="s">
        <v>433</v>
      </c>
      <c r="AG9" s="156">
        <f>ROUND(AD11/AD10,16)</f>
        <v>7.5881298546109997E-4</v>
      </c>
      <c r="AH9" s="156" t="s">
        <v>433</v>
      </c>
      <c r="AI9" s="156" t="s">
        <v>433</v>
      </c>
      <c r="AJ9" s="157" t="s">
        <v>433</v>
      </c>
      <c r="AK9" s="156" t="s">
        <v>433</v>
      </c>
    </row>
    <row r="10" spans="1:69" x14ac:dyDescent="0.2">
      <c r="A10" s="123">
        <v>7</v>
      </c>
      <c r="B10" s="154" t="s">
        <v>433</v>
      </c>
      <c r="C10" s="154" t="s">
        <v>433</v>
      </c>
      <c r="D10" s="154" t="s">
        <v>433</v>
      </c>
      <c r="E10" s="154" t="s">
        <v>433</v>
      </c>
      <c r="F10" s="154" t="s">
        <v>433</v>
      </c>
      <c r="G10" s="154" t="s">
        <v>433</v>
      </c>
      <c r="H10" s="154" t="s">
        <v>433</v>
      </c>
      <c r="I10" s="154" t="s">
        <v>433</v>
      </c>
      <c r="J10" s="154" t="s">
        <v>433</v>
      </c>
      <c r="K10" s="154" t="s">
        <v>433</v>
      </c>
      <c r="L10" s="154" t="s">
        <v>433</v>
      </c>
      <c r="M10" s="154" t="s">
        <v>433</v>
      </c>
      <c r="N10" s="154" t="s">
        <v>433</v>
      </c>
      <c r="O10" s="154" t="s">
        <v>433</v>
      </c>
      <c r="P10" s="154" t="s">
        <v>433</v>
      </c>
      <c r="Q10" s="154" t="s">
        <v>433</v>
      </c>
      <c r="R10" s="154" t="s">
        <v>433</v>
      </c>
      <c r="S10" s="124" t="s">
        <v>57</v>
      </c>
      <c r="T10" s="117">
        <f>D27+D28</f>
        <v>127099.1192</v>
      </c>
      <c r="U10" s="154" t="s">
        <v>433</v>
      </c>
      <c r="V10" s="154" t="s">
        <v>433</v>
      </c>
      <c r="W10" s="154" t="s">
        <v>433</v>
      </c>
      <c r="X10" s="154" t="s">
        <v>433</v>
      </c>
      <c r="Y10" s="154" t="s">
        <v>433</v>
      </c>
      <c r="Z10" s="154" t="s">
        <v>433</v>
      </c>
      <c r="AA10" s="154" t="s">
        <v>433</v>
      </c>
      <c r="AB10" s="151" t="s">
        <v>186</v>
      </c>
      <c r="AC10" s="151" t="s">
        <v>433</v>
      </c>
      <c r="AD10" s="151">
        <f>AD8</f>
        <v>75315</v>
      </c>
      <c r="AE10" s="154" t="s">
        <v>433</v>
      </c>
      <c r="AF10" s="154" t="s">
        <v>433</v>
      </c>
      <c r="AG10" s="154" t="s">
        <v>433</v>
      </c>
      <c r="AH10" s="154" t="s">
        <v>433</v>
      </c>
      <c r="AI10" s="154" t="s">
        <v>433</v>
      </c>
      <c r="AJ10" s="154" t="s">
        <v>433</v>
      </c>
      <c r="AK10" s="154" t="s">
        <v>433</v>
      </c>
    </row>
    <row r="11" spans="1:69" x14ac:dyDescent="0.2">
      <c r="A11" s="123">
        <v>8</v>
      </c>
      <c r="B11" s="154" t="s">
        <v>433</v>
      </c>
      <c r="C11" s="154" t="s">
        <v>433</v>
      </c>
      <c r="D11" s="154" t="s">
        <v>433</v>
      </c>
      <c r="E11" s="154" t="s">
        <v>433</v>
      </c>
      <c r="F11" s="154" t="s">
        <v>433</v>
      </c>
      <c r="G11" s="154" t="s">
        <v>433</v>
      </c>
      <c r="H11" s="154" t="s">
        <v>433</v>
      </c>
      <c r="I11" s="154" t="s">
        <v>433</v>
      </c>
      <c r="J11" s="154" t="s">
        <v>433</v>
      </c>
      <c r="K11" s="154" t="s">
        <v>433</v>
      </c>
      <c r="L11" s="154" t="s">
        <v>433</v>
      </c>
      <c r="M11" s="154" t="s">
        <v>433</v>
      </c>
      <c r="N11" s="154" t="s">
        <v>433</v>
      </c>
      <c r="O11" s="154" t="s">
        <v>433</v>
      </c>
      <c r="P11" s="154" t="s">
        <v>433</v>
      </c>
      <c r="Q11" s="154" t="s">
        <v>433</v>
      </c>
      <c r="R11" s="154" t="s">
        <v>433</v>
      </c>
      <c r="S11" s="124" t="s">
        <v>50</v>
      </c>
      <c r="T11" s="117">
        <f>V8</f>
        <v>808142.05999999994</v>
      </c>
      <c r="U11" s="154" t="s">
        <v>433</v>
      </c>
      <c r="V11" s="154" t="s">
        <v>433</v>
      </c>
      <c r="W11" s="154" t="s">
        <v>433</v>
      </c>
      <c r="X11" s="154" t="s">
        <v>433</v>
      </c>
      <c r="Y11" s="154" t="s">
        <v>433</v>
      </c>
      <c r="Z11" s="154" t="s">
        <v>433</v>
      </c>
      <c r="AA11" s="154" t="s">
        <v>433</v>
      </c>
      <c r="AB11" s="151" t="s">
        <v>42</v>
      </c>
      <c r="AC11" s="151" t="s">
        <v>433</v>
      </c>
      <c r="AD11" s="151">
        <f>ROUND((AC8/$U$8)*$T$9,2)</f>
        <v>57.15</v>
      </c>
      <c r="AE11" s="154" t="s">
        <v>433</v>
      </c>
      <c r="AF11" s="154" t="s">
        <v>433</v>
      </c>
      <c r="AG11" s="154" t="s">
        <v>433</v>
      </c>
      <c r="AH11" s="154" t="s">
        <v>433</v>
      </c>
      <c r="AI11" s="154" t="s">
        <v>433</v>
      </c>
      <c r="AJ11" s="154" t="s">
        <v>433</v>
      </c>
      <c r="AK11" s="154" t="s">
        <v>433</v>
      </c>
    </row>
    <row r="12" spans="1:69" x14ac:dyDescent="0.2">
      <c r="A12" s="123">
        <v>9</v>
      </c>
      <c r="B12" s="154" t="s">
        <v>433</v>
      </c>
      <c r="C12" s="154" t="s">
        <v>433</v>
      </c>
      <c r="D12" s="154" t="s">
        <v>433</v>
      </c>
      <c r="E12" s="154" t="s">
        <v>433</v>
      </c>
      <c r="F12" s="154" t="s">
        <v>433</v>
      </c>
      <c r="G12" s="154" t="s">
        <v>433</v>
      </c>
      <c r="H12" s="154" t="s">
        <v>433</v>
      </c>
      <c r="I12" s="154" t="s">
        <v>433</v>
      </c>
      <c r="J12" s="154" t="s">
        <v>433</v>
      </c>
      <c r="K12" s="154" t="s">
        <v>433</v>
      </c>
      <c r="L12" s="154" t="s">
        <v>433</v>
      </c>
      <c r="M12" s="154" t="s">
        <v>433</v>
      </c>
      <c r="N12" s="154" t="s">
        <v>433</v>
      </c>
      <c r="O12" s="154" t="s">
        <v>433</v>
      </c>
      <c r="P12" s="154" t="s">
        <v>433</v>
      </c>
      <c r="Q12" s="154" t="s">
        <v>433</v>
      </c>
      <c r="R12" s="154" t="s">
        <v>433</v>
      </c>
      <c r="S12" s="124" t="s">
        <v>46</v>
      </c>
      <c r="T12" s="117">
        <f>(T8+T10+T11)-T9</f>
        <v>7190197.1391999992</v>
      </c>
      <c r="U12" s="154" t="s">
        <v>433</v>
      </c>
      <c r="V12" s="154" t="s">
        <v>433</v>
      </c>
      <c r="W12" s="154" t="s">
        <v>433</v>
      </c>
      <c r="X12" s="154" t="s">
        <v>433</v>
      </c>
      <c r="Y12" s="154" t="s">
        <v>433</v>
      </c>
      <c r="Z12" s="154" t="s">
        <v>433</v>
      </c>
      <c r="AA12" s="154" t="s">
        <v>433</v>
      </c>
      <c r="AB12" s="151" t="s">
        <v>187</v>
      </c>
      <c r="AC12" s="151" t="s">
        <v>433</v>
      </c>
      <c r="AD12" s="151">
        <f>ROUND(($AC$8/$U$8)*D27,4)</f>
        <v>22.859300000000001</v>
      </c>
      <c r="AE12" s="154" t="s">
        <v>433</v>
      </c>
      <c r="AF12" s="154" t="s">
        <v>433</v>
      </c>
      <c r="AG12" s="154" t="s">
        <v>433</v>
      </c>
      <c r="AH12" s="154" t="s">
        <v>433</v>
      </c>
      <c r="AI12" s="154" t="s">
        <v>433</v>
      </c>
      <c r="AJ12" s="154" t="s">
        <v>433</v>
      </c>
      <c r="AK12" s="154" t="s">
        <v>433</v>
      </c>
    </row>
    <row r="13" spans="1:69" x14ac:dyDescent="0.2">
      <c r="A13" s="123">
        <v>10</v>
      </c>
      <c r="B13" s="154" t="s">
        <v>433</v>
      </c>
      <c r="C13" s="154" t="s">
        <v>433</v>
      </c>
      <c r="D13" s="154" t="s">
        <v>433</v>
      </c>
      <c r="E13" s="154" t="s">
        <v>433</v>
      </c>
      <c r="F13" s="154" t="s">
        <v>433</v>
      </c>
      <c r="G13" s="154" t="s">
        <v>433</v>
      </c>
      <c r="H13" s="154" t="s">
        <v>433</v>
      </c>
      <c r="I13" s="154" t="s">
        <v>433</v>
      </c>
      <c r="J13" s="154" t="s">
        <v>433</v>
      </c>
      <c r="K13" s="154" t="s">
        <v>433</v>
      </c>
      <c r="L13" s="154" t="s">
        <v>433</v>
      </c>
      <c r="M13" s="154" t="s">
        <v>433</v>
      </c>
      <c r="N13" s="154" t="s">
        <v>433</v>
      </c>
      <c r="O13" s="154" t="s">
        <v>433</v>
      </c>
      <c r="P13" s="154" t="s">
        <v>433</v>
      </c>
      <c r="Q13" s="154" t="s">
        <v>433</v>
      </c>
      <c r="R13" s="154" t="s">
        <v>433</v>
      </c>
      <c r="S13" s="124" t="s">
        <v>45</v>
      </c>
      <c r="T13" s="121">
        <f>D29</f>
        <v>10000</v>
      </c>
      <c r="U13" s="154" t="s">
        <v>433</v>
      </c>
      <c r="V13" s="154" t="s">
        <v>433</v>
      </c>
      <c r="W13" s="154" t="s">
        <v>433</v>
      </c>
      <c r="X13" s="154" t="s">
        <v>433</v>
      </c>
      <c r="Y13" s="154" t="s">
        <v>433</v>
      </c>
      <c r="Z13" s="154" t="s">
        <v>433</v>
      </c>
      <c r="AA13" s="154" t="s">
        <v>433</v>
      </c>
      <c r="AB13" s="151" t="s">
        <v>188</v>
      </c>
      <c r="AC13" s="151" t="s">
        <v>433</v>
      </c>
      <c r="AD13" s="151">
        <f>ROUND(($AC$8/$U$8)*D28,4)</f>
        <v>1429.8420000000001</v>
      </c>
      <c r="AE13" s="154" t="s">
        <v>433</v>
      </c>
      <c r="AF13" s="154" t="s">
        <v>433</v>
      </c>
      <c r="AG13" s="154" t="s">
        <v>433</v>
      </c>
      <c r="AH13" s="154" t="s">
        <v>433</v>
      </c>
      <c r="AI13" s="154" t="s">
        <v>433</v>
      </c>
      <c r="AJ13" s="154" t="s">
        <v>433</v>
      </c>
      <c r="AK13" s="154" t="s">
        <v>433</v>
      </c>
    </row>
    <row r="14" spans="1:69" x14ac:dyDescent="0.2">
      <c r="A14" s="123">
        <v>11</v>
      </c>
      <c r="B14" s="154" t="s">
        <v>433</v>
      </c>
      <c r="C14" s="154" t="s">
        <v>433</v>
      </c>
      <c r="D14" s="154" t="s">
        <v>433</v>
      </c>
      <c r="E14" s="154" t="s">
        <v>433</v>
      </c>
      <c r="F14" s="154" t="s">
        <v>433</v>
      </c>
      <c r="G14" s="154" t="s">
        <v>433</v>
      </c>
      <c r="H14" s="154" t="s">
        <v>433</v>
      </c>
      <c r="I14" s="154" t="s">
        <v>433</v>
      </c>
      <c r="J14" s="154" t="s">
        <v>433</v>
      </c>
      <c r="K14" s="154" t="s">
        <v>433</v>
      </c>
      <c r="L14" s="154" t="s">
        <v>433</v>
      </c>
      <c r="M14" s="154" t="s">
        <v>433</v>
      </c>
      <c r="N14" s="154" t="s">
        <v>433</v>
      </c>
      <c r="O14" s="154" t="s">
        <v>433</v>
      </c>
      <c r="P14" s="154" t="s">
        <v>433</v>
      </c>
      <c r="Q14" s="154" t="s">
        <v>433</v>
      </c>
      <c r="R14" s="154" t="s">
        <v>433</v>
      </c>
      <c r="S14" s="154" t="s">
        <v>433</v>
      </c>
      <c r="T14" s="154" t="s">
        <v>433</v>
      </c>
      <c r="U14" s="154" t="s">
        <v>433</v>
      </c>
      <c r="V14" s="154" t="s">
        <v>433</v>
      </c>
      <c r="W14" s="154" t="s">
        <v>433</v>
      </c>
      <c r="X14" s="154" t="s">
        <v>433</v>
      </c>
      <c r="Y14" s="154" t="s">
        <v>433</v>
      </c>
      <c r="Z14" s="154" t="s">
        <v>433</v>
      </c>
      <c r="AA14" s="154" t="s">
        <v>433</v>
      </c>
      <c r="AB14" s="151" t="s">
        <v>189</v>
      </c>
      <c r="AC14" s="151" t="s">
        <v>433</v>
      </c>
      <c r="AD14" s="151">
        <f>ROUND(AD12+AD13,2)</f>
        <v>1452.7</v>
      </c>
      <c r="AE14" s="154" t="s">
        <v>433</v>
      </c>
      <c r="AF14" s="154" t="s">
        <v>433</v>
      </c>
      <c r="AG14" s="154" t="s">
        <v>433</v>
      </c>
      <c r="AH14" s="154" t="s">
        <v>433</v>
      </c>
      <c r="AI14" s="154" t="s">
        <v>433</v>
      </c>
      <c r="AJ14" s="154" t="s">
        <v>433</v>
      </c>
      <c r="AK14" s="154" t="s">
        <v>433</v>
      </c>
    </row>
    <row r="15" spans="1:69" ht="38.25" x14ac:dyDescent="0.2">
      <c r="A15" s="123">
        <v>12</v>
      </c>
      <c r="B15" s="209" t="s">
        <v>676</v>
      </c>
      <c r="C15" s="132" t="s">
        <v>774</v>
      </c>
      <c r="D15" s="132" t="s">
        <v>775</v>
      </c>
      <c r="E15" s="209" t="s">
        <v>32</v>
      </c>
      <c r="F15" s="209" t="s">
        <v>766</v>
      </c>
      <c r="G15" s="132" t="s">
        <v>765</v>
      </c>
      <c r="H15" s="132" t="s">
        <v>767</v>
      </c>
      <c r="I15" s="209" t="s">
        <v>768</v>
      </c>
      <c r="J15" s="209" t="s">
        <v>769</v>
      </c>
      <c r="K15" s="209" t="s">
        <v>772</v>
      </c>
      <c r="L15" s="210" t="s">
        <v>609</v>
      </c>
      <c r="M15" s="210" t="s">
        <v>610</v>
      </c>
      <c r="N15" s="210" t="s">
        <v>434</v>
      </c>
      <c r="O15" s="132" t="s">
        <v>608</v>
      </c>
      <c r="P15" s="132" t="s">
        <v>127</v>
      </c>
      <c r="Q15" s="209" t="s">
        <v>128</v>
      </c>
      <c r="R15" s="209" t="s">
        <v>129</v>
      </c>
      <c r="S15" s="154" t="s">
        <v>433</v>
      </c>
      <c r="T15" s="154" t="s">
        <v>433</v>
      </c>
      <c r="U15" s="154" t="s">
        <v>433</v>
      </c>
      <c r="V15" s="74" t="s">
        <v>247</v>
      </c>
      <c r="W15" s="74" t="s">
        <v>248</v>
      </c>
      <c r="X15" s="74" t="s">
        <v>607</v>
      </c>
      <c r="Y15" s="161" t="s">
        <v>433</v>
      </c>
      <c r="Z15" s="154" t="s">
        <v>433</v>
      </c>
      <c r="AA15" s="154" t="s">
        <v>433</v>
      </c>
      <c r="AB15" s="151" t="s">
        <v>183</v>
      </c>
      <c r="AC15" s="151" t="s">
        <v>433</v>
      </c>
      <c r="AD15" s="151">
        <v>0</v>
      </c>
      <c r="AE15" s="154" t="s">
        <v>433</v>
      </c>
      <c r="AF15" s="154" t="s">
        <v>433</v>
      </c>
      <c r="AG15" s="154" t="s">
        <v>433</v>
      </c>
      <c r="AH15" s="154" t="s">
        <v>433</v>
      </c>
      <c r="AI15" s="154" t="s">
        <v>433</v>
      </c>
      <c r="AJ15" s="154" t="s">
        <v>433</v>
      </c>
      <c r="AK15" s="154" t="s">
        <v>433</v>
      </c>
    </row>
    <row r="16" spans="1:69" ht="15" x14ac:dyDescent="0.25">
      <c r="A16" s="123">
        <v>13</v>
      </c>
      <c r="B16" t="s">
        <v>433</v>
      </c>
      <c r="C16" t="s">
        <v>936</v>
      </c>
      <c r="D16" t="s">
        <v>433</v>
      </c>
      <c r="E16" t="s">
        <v>1056</v>
      </c>
      <c r="F16">
        <v>16051</v>
      </c>
      <c r="G16" t="s">
        <v>773</v>
      </c>
      <c r="H16" s="70">
        <f>ROUND(AD10,2)</f>
        <v>75315</v>
      </c>
      <c r="I16" s="70">
        <f>ROUND(AH8,2)</f>
        <v>12869.1</v>
      </c>
      <c r="J16" s="70">
        <f>ROUND(AD17,2)</f>
        <v>88184.1</v>
      </c>
      <c r="K16" t="s">
        <v>1116</v>
      </c>
      <c r="L16" s="154" t="s">
        <v>433</v>
      </c>
      <c r="M16" s="154" t="s">
        <v>433</v>
      </c>
      <c r="N16" s="154" t="s">
        <v>433</v>
      </c>
      <c r="O16" s="154" t="s">
        <v>433</v>
      </c>
      <c r="P16" s="70">
        <v>0</v>
      </c>
      <c r="Q16" s="70">
        <v>0</v>
      </c>
      <c r="R16" s="70">
        <v>0</v>
      </c>
      <c r="S16" s="154" t="s">
        <v>433</v>
      </c>
      <c r="T16" s="154" t="s">
        <v>433</v>
      </c>
      <c r="U16" s="154" t="s">
        <v>433</v>
      </c>
      <c r="V16" s="75">
        <f>(U3*N3)</f>
        <v>0</v>
      </c>
      <c r="W16" s="75">
        <f>(U3*O3)</f>
        <v>0</v>
      </c>
      <c r="X16" s="75">
        <f>V3</f>
        <v>180160.1</v>
      </c>
      <c r="Y16" s="154" t="s">
        <v>433</v>
      </c>
      <c r="Z16" s="154" t="s">
        <v>433</v>
      </c>
      <c r="AA16" s="154" t="s">
        <v>433</v>
      </c>
      <c r="AB16" s="151" t="s">
        <v>50</v>
      </c>
      <c r="AC16" s="151" t="s">
        <v>433</v>
      </c>
      <c r="AD16" s="151">
        <f>AH8</f>
        <v>12869.1</v>
      </c>
      <c r="AE16" s="154" t="s">
        <v>433</v>
      </c>
      <c r="AF16" s="154" t="s">
        <v>433</v>
      </c>
      <c r="AG16" s="154" t="s">
        <v>433</v>
      </c>
      <c r="AH16" s="162" t="s">
        <v>433</v>
      </c>
      <c r="AI16" s="162" t="s">
        <v>433</v>
      </c>
      <c r="AJ16" s="154" t="s">
        <v>433</v>
      </c>
      <c r="AK16" s="154" t="s">
        <v>433</v>
      </c>
    </row>
    <row r="17" spans="1:37" ht="15" x14ac:dyDescent="0.25">
      <c r="A17" s="123">
        <v>14</v>
      </c>
      <c r="B17" s="154" t="s">
        <v>433</v>
      </c>
      <c r="C17" s="154" t="s">
        <v>433</v>
      </c>
      <c r="D17" s="154" t="s">
        <v>433</v>
      </c>
      <c r="E17" s="154" t="s">
        <v>433</v>
      </c>
      <c r="F17" s="154" t="s">
        <v>433</v>
      </c>
      <c r="G17" t="s">
        <v>433</v>
      </c>
      <c r="H17" t="s">
        <v>433</v>
      </c>
      <c r="I17" t="s">
        <v>433</v>
      </c>
      <c r="J17" t="s">
        <v>433</v>
      </c>
      <c r="K17" t="s">
        <v>433</v>
      </c>
      <c r="L17" s="154" t="s">
        <v>433</v>
      </c>
      <c r="M17" s="154" t="s">
        <v>433</v>
      </c>
      <c r="N17" s="154" t="s">
        <v>433</v>
      </c>
      <c r="O17" s="154" t="s">
        <v>433</v>
      </c>
      <c r="P17" s="70">
        <v>0</v>
      </c>
      <c r="Q17" s="70">
        <v>0</v>
      </c>
      <c r="R17" s="70">
        <v>0</v>
      </c>
      <c r="S17" s="154" t="s">
        <v>433</v>
      </c>
      <c r="T17" s="154" t="s">
        <v>433</v>
      </c>
      <c r="U17" s="154" t="s">
        <v>433</v>
      </c>
      <c r="V17" s="75">
        <f t="shared" ref="V17:V20" si="7">(U4*N4)</f>
        <v>0</v>
      </c>
      <c r="W17" s="75">
        <f t="shared" ref="W17:W20" si="8">(U4*O4)</f>
        <v>0</v>
      </c>
      <c r="X17" s="75">
        <f t="shared" ref="X17:X26" si="9">V4</f>
        <v>615217.66</v>
      </c>
      <c r="Y17" s="154" t="s">
        <v>433</v>
      </c>
      <c r="Z17" s="154" t="s">
        <v>433</v>
      </c>
      <c r="AA17" s="154" t="s">
        <v>433</v>
      </c>
      <c r="AB17" s="151" t="s">
        <v>190</v>
      </c>
      <c r="AC17" s="151" t="s">
        <v>433</v>
      </c>
      <c r="AD17" s="151">
        <f>(AD10+AD16)</f>
        <v>88184.1</v>
      </c>
      <c r="AE17" s="154" t="s">
        <v>433</v>
      </c>
      <c r="AF17" s="154" t="s">
        <v>433</v>
      </c>
      <c r="AG17" s="154" t="s">
        <v>433</v>
      </c>
      <c r="AH17" s="154" t="s">
        <v>433</v>
      </c>
      <c r="AI17" s="154" t="s">
        <v>433</v>
      </c>
      <c r="AJ17" s="154" t="s">
        <v>433</v>
      </c>
      <c r="AK17" s="154" t="s">
        <v>433</v>
      </c>
    </row>
    <row r="18" spans="1:37" ht="15" x14ac:dyDescent="0.25">
      <c r="A18" s="123">
        <v>15</v>
      </c>
      <c r="B18" s="154" t="s">
        <v>433</v>
      </c>
      <c r="C18" s="154" t="s">
        <v>433</v>
      </c>
      <c r="D18" s="154" t="s">
        <v>433</v>
      </c>
      <c r="E18" s="154" t="s">
        <v>433</v>
      </c>
      <c r="F18" t="s">
        <v>433</v>
      </c>
      <c r="G18" t="s">
        <v>433</v>
      </c>
      <c r="H18" t="s">
        <v>433</v>
      </c>
      <c r="I18" t="s">
        <v>433</v>
      </c>
      <c r="J18" t="s">
        <v>433</v>
      </c>
      <c r="K18" t="s">
        <v>433</v>
      </c>
      <c r="L18" s="154" t="s">
        <v>433</v>
      </c>
      <c r="M18" s="154" t="s">
        <v>433</v>
      </c>
      <c r="N18" s="154" t="s">
        <v>433</v>
      </c>
      <c r="O18" s="154" t="s">
        <v>433</v>
      </c>
      <c r="P18" s="70">
        <v>0</v>
      </c>
      <c r="Q18" s="70">
        <v>0</v>
      </c>
      <c r="R18" s="70">
        <v>0</v>
      </c>
      <c r="S18" s="154" t="s">
        <v>433</v>
      </c>
      <c r="T18" s="154" t="s">
        <v>433</v>
      </c>
      <c r="U18" s="154" t="s">
        <v>433</v>
      </c>
      <c r="V18" s="75">
        <f t="shared" si="7"/>
        <v>0</v>
      </c>
      <c r="W18" s="75">
        <f t="shared" si="8"/>
        <v>0</v>
      </c>
      <c r="X18" s="75">
        <f t="shared" si="9"/>
        <v>8557.98</v>
      </c>
      <c r="Y18" s="154" t="s">
        <v>433</v>
      </c>
      <c r="Z18" s="154" t="s">
        <v>433</v>
      </c>
      <c r="AA18" s="154" t="s">
        <v>433</v>
      </c>
      <c r="AB18" s="151" t="s">
        <v>45</v>
      </c>
      <c r="AC18" s="151" t="s">
        <v>433</v>
      </c>
      <c r="AD18" s="73">
        <f>ROUND(($AC$8/$U$8)*D29,2)</f>
        <v>114.3</v>
      </c>
      <c r="AE18" s="154" t="s">
        <v>433</v>
      </c>
      <c r="AF18" s="154" t="s">
        <v>433</v>
      </c>
      <c r="AG18" s="154" t="s">
        <v>433</v>
      </c>
      <c r="AH18" s="154" t="s">
        <v>433</v>
      </c>
      <c r="AI18" s="154" t="s">
        <v>433</v>
      </c>
      <c r="AJ18" s="154" t="s">
        <v>433</v>
      </c>
      <c r="AK18" s="154" t="s">
        <v>433</v>
      </c>
    </row>
    <row r="19" spans="1:37" s="165" customFormat="1" x14ac:dyDescent="0.2">
      <c r="A19" s="123">
        <v>16</v>
      </c>
      <c r="B19" s="154" t="s">
        <v>433</v>
      </c>
      <c r="C19" s="154" t="s">
        <v>433</v>
      </c>
      <c r="D19" s="154" t="s">
        <v>433</v>
      </c>
      <c r="E19" s="154" t="s">
        <v>433</v>
      </c>
      <c r="F19" s="154" t="s">
        <v>433</v>
      </c>
      <c r="G19" s="154" t="s">
        <v>433</v>
      </c>
      <c r="H19" s="70" t="s">
        <v>433</v>
      </c>
      <c r="I19" s="70" t="s">
        <v>433</v>
      </c>
      <c r="J19" s="69" t="s">
        <v>433</v>
      </c>
      <c r="K19" s="70" t="s">
        <v>433</v>
      </c>
      <c r="L19" s="154" t="s">
        <v>433</v>
      </c>
      <c r="M19" s="154" t="s">
        <v>433</v>
      </c>
      <c r="N19" s="154" t="s">
        <v>433</v>
      </c>
      <c r="O19" s="154" t="s">
        <v>433</v>
      </c>
      <c r="P19" s="70">
        <v>0</v>
      </c>
      <c r="Q19" s="70">
        <v>0</v>
      </c>
      <c r="R19" s="70">
        <v>0</v>
      </c>
      <c r="S19" s="187" t="s">
        <v>433</v>
      </c>
      <c r="T19" s="187" t="s">
        <v>433</v>
      </c>
      <c r="U19" s="154" t="s">
        <v>433</v>
      </c>
      <c r="V19" s="75">
        <f t="shared" si="7"/>
        <v>0</v>
      </c>
      <c r="W19" s="75">
        <f t="shared" si="8"/>
        <v>0</v>
      </c>
      <c r="X19" s="75">
        <f t="shared" si="9"/>
        <v>2254.7000000000003</v>
      </c>
      <c r="Y19" s="154" t="s">
        <v>433</v>
      </c>
      <c r="Z19" s="163" t="s">
        <v>433</v>
      </c>
      <c r="AA19" s="163" t="s">
        <v>433</v>
      </c>
      <c r="AB19" s="163" t="s">
        <v>433</v>
      </c>
      <c r="AC19" s="163" t="s">
        <v>433</v>
      </c>
      <c r="AD19" s="163" t="s">
        <v>433</v>
      </c>
      <c r="AE19" s="163" t="s">
        <v>433</v>
      </c>
      <c r="AF19" s="163" t="s">
        <v>433</v>
      </c>
      <c r="AG19" s="163" t="s">
        <v>433</v>
      </c>
      <c r="AH19" s="163" t="s">
        <v>433</v>
      </c>
      <c r="AI19" s="163" t="s">
        <v>433</v>
      </c>
      <c r="AJ19" s="163" t="s">
        <v>433</v>
      </c>
      <c r="AK19" s="164" t="s">
        <v>433</v>
      </c>
    </row>
    <row r="20" spans="1:37" x14ac:dyDescent="0.2">
      <c r="A20" s="123">
        <v>17</v>
      </c>
      <c r="B20" s="124" t="s">
        <v>23</v>
      </c>
      <c r="C20" s="124" t="s">
        <v>433</v>
      </c>
      <c r="D20" s="232">
        <v>0</v>
      </c>
      <c r="E20" s="124" t="s">
        <v>433</v>
      </c>
      <c r="F20" s="124" t="s">
        <v>433</v>
      </c>
      <c r="G20" s="124" t="s">
        <v>433</v>
      </c>
      <c r="H20" s="71">
        <f>ROUND(SUM(H16:H19),2)</f>
        <v>75315</v>
      </c>
      <c r="I20" s="71">
        <f>ROUND(SUM(I16:I19),2)</f>
        <v>12869.1</v>
      </c>
      <c r="J20" s="72">
        <f>ROUND(SUM(J16:J19),2)</f>
        <v>88184.1</v>
      </c>
      <c r="K20" s="71" t="s">
        <v>433</v>
      </c>
      <c r="L20" s="71">
        <f>SUM(L16:L19)</f>
        <v>0</v>
      </c>
      <c r="M20" s="71"/>
      <c r="N20" s="71">
        <f>SUM(N16:N19)</f>
        <v>0</v>
      </c>
      <c r="O20" s="71">
        <f>SUM(O16:O19)</f>
        <v>0</v>
      </c>
      <c r="P20" s="71">
        <f>ROUND(T8,2)</f>
        <v>6259955.96</v>
      </c>
      <c r="Q20" s="71">
        <f>V8</f>
        <v>808142.05999999994</v>
      </c>
      <c r="R20" s="71">
        <f>ROUND(T12,2)</f>
        <v>7190197.1399999997</v>
      </c>
      <c r="S20" s="154" t="s">
        <v>433</v>
      </c>
      <c r="T20" s="154" t="s">
        <v>433</v>
      </c>
      <c r="U20" s="162" t="s">
        <v>433</v>
      </c>
      <c r="V20" s="75">
        <f t="shared" si="7"/>
        <v>0</v>
      </c>
      <c r="W20" s="75">
        <f t="shared" si="8"/>
        <v>0</v>
      </c>
      <c r="X20" s="75">
        <f t="shared" si="9"/>
        <v>1951.62</v>
      </c>
      <c r="Y20" s="154" t="s">
        <v>433</v>
      </c>
      <c r="Z20" s="154" t="s">
        <v>433</v>
      </c>
      <c r="AA20" s="154" t="s">
        <v>433</v>
      </c>
      <c r="AB20" s="154" t="s">
        <v>433</v>
      </c>
      <c r="AC20" s="154" t="s">
        <v>433</v>
      </c>
      <c r="AD20" s="154" t="s">
        <v>433</v>
      </c>
      <c r="AE20" s="154" t="s">
        <v>433</v>
      </c>
      <c r="AF20" s="154" t="s">
        <v>433</v>
      </c>
      <c r="AG20" s="154" t="s">
        <v>433</v>
      </c>
      <c r="AH20" s="154" t="s">
        <v>433</v>
      </c>
      <c r="AI20" s="154" t="s">
        <v>433</v>
      </c>
      <c r="AJ20" s="154" t="s">
        <v>433</v>
      </c>
      <c r="AK20" s="164" t="s">
        <v>433</v>
      </c>
    </row>
    <row r="21" spans="1:37" x14ac:dyDescent="0.2">
      <c r="A21" s="123">
        <v>18</v>
      </c>
      <c r="B21" s="154" t="s">
        <v>433</v>
      </c>
      <c r="C21" s="154" t="s">
        <v>433</v>
      </c>
      <c r="D21" s="154" t="s">
        <v>433</v>
      </c>
      <c r="E21" s="154" t="s">
        <v>433</v>
      </c>
      <c r="F21" s="154" t="s">
        <v>433</v>
      </c>
      <c r="G21" s="154" t="s">
        <v>433</v>
      </c>
      <c r="H21" s="154" t="s">
        <v>433</v>
      </c>
      <c r="I21" s="154" t="s">
        <v>433</v>
      </c>
      <c r="J21" s="156" t="s">
        <v>433</v>
      </c>
      <c r="K21" s="154" t="s">
        <v>433</v>
      </c>
      <c r="L21" s="154" t="s">
        <v>433</v>
      </c>
      <c r="M21" s="154" t="s">
        <v>433</v>
      </c>
      <c r="N21" s="154" t="s">
        <v>433</v>
      </c>
      <c r="O21" s="154" t="s">
        <v>433</v>
      </c>
      <c r="P21" s="154" t="s">
        <v>433</v>
      </c>
      <c r="Q21" s="154" t="s">
        <v>433</v>
      </c>
      <c r="R21" s="154" t="s">
        <v>433</v>
      </c>
      <c r="S21" s="154" t="s">
        <v>433</v>
      </c>
      <c r="T21" s="154" t="s">
        <v>433</v>
      </c>
      <c r="U21" s="154" t="s">
        <v>433</v>
      </c>
      <c r="V21" s="75" t="s">
        <v>433</v>
      </c>
      <c r="W21" s="75" t="s">
        <v>433</v>
      </c>
      <c r="X21" s="75" t="s">
        <v>433</v>
      </c>
      <c r="Y21" s="154" t="s">
        <v>433</v>
      </c>
      <c r="Z21" s="154" t="s">
        <v>433</v>
      </c>
      <c r="AA21" s="154" t="s">
        <v>433</v>
      </c>
      <c r="AB21" s="154" t="s">
        <v>433</v>
      </c>
      <c r="AC21" s="154" t="s">
        <v>433</v>
      </c>
      <c r="AD21" s="154" t="s">
        <v>433</v>
      </c>
      <c r="AE21" s="154" t="s">
        <v>433</v>
      </c>
      <c r="AF21" s="154" t="s">
        <v>433</v>
      </c>
      <c r="AG21" s="154" t="s">
        <v>433</v>
      </c>
      <c r="AH21" s="154" t="s">
        <v>433</v>
      </c>
      <c r="AI21" s="154" t="s">
        <v>433</v>
      </c>
      <c r="AJ21" s="154" t="s">
        <v>433</v>
      </c>
      <c r="AK21" s="164" t="s">
        <v>433</v>
      </c>
    </row>
    <row r="22" spans="1:37" x14ac:dyDescent="0.2">
      <c r="A22" s="123">
        <v>19</v>
      </c>
      <c r="B22" s="154" t="s">
        <v>433</v>
      </c>
      <c r="C22" s="154" t="s">
        <v>433</v>
      </c>
      <c r="D22" s="154" t="s">
        <v>433</v>
      </c>
      <c r="E22" s="154" t="s">
        <v>433</v>
      </c>
      <c r="F22" s="154" t="s">
        <v>433</v>
      </c>
      <c r="G22" s="154" t="s">
        <v>433</v>
      </c>
      <c r="H22" s="154" t="s">
        <v>433</v>
      </c>
      <c r="I22" s="154" t="s">
        <v>433</v>
      </c>
      <c r="J22" s="156" t="s">
        <v>433</v>
      </c>
      <c r="K22" s="154" t="s">
        <v>433</v>
      </c>
      <c r="L22" s="154" t="s">
        <v>433</v>
      </c>
      <c r="M22" s="154" t="s">
        <v>433</v>
      </c>
      <c r="N22" s="154" t="s">
        <v>433</v>
      </c>
      <c r="O22" s="154" t="s">
        <v>433</v>
      </c>
      <c r="P22" s="154" t="s">
        <v>433</v>
      </c>
      <c r="Q22" s="154" t="s">
        <v>433</v>
      </c>
      <c r="R22" s="154" t="s">
        <v>433</v>
      </c>
      <c r="S22" s="154" t="s">
        <v>433</v>
      </c>
      <c r="T22" s="154" t="s">
        <v>433</v>
      </c>
      <c r="U22" s="154" t="s">
        <v>433</v>
      </c>
      <c r="V22" s="75" t="s">
        <v>433</v>
      </c>
      <c r="W22" s="75" t="s">
        <v>433</v>
      </c>
      <c r="X22" s="75" t="str">
        <f t="shared" si="9"/>
        <v>.</v>
      </c>
      <c r="Y22" s="154" t="s">
        <v>433</v>
      </c>
      <c r="Z22" s="154" t="s">
        <v>433</v>
      </c>
      <c r="AA22" s="154" t="s">
        <v>433</v>
      </c>
      <c r="AB22" s="154" t="s">
        <v>433</v>
      </c>
      <c r="AC22" s="154" t="s">
        <v>433</v>
      </c>
      <c r="AD22" s="154" t="s">
        <v>433</v>
      </c>
      <c r="AE22" s="154" t="s">
        <v>433</v>
      </c>
      <c r="AF22" s="154" t="s">
        <v>433</v>
      </c>
      <c r="AG22" s="154" t="s">
        <v>433</v>
      </c>
      <c r="AH22" s="154" t="s">
        <v>433</v>
      </c>
      <c r="AI22" s="154" t="s">
        <v>433</v>
      </c>
      <c r="AJ22" s="154" t="s">
        <v>433</v>
      </c>
      <c r="AK22" s="164" t="s">
        <v>433</v>
      </c>
    </row>
    <row r="23" spans="1:37" x14ac:dyDescent="0.2">
      <c r="A23" s="123">
        <v>20</v>
      </c>
      <c r="B23" s="154" t="s">
        <v>433</v>
      </c>
      <c r="C23" s="154" t="s">
        <v>433</v>
      </c>
      <c r="D23" s="154" t="s">
        <v>433</v>
      </c>
      <c r="E23" s="154" t="s">
        <v>433</v>
      </c>
      <c r="F23" s="154" t="s">
        <v>433</v>
      </c>
      <c r="G23" s="154" t="s">
        <v>433</v>
      </c>
      <c r="H23" s="154" t="s">
        <v>433</v>
      </c>
      <c r="I23" s="154" t="s">
        <v>433</v>
      </c>
      <c r="J23" s="156" t="s">
        <v>433</v>
      </c>
      <c r="K23" s="154" t="s">
        <v>433</v>
      </c>
      <c r="L23" s="154" t="s">
        <v>433</v>
      </c>
      <c r="M23" s="154" t="s">
        <v>433</v>
      </c>
      <c r="N23" s="154" t="s">
        <v>433</v>
      </c>
      <c r="O23" s="154" t="s">
        <v>433</v>
      </c>
      <c r="P23" s="154" t="s">
        <v>433</v>
      </c>
      <c r="Q23" s="154" t="s">
        <v>433</v>
      </c>
      <c r="R23" s="154" t="s">
        <v>433</v>
      </c>
      <c r="S23" s="154" t="s">
        <v>433</v>
      </c>
      <c r="T23" s="154" t="s">
        <v>433</v>
      </c>
      <c r="U23" s="154" t="s">
        <v>433</v>
      </c>
      <c r="V23" s="75" t="s">
        <v>433</v>
      </c>
      <c r="W23" s="75" t="s">
        <v>433</v>
      </c>
      <c r="X23" s="75" t="str">
        <f t="shared" si="9"/>
        <v>.</v>
      </c>
      <c r="Y23" s="154" t="s">
        <v>433</v>
      </c>
      <c r="Z23" s="154" t="s">
        <v>433</v>
      </c>
      <c r="AA23" s="154" t="s">
        <v>433</v>
      </c>
      <c r="AB23" s="154" t="s">
        <v>433</v>
      </c>
      <c r="AC23" s="154" t="s">
        <v>433</v>
      </c>
      <c r="AD23" s="154" t="s">
        <v>433</v>
      </c>
      <c r="AE23" s="154" t="s">
        <v>433</v>
      </c>
      <c r="AF23" s="154" t="s">
        <v>433</v>
      </c>
      <c r="AG23" s="154" t="s">
        <v>433</v>
      </c>
      <c r="AH23" s="154" t="s">
        <v>433</v>
      </c>
      <c r="AI23" s="154" t="s">
        <v>433</v>
      </c>
      <c r="AJ23" s="154" t="s">
        <v>433</v>
      </c>
      <c r="AK23" s="164" t="s">
        <v>433</v>
      </c>
    </row>
    <row r="24" spans="1:37" x14ac:dyDescent="0.2">
      <c r="A24" s="123">
        <v>21</v>
      </c>
      <c r="B24" s="154" t="s">
        <v>433</v>
      </c>
      <c r="C24" s="154" t="s">
        <v>433</v>
      </c>
      <c r="D24" s="154" t="s">
        <v>433</v>
      </c>
      <c r="E24" s="154" t="s">
        <v>433</v>
      </c>
      <c r="F24" s="154" t="s">
        <v>433</v>
      </c>
      <c r="G24" s="154" t="s">
        <v>433</v>
      </c>
      <c r="H24" s="154" t="s">
        <v>433</v>
      </c>
      <c r="I24" s="154" t="s">
        <v>433</v>
      </c>
      <c r="J24" s="154" t="s">
        <v>433</v>
      </c>
      <c r="K24" s="154" t="s">
        <v>433</v>
      </c>
      <c r="L24" s="154" t="s">
        <v>433</v>
      </c>
      <c r="M24" s="154" t="s">
        <v>433</v>
      </c>
      <c r="N24" s="154" t="s">
        <v>433</v>
      </c>
      <c r="O24" s="154" t="s">
        <v>433</v>
      </c>
      <c r="P24" s="154" t="s">
        <v>433</v>
      </c>
      <c r="Q24" s="154" t="s">
        <v>433</v>
      </c>
      <c r="R24" s="154" t="s">
        <v>433</v>
      </c>
      <c r="S24" s="154" t="s">
        <v>433</v>
      </c>
      <c r="T24" s="154" t="s">
        <v>433</v>
      </c>
      <c r="U24" s="154" t="s">
        <v>433</v>
      </c>
      <c r="V24" s="75" t="s">
        <v>433</v>
      </c>
      <c r="W24" s="75" t="s">
        <v>433</v>
      </c>
      <c r="X24" s="75" t="str">
        <f t="shared" si="9"/>
        <v>.</v>
      </c>
      <c r="Y24" s="154" t="s">
        <v>433</v>
      </c>
      <c r="Z24" s="154" t="s">
        <v>433</v>
      </c>
      <c r="AA24" s="154" t="s">
        <v>433</v>
      </c>
      <c r="AB24" s="154" t="s">
        <v>433</v>
      </c>
      <c r="AC24" s="154" t="s">
        <v>433</v>
      </c>
      <c r="AD24" s="154" t="s">
        <v>433</v>
      </c>
      <c r="AE24" s="154" t="s">
        <v>433</v>
      </c>
      <c r="AF24" s="154" t="s">
        <v>433</v>
      </c>
      <c r="AG24" s="154" t="s">
        <v>433</v>
      </c>
      <c r="AH24" s="154" t="s">
        <v>433</v>
      </c>
      <c r="AI24" s="154" t="s">
        <v>433</v>
      </c>
      <c r="AJ24" s="154" t="s">
        <v>433</v>
      </c>
      <c r="AK24" s="164" t="s">
        <v>433</v>
      </c>
    </row>
    <row r="25" spans="1:37" x14ac:dyDescent="0.2">
      <c r="A25" s="123">
        <v>22</v>
      </c>
      <c r="B25" s="166" t="s">
        <v>398</v>
      </c>
      <c r="C25" s="166" t="s">
        <v>433</v>
      </c>
      <c r="D25" s="166" t="s">
        <v>433</v>
      </c>
      <c r="E25" s="166" t="s">
        <v>433</v>
      </c>
      <c r="F25" s="166" t="s">
        <v>433</v>
      </c>
      <c r="G25" s="154" t="s">
        <v>433</v>
      </c>
      <c r="H25" s="154" t="s">
        <v>433</v>
      </c>
      <c r="I25" s="154" t="s">
        <v>433</v>
      </c>
      <c r="J25" s="154" t="s">
        <v>433</v>
      </c>
      <c r="K25" s="154" t="s">
        <v>433</v>
      </c>
      <c r="L25" s="154" t="s">
        <v>433</v>
      </c>
      <c r="M25" s="154" t="s">
        <v>433</v>
      </c>
      <c r="N25" s="154" t="s">
        <v>433</v>
      </c>
      <c r="O25" s="154" t="s">
        <v>433</v>
      </c>
      <c r="P25" s="154" t="s">
        <v>433</v>
      </c>
      <c r="Q25" s="154" t="s">
        <v>433</v>
      </c>
      <c r="R25" s="154" t="s">
        <v>433</v>
      </c>
      <c r="S25" s="154" t="s">
        <v>433</v>
      </c>
      <c r="T25" s="154" t="s">
        <v>433</v>
      </c>
      <c r="U25" s="154" t="s">
        <v>433</v>
      </c>
      <c r="V25" s="75" t="s">
        <v>433</v>
      </c>
      <c r="W25" s="75" t="s">
        <v>433</v>
      </c>
      <c r="X25" s="75" t="str">
        <f t="shared" si="9"/>
        <v>.</v>
      </c>
      <c r="Y25" s="154" t="s">
        <v>433</v>
      </c>
      <c r="Z25" s="154" t="s">
        <v>433</v>
      </c>
      <c r="AA25" s="154" t="s">
        <v>433</v>
      </c>
      <c r="AB25" s="154" t="s">
        <v>433</v>
      </c>
      <c r="AC25" s="154" t="s">
        <v>433</v>
      </c>
      <c r="AD25" s="154" t="s">
        <v>433</v>
      </c>
      <c r="AE25" s="154" t="s">
        <v>433</v>
      </c>
      <c r="AF25" s="154" t="s">
        <v>433</v>
      </c>
      <c r="AG25" s="154" t="s">
        <v>433</v>
      </c>
      <c r="AH25" s="154" t="s">
        <v>433</v>
      </c>
      <c r="AI25" s="154" t="s">
        <v>433</v>
      </c>
      <c r="AJ25" s="154" t="s">
        <v>433</v>
      </c>
      <c r="AK25" s="164" t="s">
        <v>433</v>
      </c>
    </row>
    <row r="26" spans="1:37" x14ac:dyDescent="0.2">
      <c r="A26" s="123">
        <v>23</v>
      </c>
      <c r="B26" s="167" t="s">
        <v>193</v>
      </c>
      <c r="C26" s="167" t="s">
        <v>433</v>
      </c>
      <c r="D26" s="167" t="s">
        <v>194</v>
      </c>
      <c r="E26" s="167" t="s">
        <v>195</v>
      </c>
      <c r="F26" s="167" t="s">
        <v>196</v>
      </c>
      <c r="G26" s="154" t="s">
        <v>433</v>
      </c>
      <c r="H26" s="154" t="s">
        <v>433</v>
      </c>
      <c r="I26" s="154" t="s">
        <v>433</v>
      </c>
      <c r="J26" s="154" t="s">
        <v>433</v>
      </c>
      <c r="K26" s="154" t="s">
        <v>433</v>
      </c>
      <c r="L26" s="154" t="s">
        <v>433</v>
      </c>
      <c r="M26" s="154" t="s">
        <v>433</v>
      </c>
      <c r="N26" s="154" t="s">
        <v>433</v>
      </c>
      <c r="O26" s="154" t="s">
        <v>433</v>
      </c>
      <c r="P26" s="154" t="s">
        <v>433</v>
      </c>
      <c r="Q26" s="154" t="s">
        <v>433</v>
      </c>
      <c r="R26" s="154" t="s">
        <v>433</v>
      </c>
      <c r="S26" s="154" t="s">
        <v>433</v>
      </c>
      <c r="T26" s="154" t="s">
        <v>433</v>
      </c>
      <c r="U26" s="154" t="s">
        <v>433</v>
      </c>
      <c r="V26" s="75">
        <f>SUM(V16:V25)</f>
        <v>0</v>
      </c>
      <c r="W26" s="75">
        <f>SUM(W16:W25)</f>
        <v>0</v>
      </c>
      <c r="X26" s="75" t="str">
        <f t="shared" si="9"/>
        <v>.</v>
      </c>
      <c r="Y26" s="168" t="s">
        <v>433</v>
      </c>
      <c r="Z26" s="154" t="s">
        <v>433</v>
      </c>
      <c r="AA26" s="154" t="s">
        <v>433</v>
      </c>
      <c r="AB26" s="154" t="s">
        <v>433</v>
      </c>
      <c r="AC26" s="154" t="s">
        <v>433</v>
      </c>
      <c r="AD26" s="154" t="s">
        <v>433</v>
      </c>
      <c r="AE26" s="154" t="s">
        <v>433</v>
      </c>
      <c r="AF26" s="154" t="s">
        <v>433</v>
      </c>
      <c r="AG26" s="154" t="s">
        <v>433</v>
      </c>
      <c r="AH26" s="154" t="s">
        <v>433</v>
      </c>
      <c r="AI26" s="154" t="s">
        <v>433</v>
      </c>
      <c r="AJ26" s="154" t="s">
        <v>433</v>
      </c>
      <c r="AK26" s="154" t="s">
        <v>433</v>
      </c>
    </row>
    <row r="27" spans="1:37" x14ac:dyDescent="0.2">
      <c r="A27" s="123">
        <v>24</v>
      </c>
      <c r="B27" s="216" t="s">
        <v>199</v>
      </c>
      <c r="C27" s="107" t="s">
        <v>433</v>
      </c>
      <c r="D27" s="231">
        <v>2000</v>
      </c>
      <c r="E27" s="145" t="s">
        <v>393</v>
      </c>
      <c r="F27" s="216" t="s">
        <v>200</v>
      </c>
      <c r="G27" s="154" t="s">
        <v>433</v>
      </c>
      <c r="H27" s="154" t="s">
        <v>433</v>
      </c>
      <c r="I27" s="154" t="s">
        <v>433</v>
      </c>
      <c r="J27" s="154" t="s">
        <v>433</v>
      </c>
      <c r="K27" s="154" t="s">
        <v>433</v>
      </c>
      <c r="L27" s="154" t="s">
        <v>433</v>
      </c>
      <c r="M27" s="154" t="s">
        <v>433</v>
      </c>
      <c r="N27" s="154" t="s">
        <v>433</v>
      </c>
      <c r="O27" s="154" t="s">
        <v>433</v>
      </c>
      <c r="P27" s="154" t="s">
        <v>433</v>
      </c>
      <c r="Q27" s="154" t="s">
        <v>433</v>
      </c>
      <c r="R27" s="154" t="s">
        <v>433</v>
      </c>
      <c r="S27" s="154" t="s">
        <v>433</v>
      </c>
      <c r="T27" s="154" t="s">
        <v>433</v>
      </c>
      <c r="U27" s="154" t="s">
        <v>433</v>
      </c>
      <c r="V27" s="1" t="s">
        <v>23</v>
      </c>
      <c r="W27" s="75">
        <f>V26+W26</f>
        <v>0</v>
      </c>
      <c r="X27" s="75">
        <f>SUM(X16:X26)</f>
        <v>808142.05999999994</v>
      </c>
      <c r="Y27" s="154" t="s">
        <v>433</v>
      </c>
      <c r="Z27" s="154" t="s">
        <v>433</v>
      </c>
      <c r="AA27" s="154" t="s">
        <v>433</v>
      </c>
      <c r="AB27" s="154" t="s">
        <v>433</v>
      </c>
      <c r="AC27" s="154" t="s">
        <v>433</v>
      </c>
      <c r="AD27" s="154" t="s">
        <v>433</v>
      </c>
      <c r="AE27" s="154" t="s">
        <v>433</v>
      </c>
      <c r="AF27" s="154" t="s">
        <v>433</v>
      </c>
      <c r="AG27" s="154" t="s">
        <v>433</v>
      </c>
      <c r="AH27" s="154" t="s">
        <v>433</v>
      </c>
      <c r="AI27" s="154" t="s">
        <v>433</v>
      </c>
      <c r="AJ27" s="154" t="s">
        <v>433</v>
      </c>
      <c r="AK27" s="154" t="s">
        <v>433</v>
      </c>
    </row>
    <row r="28" spans="1:37" x14ac:dyDescent="0.2">
      <c r="A28" s="123">
        <v>25</v>
      </c>
      <c r="B28" s="77" t="s">
        <v>403</v>
      </c>
      <c r="C28" s="107" t="s">
        <v>433</v>
      </c>
      <c r="D28" s="231">
        <f>U8*2%</f>
        <v>125099.1192</v>
      </c>
      <c r="E28" s="145" t="s">
        <v>393</v>
      </c>
      <c r="F28" s="216" t="s">
        <v>200</v>
      </c>
      <c r="G28" s="154" t="s">
        <v>433</v>
      </c>
      <c r="H28" s="154" t="s">
        <v>433</v>
      </c>
      <c r="I28" s="154" t="s">
        <v>433</v>
      </c>
      <c r="J28" s="154" t="s">
        <v>433</v>
      </c>
      <c r="K28" s="154" t="s">
        <v>433</v>
      </c>
      <c r="L28" s="154" t="s">
        <v>433</v>
      </c>
      <c r="M28" s="154" t="s">
        <v>433</v>
      </c>
      <c r="N28" s="154" t="s">
        <v>433</v>
      </c>
      <c r="O28" s="154" t="s">
        <v>433</v>
      </c>
      <c r="P28" s="154" t="s">
        <v>433</v>
      </c>
      <c r="Q28" s="154" t="s">
        <v>433</v>
      </c>
      <c r="R28" s="154" t="s">
        <v>433</v>
      </c>
      <c r="S28" s="154" t="s">
        <v>433</v>
      </c>
      <c r="T28" s="154" t="s">
        <v>433</v>
      </c>
      <c r="U28" s="154" t="s">
        <v>433</v>
      </c>
      <c r="V28" s="154" t="s">
        <v>433</v>
      </c>
      <c r="W28" s="154" t="s">
        <v>433</v>
      </c>
      <c r="X28" s="154" t="s">
        <v>433</v>
      </c>
      <c r="Y28" s="154" t="s">
        <v>433</v>
      </c>
      <c r="Z28" s="154" t="s">
        <v>433</v>
      </c>
      <c r="AA28" s="154" t="s">
        <v>433</v>
      </c>
      <c r="AB28" s="154" t="s">
        <v>433</v>
      </c>
      <c r="AC28" s="154" t="s">
        <v>433</v>
      </c>
      <c r="AD28" s="154" t="s">
        <v>433</v>
      </c>
      <c r="AE28" s="154" t="s">
        <v>433</v>
      </c>
      <c r="AF28" s="154" t="s">
        <v>433</v>
      </c>
      <c r="AG28" s="154" t="s">
        <v>433</v>
      </c>
      <c r="AH28" s="154" t="s">
        <v>433</v>
      </c>
      <c r="AI28" s="154" t="s">
        <v>433</v>
      </c>
      <c r="AJ28" s="154" t="s">
        <v>433</v>
      </c>
      <c r="AK28" s="154" t="s">
        <v>433</v>
      </c>
    </row>
    <row r="29" spans="1:37" x14ac:dyDescent="0.2">
      <c r="A29" s="123">
        <v>26</v>
      </c>
      <c r="B29" s="169" t="s">
        <v>201</v>
      </c>
      <c r="C29" s="169" t="s">
        <v>433</v>
      </c>
      <c r="D29" s="75">
        <v>10000</v>
      </c>
      <c r="E29" s="169" t="s">
        <v>202</v>
      </c>
      <c r="F29" s="169" t="s">
        <v>200</v>
      </c>
      <c r="G29" s="154" t="s">
        <v>433</v>
      </c>
      <c r="H29" s="154" t="s">
        <v>433</v>
      </c>
      <c r="I29" s="154" t="s">
        <v>433</v>
      </c>
      <c r="J29" s="154" t="s">
        <v>433</v>
      </c>
      <c r="K29" s="154" t="s">
        <v>433</v>
      </c>
      <c r="L29" s="154" t="s">
        <v>433</v>
      </c>
      <c r="M29" s="154" t="s">
        <v>433</v>
      </c>
      <c r="N29" s="154" t="s">
        <v>433</v>
      </c>
      <c r="O29" s="154" t="s">
        <v>433</v>
      </c>
      <c r="P29" s="154" t="s">
        <v>433</v>
      </c>
      <c r="Q29" s="154" t="s">
        <v>433</v>
      </c>
      <c r="R29" s="154" t="s">
        <v>433</v>
      </c>
      <c r="S29" s="154" t="s">
        <v>433</v>
      </c>
      <c r="T29" s="154" t="s">
        <v>433</v>
      </c>
      <c r="U29" s="154" t="s">
        <v>433</v>
      </c>
      <c r="V29" s="154" t="s">
        <v>433</v>
      </c>
      <c r="W29" s="154" t="s">
        <v>433</v>
      </c>
      <c r="X29" s="154" t="s">
        <v>433</v>
      </c>
      <c r="Y29" s="154" t="s">
        <v>433</v>
      </c>
      <c r="Z29" s="154" t="s">
        <v>433</v>
      </c>
      <c r="AA29" s="154" t="s">
        <v>433</v>
      </c>
      <c r="AB29" s="154" t="s">
        <v>433</v>
      </c>
      <c r="AC29" s="154" t="s">
        <v>433</v>
      </c>
      <c r="AD29" s="154" t="s">
        <v>433</v>
      </c>
      <c r="AE29" s="154" t="s">
        <v>433</v>
      </c>
      <c r="AF29" s="154" t="s">
        <v>433</v>
      </c>
      <c r="AG29" s="154" t="s">
        <v>433</v>
      </c>
      <c r="AH29" s="154" t="s">
        <v>433</v>
      </c>
      <c r="AI29" s="154" t="s">
        <v>433</v>
      </c>
      <c r="AJ29" s="154" t="s">
        <v>433</v>
      </c>
      <c r="AK29" s="154" t="s">
        <v>433</v>
      </c>
    </row>
    <row r="30" spans="1:37" x14ac:dyDescent="0.2">
      <c r="A30" s="123">
        <v>27</v>
      </c>
      <c r="B30" s="154" t="s">
        <v>433</v>
      </c>
      <c r="C30" s="154" t="s">
        <v>433</v>
      </c>
      <c r="D30" s="154" t="s">
        <v>433</v>
      </c>
      <c r="E30" s="154" t="s">
        <v>433</v>
      </c>
      <c r="F30" s="154" t="s">
        <v>433</v>
      </c>
      <c r="G30" s="154" t="s">
        <v>433</v>
      </c>
      <c r="H30" s="154" t="s">
        <v>433</v>
      </c>
      <c r="I30" s="154" t="s">
        <v>433</v>
      </c>
      <c r="J30" s="154" t="s">
        <v>433</v>
      </c>
      <c r="K30" s="154" t="s">
        <v>433</v>
      </c>
      <c r="L30" s="154" t="s">
        <v>433</v>
      </c>
      <c r="M30" s="154" t="s">
        <v>433</v>
      </c>
      <c r="N30" s="154" t="s">
        <v>433</v>
      </c>
      <c r="O30" s="154" t="s">
        <v>433</v>
      </c>
      <c r="P30" s="154" t="s">
        <v>433</v>
      </c>
      <c r="Q30" s="154" t="s">
        <v>433</v>
      </c>
      <c r="R30" s="154" t="s">
        <v>433</v>
      </c>
      <c r="S30" s="154" t="s">
        <v>433</v>
      </c>
      <c r="T30" s="154" t="s">
        <v>433</v>
      </c>
      <c r="U30" s="154" t="s">
        <v>433</v>
      </c>
      <c r="V30" s="154" t="s">
        <v>433</v>
      </c>
      <c r="W30" s="154" t="s">
        <v>433</v>
      </c>
      <c r="X30" s="154" t="s">
        <v>433</v>
      </c>
      <c r="Y30" s="154" t="s">
        <v>433</v>
      </c>
      <c r="Z30" s="154" t="s">
        <v>433</v>
      </c>
      <c r="AA30" s="154" t="s">
        <v>433</v>
      </c>
      <c r="AB30" s="154" t="s">
        <v>433</v>
      </c>
      <c r="AC30" s="154" t="s">
        <v>433</v>
      </c>
      <c r="AD30" s="154" t="s">
        <v>433</v>
      </c>
      <c r="AE30" s="154" t="s">
        <v>433</v>
      </c>
      <c r="AF30" s="154" t="s">
        <v>433</v>
      </c>
      <c r="AG30" s="154" t="s">
        <v>433</v>
      </c>
      <c r="AH30" s="154" t="s">
        <v>433</v>
      </c>
      <c r="AI30" s="154" t="s">
        <v>433</v>
      </c>
      <c r="AJ30" s="154" t="s">
        <v>433</v>
      </c>
      <c r="AK30" s="154" t="s">
        <v>433</v>
      </c>
    </row>
    <row r="31" spans="1:37" x14ac:dyDescent="0.2">
      <c r="A31" s="123">
        <v>28</v>
      </c>
      <c r="B31" s="171" t="s">
        <v>163</v>
      </c>
      <c r="C31" s="160" t="s">
        <v>433</v>
      </c>
      <c r="D31" s="171" t="s">
        <v>168</v>
      </c>
      <c r="E31" s="160" t="s">
        <v>433</v>
      </c>
      <c r="F31" s="171" t="s">
        <v>174</v>
      </c>
      <c r="G31" s="160" t="s">
        <v>433</v>
      </c>
      <c r="H31" s="154" t="s">
        <v>433</v>
      </c>
      <c r="I31" s="154" t="s">
        <v>433</v>
      </c>
      <c r="J31" s="154" t="s">
        <v>433</v>
      </c>
      <c r="K31" s="154" t="s">
        <v>433</v>
      </c>
      <c r="L31" s="154" t="s">
        <v>433</v>
      </c>
      <c r="M31" s="154" t="s">
        <v>433</v>
      </c>
      <c r="N31" s="154" t="s">
        <v>433</v>
      </c>
      <c r="O31" s="154" t="s">
        <v>433</v>
      </c>
      <c r="P31" s="154" t="s">
        <v>433</v>
      </c>
      <c r="Q31" s="154" t="s">
        <v>433</v>
      </c>
      <c r="R31" s="154" t="s">
        <v>433</v>
      </c>
      <c r="S31" s="154" t="s">
        <v>433</v>
      </c>
      <c r="T31" s="154" t="s">
        <v>433</v>
      </c>
      <c r="U31" s="154" t="s">
        <v>433</v>
      </c>
      <c r="V31" s="154" t="s">
        <v>433</v>
      </c>
      <c r="W31" s="154" t="s">
        <v>433</v>
      </c>
      <c r="X31" s="154" t="s">
        <v>433</v>
      </c>
      <c r="Y31" s="154" t="s">
        <v>433</v>
      </c>
      <c r="Z31" s="154" t="s">
        <v>433</v>
      </c>
      <c r="AA31" s="154" t="s">
        <v>433</v>
      </c>
      <c r="AB31" s="154" t="s">
        <v>433</v>
      </c>
      <c r="AC31" s="154" t="s">
        <v>433</v>
      </c>
      <c r="AD31" s="154" t="s">
        <v>433</v>
      </c>
      <c r="AE31" s="154" t="s">
        <v>433</v>
      </c>
      <c r="AF31" s="154" t="s">
        <v>433</v>
      </c>
      <c r="AG31" s="154" t="s">
        <v>433</v>
      </c>
      <c r="AH31" s="154" t="s">
        <v>433</v>
      </c>
      <c r="AI31" s="154" t="s">
        <v>433</v>
      </c>
      <c r="AJ31" s="154" t="s">
        <v>433</v>
      </c>
      <c r="AK31" s="154" t="s">
        <v>433</v>
      </c>
    </row>
    <row r="32" spans="1:37" x14ac:dyDescent="0.2">
      <c r="A32" s="123">
        <v>29</v>
      </c>
      <c r="B32" s="167" t="s">
        <v>164</v>
      </c>
      <c r="C32" s="167" t="s">
        <v>165</v>
      </c>
      <c r="D32" s="167" t="s">
        <v>164</v>
      </c>
      <c r="E32" s="167" t="s">
        <v>165</v>
      </c>
      <c r="F32" s="167" t="s">
        <v>164</v>
      </c>
      <c r="G32" s="167" t="s">
        <v>165</v>
      </c>
      <c r="H32" s="154" t="s">
        <v>433</v>
      </c>
      <c r="I32" s="154" t="s">
        <v>433</v>
      </c>
      <c r="J32" s="154" t="s">
        <v>433</v>
      </c>
      <c r="K32" s="154" t="s">
        <v>433</v>
      </c>
      <c r="L32" s="154" t="s">
        <v>433</v>
      </c>
      <c r="M32" s="154" t="s">
        <v>433</v>
      </c>
      <c r="N32" s="154" t="s">
        <v>433</v>
      </c>
      <c r="O32" s="154" t="s">
        <v>433</v>
      </c>
      <c r="P32" s="154" t="s">
        <v>433</v>
      </c>
      <c r="Q32" s="154" t="s">
        <v>433</v>
      </c>
      <c r="R32" s="154" t="s">
        <v>433</v>
      </c>
      <c r="S32" s="154" t="s">
        <v>433</v>
      </c>
      <c r="T32" s="154" t="s">
        <v>433</v>
      </c>
      <c r="U32" s="154" t="s">
        <v>433</v>
      </c>
      <c r="V32" s="154" t="s">
        <v>433</v>
      </c>
      <c r="W32" s="154" t="s">
        <v>433</v>
      </c>
      <c r="X32" s="154" t="s">
        <v>433</v>
      </c>
      <c r="Y32" s="154" t="s">
        <v>433</v>
      </c>
      <c r="Z32" s="154" t="s">
        <v>433</v>
      </c>
      <c r="AA32" s="154" t="s">
        <v>433</v>
      </c>
      <c r="AB32" s="154" t="s">
        <v>433</v>
      </c>
      <c r="AC32" s="154" t="s">
        <v>433</v>
      </c>
      <c r="AD32" s="154" t="s">
        <v>433</v>
      </c>
      <c r="AE32" s="154" t="s">
        <v>433</v>
      </c>
      <c r="AF32" s="154" t="s">
        <v>433</v>
      </c>
      <c r="AG32" s="154" t="s">
        <v>433</v>
      </c>
      <c r="AH32" s="154" t="s">
        <v>433</v>
      </c>
      <c r="AI32" s="154" t="s">
        <v>433</v>
      </c>
      <c r="AJ32" s="154" t="s">
        <v>433</v>
      </c>
      <c r="AK32" s="154" t="s">
        <v>433</v>
      </c>
    </row>
    <row r="33" spans="1:37" x14ac:dyDescent="0.2">
      <c r="A33" s="123">
        <v>30</v>
      </c>
      <c r="B33" s="145" t="s">
        <v>177</v>
      </c>
      <c r="C33" s="145" t="s">
        <v>166</v>
      </c>
      <c r="D33" s="145" t="s">
        <v>433</v>
      </c>
      <c r="E33" s="145" t="s">
        <v>433</v>
      </c>
      <c r="F33" s="145" t="s">
        <v>175</v>
      </c>
      <c r="G33" s="145" t="s">
        <v>167</v>
      </c>
      <c r="H33" s="154" t="s">
        <v>433</v>
      </c>
      <c r="I33" s="154" t="s">
        <v>433</v>
      </c>
      <c r="J33" s="154" t="s">
        <v>433</v>
      </c>
      <c r="K33" s="154" t="s">
        <v>433</v>
      </c>
      <c r="L33" s="154" t="s">
        <v>433</v>
      </c>
      <c r="M33" s="154" t="s">
        <v>433</v>
      </c>
      <c r="N33" s="154" t="s">
        <v>433</v>
      </c>
      <c r="O33" s="154" t="s">
        <v>433</v>
      </c>
      <c r="P33" s="154" t="s">
        <v>433</v>
      </c>
      <c r="Q33" s="154" t="s">
        <v>433</v>
      </c>
      <c r="R33" s="154" t="s">
        <v>433</v>
      </c>
      <c r="S33" s="154" t="s">
        <v>433</v>
      </c>
      <c r="T33" s="154" t="s">
        <v>433</v>
      </c>
      <c r="U33" s="154" t="s">
        <v>433</v>
      </c>
      <c r="V33" s="154" t="s">
        <v>433</v>
      </c>
      <c r="W33" s="154" t="s">
        <v>433</v>
      </c>
      <c r="X33" s="154" t="s">
        <v>433</v>
      </c>
      <c r="Y33" s="154" t="s">
        <v>433</v>
      </c>
      <c r="Z33" s="154" t="s">
        <v>433</v>
      </c>
      <c r="AA33" s="154" t="s">
        <v>433</v>
      </c>
      <c r="AB33" s="154" t="s">
        <v>433</v>
      </c>
      <c r="AC33" s="154" t="s">
        <v>433</v>
      </c>
      <c r="AD33" s="154" t="s">
        <v>433</v>
      </c>
      <c r="AE33" s="154" t="s">
        <v>433</v>
      </c>
      <c r="AF33" s="154" t="s">
        <v>433</v>
      </c>
      <c r="AG33" s="154" t="s">
        <v>433</v>
      </c>
      <c r="AH33" s="154" t="s">
        <v>433</v>
      </c>
      <c r="AI33" s="154" t="s">
        <v>433</v>
      </c>
      <c r="AJ33" s="154" t="s">
        <v>433</v>
      </c>
      <c r="AK33" s="154" t="s">
        <v>433</v>
      </c>
    </row>
    <row r="34" spans="1:37" x14ac:dyDescent="0.2">
      <c r="A34" s="123">
        <v>31</v>
      </c>
      <c r="B34" s="145" t="s">
        <v>272</v>
      </c>
      <c r="C34" s="145" t="s">
        <v>167</v>
      </c>
      <c r="D34" s="145" t="s">
        <v>433</v>
      </c>
      <c r="E34" s="145" t="s">
        <v>433</v>
      </c>
      <c r="F34" s="145" t="s">
        <v>273</v>
      </c>
      <c r="G34" s="145" t="s">
        <v>166</v>
      </c>
      <c r="H34" s="154" t="s">
        <v>433</v>
      </c>
      <c r="I34" s="154" t="s">
        <v>433</v>
      </c>
      <c r="J34" s="154" t="s">
        <v>433</v>
      </c>
      <c r="K34" s="154" t="s">
        <v>433</v>
      </c>
      <c r="L34" s="154" t="s">
        <v>433</v>
      </c>
      <c r="M34" s="154" t="s">
        <v>433</v>
      </c>
      <c r="N34" s="154" t="s">
        <v>433</v>
      </c>
      <c r="O34" s="154" t="s">
        <v>433</v>
      </c>
      <c r="P34" s="154" t="s">
        <v>433</v>
      </c>
      <c r="Q34" s="154" t="s">
        <v>433</v>
      </c>
      <c r="R34" s="154" t="s">
        <v>433</v>
      </c>
      <c r="S34" s="154" t="s">
        <v>433</v>
      </c>
      <c r="T34" s="154" t="s">
        <v>433</v>
      </c>
      <c r="U34" s="154" t="s">
        <v>433</v>
      </c>
      <c r="V34" s="154" t="s">
        <v>433</v>
      </c>
      <c r="W34" s="154" t="s">
        <v>433</v>
      </c>
      <c r="X34" s="154" t="s">
        <v>433</v>
      </c>
      <c r="Y34" s="154" t="s">
        <v>433</v>
      </c>
      <c r="Z34" s="154" t="s">
        <v>433</v>
      </c>
      <c r="AA34" s="154" t="s">
        <v>433</v>
      </c>
      <c r="AB34" s="154" t="s">
        <v>433</v>
      </c>
      <c r="AC34" s="154" t="s">
        <v>433</v>
      </c>
      <c r="AD34" s="154" t="s">
        <v>433</v>
      </c>
      <c r="AE34" s="154" t="s">
        <v>433</v>
      </c>
      <c r="AF34" s="154" t="s">
        <v>433</v>
      </c>
      <c r="AG34" s="154" t="s">
        <v>433</v>
      </c>
      <c r="AH34" s="154" t="s">
        <v>433</v>
      </c>
      <c r="AI34" s="154" t="s">
        <v>433</v>
      </c>
      <c r="AJ34" s="154" t="s">
        <v>433</v>
      </c>
      <c r="AK34" s="154" t="s">
        <v>433</v>
      </c>
    </row>
    <row r="35" spans="1:37" x14ac:dyDescent="0.2">
      <c r="A35" s="123">
        <v>32</v>
      </c>
      <c r="B35" s="145" t="s">
        <v>433</v>
      </c>
      <c r="C35" s="145" t="s">
        <v>433</v>
      </c>
      <c r="D35" s="172" t="s">
        <v>433</v>
      </c>
      <c r="E35" s="145" t="s">
        <v>433</v>
      </c>
      <c r="F35" s="145" t="s">
        <v>433</v>
      </c>
      <c r="G35" s="145" t="s">
        <v>433</v>
      </c>
      <c r="H35" s="154" t="s">
        <v>433</v>
      </c>
      <c r="I35" s="154" t="s">
        <v>433</v>
      </c>
      <c r="J35" s="154" t="s">
        <v>433</v>
      </c>
      <c r="K35" s="154" t="s">
        <v>433</v>
      </c>
      <c r="L35" s="154" t="s">
        <v>433</v>
      </c>
      <c r="M35" s="154" t="s">
        <v>433</v>
      </c>
      <c r="N35" s="154" t="s">
        <v>433</v>
      </c>
      <c r="O35" s="154" t="s">
        <v>433</v>
      </c>
      <c r="P35" s="154" t="s">
        <v>433</v>
      </c>
      <c r="Q35" s="154" t="s">
        <v>433</v>
      </c>
      <c r="R35" s="154" t="s">
        <v>433</v>
      </c>
      <c r="S35" s="154" t="s">
        <v>433</v>
      </c>
      <c r="T35" s="154" t="s">
        <v>433</v>
      </c>
      <c r="U35" s="154" t="s">
        <v>433</v>
      </c>
      <c r="V35" s="154" t="s">
        <v>433</v>
      </c>
      <c r="W35" s="154" t="s">
        <v>433</v>
      </c>
      <c r="X35" s="154" t="s">
        <v>433</v>
      </c>
      <c r="Y35" s="154" t="s">
        <v>433</v>
      </c>
      <c r="Z35" s="154" t="s">
        <v>433</v>
      </c>
      <c r="AA35" s="154" t="s">
        <v>433</v>
      </c>
      <c r="AB35" s="154" t="s">
        <v>433</v>
      </c>
      <c r="AC35" s="154" t="s">
        <v>433</v>
      </c>
      <c r="AD35" s="154" t="s">
        <v>433</v>
      </c>
      <c r="AE35" s="154" t="s">
        <v>433</v>
      </c>
      <c r="AF35" s="154" t="s">
        <v>433</v>
      </c>
      <c r="AG35" s="154" t="s">
        <v>433</v>
      </c>
      <c r="AH35" s="154" t="s">
        <v>433</v>
      </c>
      <c r="AI35" s="154" t="s">
        <v>433</v>
      </c>
      <c r="AJ35" s="154" t="s">
        <v>433</v>
      </c>
      <c r="AK35" s="154" t="s">
        <v>433</v>
      </c>
    </row>
    <row r="36" spans="1:37" x14ac:dyDescent="0.2">
      <c r="A36" s="123">
        <v>33</v>
      </c>
      <c r="B36" s="145" t="s">
        <v>433</v>
      </c>
      <c r="C36" s="145" t="s">
        <v>433</v>
      </c>
      <c r="D36" s="173" t="s">
        <v>433</v>
      </c>
      <c r="E36" s="145" t="s">
        <v>433</v>
      </c>
      <c r="F36" s="145" t="s">
        <v>433</v>
      </c>
      <c r="G36" s="145" t="s">
        <v>433</v>
      </c>
      <c r="H36" s="154" t="s">
        <v>433</v>
      </c>
      <c r="I36" s="154" t="s">
        <v>433</v>
      </c>
      <c r="J36" s="154" t="s">
        <v>433</v>
      </c>
      <c r="K36" s="154" t="s">
        <v>433</v>
      </c>
      <c r="L36" s="154" t="s">
        <v>433</v>
      </c>
      <c r="M36" s="154" t="s">
        <v>433</v>
      </c>
      <c r="N36" s="154" t="s">
        <v>433</v>
      </c>
      <c r="O36" s="154" t="s">
        <v>433</v>
      </c>
      <c r="P36" s="154" t="s">
        <v>433</v>
      </c>
      <c r="Q36" s="154" t="s">
        <v>433</v>
      </c>
      <c r="R36" s="154" t="s">
        <v>433</v>
      </c>
      <c r="S36" s="154" t="s">
        <v>433</v>
      </c>
      <c r="T36" s="154" t="s">
        <v>433</v>
      </c>
      <c r="U36" s="154" t="s">
        <v>433</v>
      </c>
      <c r="V36" s="154" t="s">
        <v>433</v>
      </c>
      <c r="W36" s="154" t="s">
        <v>433</v>
      </c>
      <c r="X36" s="154" t="s">
        <v>433</v>
      </c>
      <c r="Y36" s="154" t="s">
        <v>433</v>
      </c>
      <c r="Z36" s="154" t="s">
        <v>433</v>
      </c>
      <c r="AA36" s="154" t="s">
        <v>433</v>
      </c>
      <c r="AB36" s="154" t="s">
        <v>433</v>
      </c>
      <c r="AC36" s="154" t="s">
        <v>433</v>
      </c>
      <c r="AD36" s="154" t="s">
        <v>433</v>
      </c>
      <c r="AE36" s="154" t="s">
        <v>433</v>
      </c>
      <c r="AF36" s="154" t="s">
        <v>433</v>
      </c>
      <c r="AG36" s="154" t="s">
        <v>433</v>
      </c>
      <c r="AH36" s="154" t="s">
        <v>433</v>
      </c>
      <c r="AI36" s="154" t="s">
        <v>433</v>
      </c>
      <c r="AJ36" s="154" t="s">
        <v>433</v>
      </c>
      <c r="AK36" s="154" t="s">
        <v>433</v>
      </c>
    </row>
    <row r="37" spans="1:37" x14ac:dyDescent="0.2">
      <c r="A37" s="123">
        <v>34</v>
      </c>
      <c r="B37" s="154" t="s">
        <v>433</v>
      </c>
      <c r="C37" s="154" t="s">
        <v>433</v>
      </c>
      <c r="D37" s="154" t="s">
        <v>433</v>
      </c>
      <c r="E37" s="154" t="s">
        <v>433</v>
      </c>
      <c r="F37" s="154" t="s">
        <v>433</v>
      </c>
      <c r="G37" s="154" t="s">
        <v>433</v>
      </c>
      <c r="H37" s="154" t="s">
        <v>433</v>
      </c>
      <c r="I37" s="154" t="s">
        <v>433</v>
      </c>
      <c r="J37" s="154" t="s">
        <v>433</v>
      </c>
      <c r="K37" s="154" t="s">
        <v>433</v>
      </c>
      <c r="L37" s="154" t="s">
        <v>433</v>
      </c>
      <c r="M37" s="154" t="s">
        <v>433</v>
      </c>
      <c r="N37" s="154" t="s">
        <v>433</v>
      </c>
      <c r="O37" s="154" t="s">
        <v>433</v>
      </c>
      <c r="P37" s="154" t="s">
        <v>433</v>
      </c>
      <c r="Q37" s="154" t="s">
        <v>433</v>
      </c>
      <c r="R37" s="154" t="s">
        <v>433</v>
      </c>
      <c r="S37" s="154" t="s">
        <v>433</v>
      </c>
      <c r="T37" s="154" t="s">
        <v>433</v>
      </c>
      <c r="U37" s="154" t="s">
        <v>433</v>
      </c>
      <c r="V37" s="154" t="s">
        <v>433</v>
      </c>
      <c r="W37" s="154" t="s">
        <v>433</v>
      </c>
      <c r="X37" s="154" t="s">
        <v>433</v>
      </c>
      <c r="Y37" s="154" t="s">
        <v>433</v>
      </c>
      <c r="Z37" s="154" t="s">
        <v>433</v>
      </c>
      <c r="AA37" s="154" t="s">
        <v>433</v>
      </c>
      <c r="AB37" s="154" t="s">
        <v>433</v>
      </c>
      <c r="AC37" s="154" t="s">
        <v>433</v>
      </c>
      <c r="AD37" s="154" t="s">
        <v>433</v>
      </c>
      <c r="AE37" s="154" t="s">
        <v>433</v>
      </c>
      <c r="AF37" s="154" t="s">
        <v>433</v>
      </c>
      <c r="AG37" s="154" t="s">
        <v>433</v>
      </c>
      <c r="AH37" s="154" t="s">
        <v>433</v>
      </c>
      <c r="AI37" s="154" t="s">
        <v>433</v>
      </c>
      <c r="AJ37" s="154" t="s">
        <v>433</v>
      </c>
      <c r="AK37" s="154" t="s">
        <v>433</v>
      </c>
    </row>
    <row r="38" spans="1:37" x14ac:dyDescent="0.2">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c r="AC38" s="154"/>
      <c r="AD38" s="154"/>
      <c r="AE38" s="154"/>
      <c r="AF38" s="154"/>
      <c r="AG38" s="154"/>
      <c r="AH38" s="154"/>
      <c r="AI38" s="154"/>
      <c r="AJ38" s="154"/>
      <c r="AK38" s="154"/>
    </row>
  </sheetData>
  <pageMargins left="0.7" right="0.7" top="0.75" bottom="0.75" header="0.3" footer="0.3"/>
  <pageSetup orientation="portrait" horizontalDpi="4294967292" verticalDpi="120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29C19-4E46-4278-921E-7B78D3534B85}">
  <dimension ref="A1:CO38"/>
  <sheetViews>
    <sheetView zoomScale="80" zoomScaleNormal="80" workbookViewId="0">
      <selection activeCell="E16" sqref="E16"/>
    </sheetView>
  </sheetViews>
  <sheetFormatPr defaultColWidth="8.85546875" defaultRowHeight="12.75" x14ac:dyDescent="0.2"/>
  <cols>
    <col min="1" max="1" bestFit="true" customWidth="true" style="123" width="8.7109375" collapsed="true"/>
    <col min="2" max="2" bestFit="true" customWidth="true" style="123" width="30.28515625" collapsed="true"/>
    <col min="3" max="3" bestFit="true" customWidth="true" style="123" width="10.7109375" collapsed="true"/>
    <col min="4" max="4" bestFit="true" customWidth="true" style="123" width="32.28515625" collapsed="true"/>
    <col min="5" max="5" bestFit="true" customWidth="true" style="123" width="19.28515625" collapsed="true"/>
    <col min="6" max="6" bestFit="true" customWidth="true" style="123" width="20.85546875" collapsed="true"/>
    <col min="7" max="7" bestFit="true" customWidth="true" style="123" width="13.140625" collapsed="true"/>
    <col min="8" max="8" bestFit="true" customWidth="true" style="123" width="18.85546875" collapsed="true"/>
    <col min="9" max="9" bestFit="true" customWidth="true" style="123" width="20.0" collapsed="true"/>
    <col min="10" max="10" bestFit="true" customWidth="true" style="123" width="24.42578125" collapsed="true"/>
    <col min="11" max="11" bestFit="true" customWidth="true" style="123" width="10.42578125" collapsed="true"/>
    <col min="12" max="12" bestFit="true" customWidth="true" style="123" width="19.42578125" collapsed="true"/>
    <col min="13" max="13" bestFit="true" customWidth="true" style="123" width="18.140625" collapsed="true"/>
    <col min="14" max="14" bestFit="true" customWidth="true" style="123" width="19.42578125" collapsed="true"/>
    <col min="15" max="15" bestFit="true" customWidth="true" style="123" width="16.7109375" collapsed="true"/>
    <col min="16" max="16" bestFit="true" customWidth="true" style="123" width="16.85546875" collapsed="true"/>
    <col min="17" max="17" bestFit="true" customWidth="true" style="123" width="16.7109375" collapsed="true"/>
    <col min="18" max="18" bestFit="true" customWidth="true" style="123" width="13.5703125" collapsed="true"/>
    <col min="19" max="19" bestFit="true" customWidth="true" style="123" width="31.5703125" collapsed="true"/>
    <col min="20" max="20" bestFit="true" customWidth="true" style="123" width="16.42578125" collapsed="true"/>
    <col min="21" max="21" bestFit="true" customWidth="true" style="123" width="17.28515625" collapsed="true"/>
    <col min="22" max="22" bestFit="true" customWidth="true" style="123" width="12.0" collapsed="true"/>
    <col min="23" max="23" bestFit="true" customWidth="true" style="123" width="13.0" collapsed="true"/>
    <col min="24" max="24" bestFit="true" customWidth="true" style="123" width="13.5703125" collapsed="true"/>
    <col min="25" max="25" customWidth="true" style="123" width="13.0" collapsed="true"/>
    <col min="26" max="27" customWidth="true" style="123" width="12.28515625" collapsed="true"/>
    <col min="28" max="28" bestFit="true" customWidth="true" style="123" width="34.42578125" collapsed="true"/>
    <col min="29" max="30" bestFit="true" customWidth="true" style="123" width="13.0" collapsed="true"/>
    <col min="31" max="32" bestFit="true" customWidth="true" style="123" width="9.85546875" collapsed="true"/>
    <col min="33" max="33" bestFit="true" customWidth="true" style="123" width="12.85546875" collapsed="true"/>
    <col min="34" max="34" bestFit="true" customWidth="true" style="123" width="11.42578125" collapsed="true"/>
    <col min="35" max="35" bestFit="true" customWidth="true" style="123" width="13.0" collapsed="true"/>
    <col min="36" max="36" bestFit="true" customWidth="true" style="123" width="9.85546875" collapsed="true"/>
    <col min="37" max="37" bestFit="true" customWidth="true" style="123" width="10.0" collapsed="true"/>
    <col min="38" max="39" customWidth="true" style="123" width="12.42578125" collapsed="true"/>
    <col min="40" max="40" bestFit="true" customWidth="true" style="123" width="34.42578125" collapsed="true"/>
    <col min="41" max="41" bestFit="true" customWidth="true" style="123" width="13.0" collapsed="true"/>
    <col min="42" max="42" bestFit="true" customWidth="true" style="123" width="11.42578125" collapsed="true"/>
    <col min="43" max="43" bestFit="true" customWidth="true" style="123" width="10.28515625" collapsed="true"/>
    <col min="44" max="44" bestFit="true" customWidth="true" style="123" width="11.42578125" collapsed="true"/>
    <col min="45" max="46" bestFit="true" customWidth="true" style="123" width="13.5703125" collapsed="true"/>
    <col min="47" max="47" bestFit="true" customWidth="true" style="123" width="11.5703125" collapsed="true"/>
    <col min="48" max="48" bestFit="true" customWidth="true" style="123" width="11.42578125" collapsed="true"/>
    <col min="49" max="49" bestFit="true" customWidth="true" style="123" width="10.0" collapsed="true"/>
    <col min="50" max="51" customWidth="true" style="123" width="11.28515625" collapsed="true"/>
    <col min="52" max="52" bestFit="true" customWidth="true" style="123" width="34.42578125" collapsed="true"/>
    <col min="53" max="54" bestFit="true" customWidth="true" style="123" width="13.5703125" collapsed="true"/>
    <col min="55" max="55" bestFit="true" customWidth="true" style="123" width="9.85546875" collapsed="true"/>
    <col min="56" max="56" bestFit="true" customWidth="true" style="123" width="13.7109375" collapsed="true"/>
    <col min="57" max="57" bestFit="true" customWidth="true" style="123" width="13.5703125" collapsed="true"/>
    <col min="58" max="58" bestFit="true" customWidth="true" style="123" width="13.0" collapsed="true"/>
    <col min="59" max="59" bestFit="true" customWidth="true" style="123" width="12.0" collapsed="true"/>
    <col min="60" max="60" bestFit="true" customWidth="true" style="123" width="13.5703125" collapsed="true"/>
    <col min="61" max="61" bestFit="true" customWidth="true" style="123" width="13.0" collapsed="true"/>
    <col min="62" max="64" style="123" width="8.85546875" collapsed="true"/>
    <col min="65" max="65" bestFit="true" customWidth="true" style="123" width="13.0" collapsed="true"/>
    <col min="66" max="16384" style="123" width="8.85546875" collapsed="true"/>
  </cols>
  <sheetData>
    <row r="1" spans="1:93" x14ac:dyDescent="0.2">
      <c r="A1" s="123" t="s">
        <v>216</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c r="Z1" s="123" t="s">
        <v>108</v>
      </c>
      <c r="AA1" s="123" t="s">
        <v>109</v>
      </c>
      <c r="AB1" s="123" t="s">
        <v>110</v>
      </c>
      <c r="AC1" s="123" t="s">
        <v>111</v>
      </c>
      <c r="AD1" s="123" t="s">
        <v>112</v>
      </c>
      <c r="AE1" s="123" t="s">
        <v>113</v>
      </c>
      <c r="AF1" s="123" t="s">
        <v>114</v>
      </c>
      <c r="AG1" s="123" t="s">
        <v>115</v>
      </c>
      <c r="AH1" s="123" t="s">
        <v>116</v>
      </c>
      <c r="AI1" s="123" t="s">
        <v>117</v>
      </c>
      <c r="AJ1" s="123" t="s">
        <v>118</v>
      </c>
      <c r="AK1" s="123" t="s">
        <v>119</v>
      </c>
      <c r="AL1" s="123" t="s">
        <v>120</v>
      </c>
      <c r="AM1" s="123" t="s">
        <v>121</v>
      </c>
      <c r="AN1" s="123" t="s">
        <v>122</v>
      </c>
      <c r="AO1" s="123" t="s">
        <v>123</v>
      </c>
      <c r="AP1" s="123" t="s">
        <v>124</v>
      </c>
      <c r="AQ1" s="123" t="s">
        <v>125</v>
      </c>
      <c r="AR1" s="123" t="s">
        <v>126</v>
      </c>
      <c r="AS1" s="123" t="s">
        <v>143</v>
      </c>
      <c r="AT1" s="123" t="s">
        <v>144</v>
      </c>
      <c r="AU1" s="123" t="s">
        <v>145</v>
      </c>
      <c r="AV1" s="123" t="s">
        <v>146</v>
      </c>
      <c r="AW1" s="123" t="s">
        <v>153</v>
      </c>
      <c r="AX1" s="123" t="s">
        <v>154</v>
      </c>
      <c r="AY1" s="123" t="s">
        <v>155</v>
      </c>
      <c r="AZ1" s="123" t="s">
        <v>156</v>
      </c>
      <c r="BA1" s="123" t="s">
        <v>218</v>
      </c>
      <c r="BB1" s="123" t="s">
        <v>219</v>
      </c>
      <c r="BC1" s="123" t="s">
        <v>220</v>
      </c>
      <c r="BD1" s="123" t="s">
        <v>221</v>
      </c>
      <c r="BE1" s="123" t="s">
        <v>222</v>
      </c>
      <c r="BF1" s="123" t="s">
        <v>223</v>
      </c>
      <c r="BG1" s="123" t="s">
        <v>224</v>
      </c>
      <c r="BH1" s="123" t="s">
        <v>225</v>
      </c>
      <c r="BI1" s="123" t="s">
        <v>226</v>
      </c>
    </row>
    <row r="2" spans="1:93" s="143" customFormat="1" ht="38.25" x14ac:dyDescent="0.2">
      <c r="A2" s="132" t="s">
        <v>217</v>
      </c>
      <c r="B2" s="133" t="s">
        <v>8</v>
      </c>
      <c r="C2" s="134" t="s">
        <v>9</v>
      </c>
      <c r="D2" s="133" t="s">
        <v>15</v>
      </c>
      <c r="E2" s="133" t="s">
        <v>393</v>
      </c>
      <c r="F2" s="133" t="s">
        <v>17</v>
      </c>
      <c r="G2" s="133" t="s">
        <v>18</v>
      </c>
      <c r="H2" s="133" t="s">
        <v>10</v>
      </c>
      <c r="I2" s="133" t="s">
        <v>11</v>
      </c>
      <c r="J2" s="133" t="s">
        <v>12</v>
      </c>
      <c r="K2" s="133" t="s">
        <v>0</v>
      </c>
      <c r="L2" s="133" t="s">
        <v>2</v>
      </c>
      <c r="M2" s="134" t="s">
        <v>23</v>
      </c>
      <c r="N2" s="134" t="s">
        <v>47</v>
      </c>
      <c r="O2" s="134" t="s">
        <v>48</v>
      </c>
      <c r="P2" s="134" t="s">
        <v>55</v>
      </c>
      <c r="Q2" s="134" t="s">
        <v>41</v>
      </c>
      <c r="R2" s="135" t="s">
        <v>78</v>
      </c>
      <c r="S2" s="135" t="s">
        <v>58</v>
      </c>
      <c r="T2" s="135" t="s">
        <v>59</v>
      </c>
      <c r="U2" s="135" t="s">
        <v>53</v>
      </c>
      <c r="V2" s="134" t="s">
        <v>55</v>
      </c>
      <c r="W2" s="135" t="s">
        <v>565</v>
      </c>
      <c r="X2" s="134" t="s">
        <v>564</v>
      </c>
      <c r="Y2" s="134" t="s">
        <v>68</v>
      </c>
      <c r="Z2" s="136" t="s">
        <v>140</v>
      </c>
      <c r="AA2" s="136" t="s">
        <v>147</v>
      </c>
      <c r="AB2" s="137" t="s">
        <v>148</v>
      </c>
      <c r="AC2" s="137" t="s">
        <v>568</v>
      </c>
      <c r="AD2" s="137" t="s">
        <v>60</v>
      </c>
      <c r="AE2" s="137" t="s">
        <v>185</v>
      </c>
      <c r="AF2" s="137" t="s">
        <v>566</v>
      </c>
      <c r="AG2" s="137" t="s">
        <v>567</v>
      </c>
      <c r="AH2" s="137" t="s">
        <v>63</v>
      </c>
      <c r="AI2" s="137" t="s">
        <v>65</v>
      </c>
      <c r="AJ2" s="137" t="s">
        <v>67</v>
      </c>
      <c r="AK2" s="138" t="s">
        <v>68</v>
      </c>
      <c r="AL2" s="139" t="s">
        <v>141</v>
      </c>
      <c r="AM2" s="139" t="s">
        <v>149</v>
      </c>
      <c r="AN2" s="140" t="s">
        <v>151</v>
      </c>
      <c r="AO2" s="140" t="s">
        <v>568</v>
      </c>
      <c r="AP2" s="140" t="s">
        <v>60</v>
      </c>
      <c r="AQ2" s="140" t="s">
        <v>185</v>
      </c>
      <c r="AR2" s="140" t="s">
        <v>566</v>
      </c>
      <c r="AS2" s="140" t="s">
        <v>567</v>
      </c>
      <c r="AT2" s="140" t="s">
        <v>63</v>
      </c>
      <c r="AU2" s="140" t="s">
        <v>65</v>
      </c>
      <c r="AV2" s="140" t="s">
        <v>67</v>
      </c>
      <c r="AW2" s="140" t="s">
        <v>68</v>
      </c>
      <c r="AX2" s="141" t="s">
        <v>142</v>
      </c>
      <c r="AY2" s="141" t="s">
        <v>150</v>
      </c>
      <c r="AZ2" s="142" t="s">
        <v>152</v>
      </c>
      <c r="BA2" s="142" t="s">
        <v>568</v>
      </c>
      <c r="BB2" s="142" t="s">
        <v>60</v>
      </c>
      <c r="BC2" s="142" t="s">
        <v>185</v>
      </c>
      <c r="BD2" s="142" t="s">
        <v>566</v>
      </c>
      <c r="BE2" s="142" t="s">
        <v>567</v>
      </c>
      <c r="BF2" s="142" t="s">
        <v>63</v>
      </c>
      <c r="BG2" s="142" t="s">
        <v>65</v>
      </c>
      <c r="BH2" s="142" t="s">
        <v>67</v>
      </c>
      <c r="BI2" s="142" t="s">
        <v>68</v>
      </c>
      <c r="BJ2" s="123"/>
      <c r="BK2" s="123"/>
      <c r="BL2" s="123"/>
      <c r="BM2" s="123"/>
      <c r="BN2" s="123"/>
      <c r="BO2" s="123"/>
      <c r="BP2" s="123"/>
      <c r="BQ2" s="123"/>
      <c r="BR2" s="123"/>
      <c r="BS2" s="123"/>
      <c r="BT2" s="123"/>
      <c r="BU2" s="123"/>
      <c r="BV2" s="123"/>
      <c r="BW2" s="123"/>
      <c r="BX2" s="123"/>
      <c r="BY2" s="123"/>
      <c r="BZ2" s="123"/>
      <c r="CA2" s="123"/>
      <c r="CB2" s="123"/>
      <c r="CC2" s="123"/>
      <c r="CD2" s="123"/>
      <c r="CE2" s="123"/>
      <c r="CF2" s="123"/>
      <c r="CG2" s="123"/>
      <c r="CH2" s="123"/>
      <c r="CI2" s="123"/>
      <c r="CJ2" s="123"/>
      <c r="CK2" s="123"/>
      <c r="CL2" s="123"/>
      <c r="CM2" s="123"/>
      <c r="CN2" s="123"/>
      <c r="CO2" s="123"/>
    </row>
    <row r="3" spans="1:93" x14ac:dyDescent="0.2">
      <c r="A3" s="123">
        <v>0</v>
      </c>
      <c r="B3" s="144">
        <v>1</v>
      </c>
      <c r="C3" s="146" t="s">
        <v>3</v>
      </c>
      <c r="D3" s="146" t="s">
        <v>33</v>
      </c>
      <c r="E3" s="146" t="s">
        <v>130</v>
      </c>
      <c r="F3" s="146" t="s">
        <v>31</v>
      </c>
      <c r="G3" s="146" t="s">
        <v>19</v>
      </c>
      <c r="H3" s="147" t="s">
        <v>77</v>
      </c>
      <c r="I3" s="146" t="s">
        <v>39</v>
      </c>
      <c r="J3" s="194" t="s">
        <v>400</v>
      </c>
      <c r="K3" s="148" t="s">
        <v>4</v>
      </c>
      <c r="L3" s="146">
        <v>150.63</v>
      </c>
      <c r="M3" s="127">
        <f>J3*L3</f>
        <v>1054410</v>
      </c>
      <c r="N3" s="196">
        <v>0</v>
      </c>
      <c r="O3" s="196">
        <v>0</v>
      </c>
      <c r="P3" s="130">
        <v>0.18</v>
      </c>
      <c r="Q3" s="146" t="s">
        <v>44</v>
      </c>
      <c r="R3" s="178">
        <v>5</v>
      </c>
      <c r="S3" s="127">
        <f>M3*R3/100</f>
        <v>52720.5</v>
      </c>
      <c r="T3" s="127">
        <f>M3-S3</f>
        <v>1001689.5</v>
      </c>
      <c r="U3" s="126">
        <f>T3-(T3*$U$9)</f>
        <v>1000889.4228857195</v>
      </c>
      <c r="V3" s="127">
        <f>ROUND((P3*U3),2)</f>
        <v>180160.1</v>
      </c>
      <c r="W3" s="127">
        <f>$W$9*U3</f>
        <v>320.03084571220222</v>
      </c>
      <c r="X3" s="127">
        <f>ROUND(((U3+W3)/J3),4)</f>
        <v>143.0299</v>
      </c>
      <c r="Y3" s="127">
        <f>X3*J3</f>
        <v>1001209.2999999999</v>
      </c>
      <c r="Z3" s="145" t="str">
        <f>C3</f>
        <v>DNPFT001</v>
      </c>
      <c r="AA3" s="178" t="str">
        <f>J3</f>
        <v>7000</v>
      </c>
      <c r="AB3" s="178" t="s">
        <v>402</v>
      </c>
      <c r="AC3" s="149">
        <f>(AB3/J3)*U3</f>
        <v>500444.71144285973</v>
      </c>
      <c r="AD3" s="149">
        <f>AB3*L3</f>
        <v>527205</v>
      </c>
      <c r="AE3" s="149">
        <f>ROUND(AD3*R3/100,2)</f>
        <v>26360.25</v>
      </c>
      <c r="AF3" s="149">
        <f>AD3-AE3</f>
        <v>500844.75</v>
      </c>
      <c r="AG3" s="126">
        <f>AF3-(AF3*$AG$9)</f>
        <v>500444.71131787956</v>
      </c>
      <c r="AH3" s="127">
        <f>ROUND(P3*AG3,2)</f>
        <v>90080.05</v>
      </c>
      <c r="AI3" s="149">
        <f>($AD$12/$AD$10)*AF3</f>
        <v>160.01542384665791</v>
      </c>
      <c r="AJ3" s="127">
        <f>ROUND(((AG3+AI3)/AB3),4)</f>
        <v>143.0299</v>
      </c>
      <c r="AK3" s="149">
        <f>ROUND(AB3*AJ3,2)</f>
        <v>500604.65</v>
      </c>
      <c r="AL3" s="145" t="str">
        <f>C3</f>
        <v>DNPFT001</v>
      </c>
      <c r="AM3" s="178" t="str">
        <f>J3</f>
        <v>7000</v>
      </c>
      <c r="AN3" s="179" t="s">
        <v>402</v>
      </c>
      <c r="AO3" s="149">
        <f>(AN3/J3)*U3</f>
        <v>500444.71144285973</v>
      </c>
      <c r="AP3" s="149">
        <f>AN3*L3</f>
        <v>527205</v>
      </c>
      <c r="AQ3" s="149">
        <f>ROUND(AP3*R3/100,2)</f>
        <v>26360.25</v>
      </c>
      <c r="AR3" s="149">
        <f>AP3-AQ3</f>
        <v>500844.75</v>
      </c>
      <c r="AS3" s="126">
        <f>AR3-(AR3*$AG$9)</f>
        <v>500444.71131787956</v>
      </c>
      <c r="AT3" s="127">
        <f>ROUND(P3*AS3,2)</f>
        <v>90080.05</v>
      </c>
      <c r="AU3" s="149">
        <f>($AP$12/$AP$10)*AR3</f>
        <v>160.01542384665791</v>
      </c>
      <c r="AV3" s="127">
        <f>ROUND(((AS3+AU3)/AN3),4)</f>
        <v>143.0299</v>
      </c>
      <c r="AW3" s="149">
        <f>ROUND(AN3*AV3,2)</f>
        <v>500604.65</v>
      </c>
      <c r="AX3" s="145" t="str">
        <f>C5</f>
        <v>BESITCT050</v>
      </c>
      <c r="AY3" s="178" t="str">
        <f>J5</f>
        <v>250</v>
      </c>
      <c r="AZ3" s="179" t="s">
        <v>209</v>
      </c>
      <c r="BA3" s="149">
        <f>(AZ3/J5)*U5</f>
        <v>71316.49201108118</v>
      </c>
      <c r="BB3" s="149">
        <f>AZ3*L5</f>
        <v>75130</v>
      </c>
      <c r="BC3" s="208">
        <f>ROUND(BB3*R5/100,2)</f>
        <v>3756.5</v>
      </c>
      <c r="BD3" s="149">
        <f>BB3-BC3</f>
        <v>71373.5</v>
      </c>
      <c r="BE3" s="126">
        <f>BD3-(BD3*$BE$9)</f>
        <v>71316.49286872246</v>
      </c>
      <c r="BF3" s="127">
        <f>ROUND(P5*BE3,2)</f>
        <v>8557.98</v>
      </c>
      <c r="BG3" s="149">
        <f>($BB$12/$BB$10)*BD3</f>
        <v>22.80318877014594</v>
      </c>
      <c r="BH3" s="127">
        <f>ROUND(((BE3+BG3)/AZ3),4)</f>
        <v>285.35719999999998</v>
      </c>
      <c r="BI3" s="149">
        <f>ROUND(AZ3*BH3,2)</f>
        <v>71339.3</v>
      </c>
    </row>
    <row r="4" spans="1:93" x14ac:dyDescent="0.2">
      <c r="A4" s="123">
        <v>1</v>
      </c>
      <c r="B4" s="144">
        <v>2</v>
      </c>
      <c r="C4" s="144" t="s">
        <v>5</v>
      </c>
      <c r="D4" s="146" t="s">
        <v>33</v>
      </c>
      <c r="E4" s="146" t="s">
        <v>38</v>
      </c>
      <c r="F4" s="146" t="s">
        <v>31</v>
      </c>
      <c r="G4" s="146" t="s">
        <v>19</v>
      </c>
      <c r="H4" s="147" t="s">
        <v>77</v>
      </c>
      <c r="I4" s="146" t="s">
        <v>39</v>
      </c>
      <c r="J4" s="194" t="s">
        <v>401</v>
      </c>
      <c r="K4" s="148" t="s">
        <v>4</v>
      </c>
      <c r="L4" s="146">
        <v>1800.32</v>
      </c>
      <c r="M4" s="127">
        <f>J4*L4</f>
        <v>5400960</v>
      </c>
      <c r="N4" s="196">
        <v>0</v>
      </c>
      <c r="O4" s="196">
        <v>0</v>
      </c>
      <c r="P4" s="130">
        <v>0.12</v>
      </c>
      <c r="Q4" s="146" t="s">
        <v>44</v>
      </c>
      <c r="R4" s="178">
        <v>5</v>
      </c>
      <c r="S4" s="127">
        <f>M4*R4/100</f>
        <v>270048</v>
      </c>
      <c r="T4" s="127">
        <f>M4-S4</f>
        <v>5130912</v>
      </c>
      <c r="U4" s="126">
        <f t="shared" ref="U4:U7" si="0">T4-(T4*$U$9)</f>
        <v>5126813.7986446023</v>
      </c>
      <c r="V4" s="127">
        <f t="shared" ref="V4:V7" si="1">ROUND((P4*U4),2)</f>
        <v>615217.66</v>
      </c>
      <c r="W4" s="127">
        <f t="shared" ref="W4:W7" si="2">$W$9*U4</f>
        <v>1639.2805421589092</v>
      </c>
      <c r="X4" s="127">
        <f t="shared" ref="X4:X7" si="3">ROUND(((U4+W4)/J4),4)</f>
        <v>1709.4844000000001</v>
      </c>
      <c r="Y4" s="127">
        <f t="shared" ref="Y4:Y7" si="4">X4*J4</f>
        <v>5128453.2</v>
      </c>
      <c r="Z4" s="145" t="str">
        <f t="shared" ref="Z4" si="5">C4</f>
        <v>BELFL135</v>
      </c>
      <c r="AA4" s="178" t="str">
        <f t="shared" ref="AA4" si="6">J4</f>
        <v>3000</v>
      </c>
      <c r="AB4" s="178" t="s">
        <v>210</v>
      </c>
      <c r="AC4" s="149">
        <f>(AB4/J4)*U4</f>
        <v>2563406.8993223011</v>
      </c>
      <c r="AD4" s="149">
        <f>AB4*L4</f>
        <v>2700480</v>
      </c>
      <c r="AE4" s="149">
        <f>ROUND(AD4*R4/100,2)</f>
        <v>135024</v>
      </c>
      <c r="AF4" s="149">
        <f>AD4-AE4</f>
        <v>2565456</v>
      </c>
      <c r="AG4" s="126">
        <f>AF4-(AF4*$AG$9)</f>
        <v>2563406.8986821203</v>
      </c>
      <c r="AH4" s="127">
        <f>ROUND(P4*AG4,2)</f>
        <v>307608.83</v>
      </c>
      <c r="AI4" s="149">
        <f>($AD$12/$AD$10)*AF4</f>
        <v>819.64027615334214</v>
      </c>
      <c r="AJ4" s="127">
        <f>ROUND(((AG4+AI4)/AB4),4)</f>
        <v>1709.4844000000001</v>
      </c>
      <c r="AK4" s="149">
        <f>ROUND(AB4*AJ4,2)</f>
        <v>2564226.6</v>
      </c>
      <c r="AL4" s="145" t="str">
        <f>C4</f>
        <v>BELFL135</v>
      </c>
      <c r="AM4" s="178" t="str">
        <f>J4</f>
        <v>3000</v>
      </c>
      <c r="AN4" s="179" t="s">
        <v>210</v>
      </c>
      <c r="AO4" s="149">
        <f>(AN4/J4)*U4</f>
        <v>2563406.8993223011</v>
      </c>
      <c r="AP4" s="149">
        <f>AN4*L4</f>
        <v>2700480</v>
      </c>
      <c r="AQ4" s="149">
        <f>ROUND(AP4*R4/100,2)</f>
        <v>135024</v>
      </c>
      <c r="AR4" s="149">
        <f>AP4-AQ4</f>
        <v>2565456</v>
      </c>
      <c r="AS4" s="126">
        <f>AR4-(AR4*$AG$9)</f>
        <v>2563406.8986821203</v>
      </c>
      <c r="AT4" s="127">
        <f>ROUND(P4*AS4,2)</f>
        <v>307608.83</v>
      </c>
      <c r="AU4" s="149">
        <f>($AP$12/$AP$10)*AR4</f>
        <v>819.64027615334214</v>
      </c>
      <c r="AV4" s="127">
        <f>ROUND(((AS4+AU4)/AN4),4)</f>
        <v>1709.4844000000001</v>
      </c>
      <c r="AW4" s="149">
        <f>ROUND(AN4*AV4,2)</f>
        <v>2564226.6</v>
      </c>
      <c r="AX4" s="145" t="str">
        <f t="shared" ref="AX4:AX5" si="7">C6</f>
        <v>BRACC106</v>
      </c>
      <c r="AY4" s="178" t="str">
        <f t="shared" ref="AY4:AY5" si="8">J6</f>
        <v>100</v>
      </c>
      <c r="AZ4" s="179" t="s">
        <v>181</v>
      </c>
      <c r="BA4" s="149">
        <f t="shared" ref="BA4:BA5" si="9">(AZ4/J6)*U6</f>
        <v>45093.953420528538</v>
      </c>
      <c r="BB4" s="149">
        <f t="shared" ref="BB4:BB5" si="10">AZ4*L6</f>
        <v>45380</v>
      </c>
      <c r="BC4" s="208" t="str">
        <f>R6</f>
        <v>250</v>
      </c>
      <c r="BD4" s="149">
        <f t="shared" ref="BD4:BD5" si="11">BB4-BC4</f>
        <v>45130</v>
      </c>
      <c r="BE4" s="126">
        <f t="shared" ref="BE4:BE5" si="12">BD4-(BD4*$BE$9)</f>
        <v>45093.953962821557</v>
      </c>
      <c r="BF4" s="127">
        <f t="shared" ref="BF4:BF5" si="13">ROUND(P6*BE4,2)</f>
        <v>2254.6999999999998</v>
      </c>
      <c r="BG4" s="149">
        <f t="shared" ref="BG4:BG5" si="14">($BB$12/$BB$10)*BD4</f>
        <v>14.418627490548822</v>
      </c>
      <c r="BH4" s="127">
        <f t="shared" ref="BH4:BH5" si="15">ROUND(((BE4+BG4)/AZ4),4)</f>
        <v>451.08370000000002</v>
      </c>
      <c r="BI4" s="149">
        <f t="shared" ref="BI4:BI5" si="16">ROUND(AZ4*BH4,2)</f>
        <v>45108.37</v>
      </c>
    </row>
    <row r="5" spans="1:93" x14ac:dyDescent="0.2">
      <c r="A5" s="123">
        <v>2</v>
      </c>
      <c r="B5" s="144">
        <v>3</v>
      </c>
      <c r="C5" s="144" t="s">
        <v>6</v>
      </c>
      <c r="D5" s="146" t="s">
        <v>33</v>
      </c>
      <c r="E5" s="146" t="s">
        <v>38</v>
      </c>
      <c r="F5" s="146" t="s">
        <v>31</v>
      </c>
      <c r="G5" s="146" t="s">
        <v>19</v>
      </c>
      <c r="H5" s="147" t="s">
        <v>77</v>
      </c>
      <c r="I5" s="146" t="s">
        <v>39</v>
      </c>
      <c r="J5" s="179" t="s">
        <v>209</v>
      </c>
      <c r="K5" s="148" t="s">
        <v>4</v>
      </c>
      <c r="L5" s="146">
        <v>300.52</v>
      </c>
      <c r="M5" s="127">
        <f>J5*L5</f>
        <v>75130</v>
      </c>
      <c r="N5" s="196">
        <v>0</v>
      </c>
      <c r="O5" s="196">
        <v>0</v>
      </c>
      <c r="P5" s="130">
        <v>0.12</v>
      </c>
      <c r="Q5" s="146" t="s">
        <v>44</v>
      </c>
      <c r="R5" s="178">
        <v>5</v>
      </c>
      <c r="S5" s="127">
        <f>M5*R5/100</f>
        <v>3756.5</v>
      </c>
      <c r="T5" s="127">
        <f>M5-S5</f>
        <v>71373.5</v>
      </c>
      <c r="U5" s="126">
        <f t="shared" si="0"/>
        <v>71316.49201108118</v>
      </c>
      <c r="V5" s="127">
        <f t="shared" si="1"/>
        <v>8557.98</v>
      </c>
      <c r="W5" s="127">
        <f t="shared" si="2"/>
        <v>22.803195567528526</v>
      </c>
      <c r="X5" s="127">
        <f t="shared" si="3"/>
        <v>285.35719999999998</v>
      </c>
      <c r="Y5" s="127">
        <f t="shared" si="4"/>
        <v>71339.299999999988</v>
      </c>
      <c r="Z5" s="211">
        <v>0</v>
      </c>
      <c r="AA5" s="212">
        <v>0</v>
      </c>
      <c r="AB5" s="213">
        <v>0</v>
      </c>
      <c r="AC5" s="211">
        <v>0</v>
      </c>
      <c r="AD5" s="211">
        <v>0</v>
      </c>
      <c r="AE5" s="211">
        <v>0</v>
      </c>
      <c r="AF5" s="211">
        <v>0</v>
      </c>
      <c r="AG5" s="214">
        <v>0</v>
      </c>
      <c r="AH5" s="128">
        <v>0</v>
      </c>
      <c r="AI5" s="211">
        <v>0</v>
      </c>
      <c r="AJ5" s="128">
        <v>0</v>
      </c>
      <c r="AK5" s="211">
        <v>0</v>
      </c>
      <c r="AL5" s="128">
        <v>0</v>
      </c>
      <c r="AM5" s="178"/>
      <c r="AN5" s="180" t="s">
        <v>208</v>
      </c>
      <c r="AO5" s="128"/>
      <c r="AP5" s="128">
        <v>0</v>
      </c>
      <c r="AQ5" s="128">
        <v>0</v>
      </c>
      <c r="AR5" s="128">
        <v>0</v>
      </c>
      <c r="AS5" s="128">
        <v>0</v>
      </c>
      <c r="AT5" s="128">
        <v>0</v>
      </c>
      <c r="AU5" s="128">
        <v>0</v>
      </c>
      <c r="AV5" s="128">
        <v>0</v>
      </c>
      <c r="AW5" s="128">
        <v>0</v>
      </c>
      <c r="AX5" s="145" t="str">
        <f t="shared" si="7"/>
        <v>BECTC028</v>
      </c>
      <c r="AY5" s="178" t="str">
        <f t="shared" si="8"/>
        <v>56</v>
      </c>
      <c r="AZ5" s="181" t="s">
        <v>399</v>
      </c>
      <c r="BA5" s="149">
        <f t="shared" si="9"/>
        <v>10842.29303806821</v>
      </c>
      <c r="BB5" s="149">
        <f t="shared" si="10"/>
        <v>11250.96</v>
      </c>
      <c r="BC5" s="208" t="str">
        <f>R7</f>
        <v>400</v>
      </c>
      <c r="BD5" s="149">
        <f t="shared" si="11"/>
        <v>10850.96</v>
      </c>
      <c r="BE5" s="126">
        <f t="shared" si="12"/>
        <v>10842.293168455975</v>
      </c>
      <c r="BF5" s="127">
        <f t="shared" si="13"/>
        <v>1951.61</v>
      </c>
      <c r="BG5" s="149">
        <f t="shared" si="14"/>
        <v>3.4667837393052432</v>
      </c>
      <c r="BH5" s="127">
        <f t="shared" si="15"/>
        <v>193.67429999999999</v>
      </c>
      <c r="BI5" s="149">
        <f t="shared" si="16"/>
        <v>10845.76</v>
      </c>
    </row>
    <row r="6" spans="1:93" x14ac:dyDescent="0.2">
      <c r="A6" s="123">
        <v>3</v>
      </c>
      <c r="B6" s="144">
        <v>4</v>
      </c>
      <c r="C6" s="144" t="s">
        <v>7</v>
      </c>
      <c r="D6" s="146" t="s">
        <v>33</v>
      </c>
      <c r="E6" s="146" t="s">
        <v>38</v>
      </c>
      <c r="F6" s="146" t="s">
        <v>31</v>
      </c>
      <c r="G6" s="146" t="s">
        <v>19</v>
      </c>
      <c r="H6" s="147" t="s">
        <v>77</v>
      </c>
      <c r="I6" s="146" t="s">
        <v>39</v>
      </c>
      <c r="J6" s="179" t="s">
        <v>181</v>
      </c>
      <c r="K6" s="148" t="s">
        <v>4</v>
      </c>
      <c r="L6" s="146">
        <v>453.8</v>
      </c>
      <c r="M6" s="127">
        <f>J6*L6</f>
        <v>45380</v>
      </c>
      <c r="N6" s="195">
        <v>0</v>
      </c>
      <c r="O6" s="195">
        <v>0</v>
      </c>
      <c r="P6" s="130">
        <v>0.05</v>
      </c>
      <c r="Q6" s="146" t="s">
        <v>43</v>
      </c>
      <c r="R6" s="178" t="s">
        <v>209</v>
      </c>
      <c r="S6" s="197" t="str">
        <f>R6</f>
        <v>250</v>
      </c>
      <c r="T6" s="127">
        <f>M6-S6</f>
        <v>45130</v>
      </c>
      <c r="U6" s="126">
        <f t="shared" si="0"/>
        <v>45093.953420528538</v>
      </c>
      <c r="V6" s="127">
        <f t="shared" si="1"/>
        <v>2254.6999999999998</v>
      </c>
      <c r="W6" s="127">
        <f t="shared" si="2"/>
        <v>14.418631788584872</v>
      </c>
      <c r="X6" s="127">
        <f t="shared" si="3"/>
        <v>451.08370000000002</v>
      </c>
      <c r="Y6" s="127">
        <f t="shared" si="4"/>
        <v>45108.37</v>
      </c>
      <c r="Z6" s="211">
        <v>0</v>
      </c>
      <c r="AA6" s="212">
        <v>0</v>
      </c>
      <c r="AB6" s="213">
        <v>0</v>
      </c>
      <c r="AC6" s="211">
        <v>0</v>
      </c>
      <c r="AD6" s="211">
        <v>0</v>
      </c>
      <c r="AE6" s="211">
        <v>0</v>
      </c>
      <c r="AF6" s="211">
        <v>0</v>
      </c>
      <c r="AG6" s="214">
        <v>0</v>
      </c>
      <c r="AH6" s="128">
        <v>0</v>
      </c>
      <c r="AI6" s="211">
        <v>0</v>
      </c>
      <c r="AJ6" s="128">
        <v>0</v>
      </c>
      <c r="AK6" s="211">
        <v>0</v>
      </c>
      <c r="AL6" s="128">
        <v>0</v>
      </c>
      <c r="AM6" s="180">
        <v>0</v>
      </c>
      <c r="AN6" s="180" t="s">
        <v>208</v>
      </c>
      <c r="AO6" s="128"/>
      <c r="AP6" s="128">
        <v>0</v>
      </c>
      <c r="AQ6" s="128">
        <v>0</v>
      </c>
      <c r="AR6" s="128">
        <v>0</v>
      </c>
      <c r="AS6" s="128">
        <v>0</v>
      </c>
      <c r="AT6" s="128">
        <v>0</v>
      </c>
      <c r="AU6" s="128">
        <v>0</v>
      </c>
      <c r="AV6" s="128">
        <v>0</v>
      </c>
      <c r="AW6" s="128">
        <v>0</v>
      </c>
      <c r="AX6" s="128">
        <v>0</v>
      </c>
      <c r="AY6" s="180">
        <v>0</v>
      </c>
      <c r="AZ6" s="180" t="s">
        <v>208</v>
      </c>
      <c r="BA6" s="128"/>
      <c r="BB6" s="128">
        <v>0</v>
      </c>
      <c r="BC6" s="215">
        <v>0</v>
      </c>
      <c r="BD6" s="128">
        <v>0</v>
      </c>
      <c r="BE6" s="128">
        <v>0</v>
      </c>
      <c r="BF6" s="128">
        <v>0</v>
      </c>
      <c r="BG6" s="128">
        <v>0</v>
      </c>
      <c r="BH6" s="128">
        <v>0</v>
      </c>
      <c r="BI6" s="128">
        <v>0</v>
      </c>
    </row>
    <row r="7" spans="1:93" x14ac:dyDescent="0.2">
      <c r="A7" s="123">
        <v>4</v>
      </c>
      <c r="B7" s="144">
        <v>5</v>
      </c>
      <c r="C7" s="144" t="s">
        <v>28</v>
      </c>
      <c r="D7" s="146" t="s">
        <v>33</v>
      </c>
      <c r="E7" s="146" t="s">
        <v>38</v>
      </c>
      <c r="F7" s="146" t="s">
        <v>31</v>
      </c>
      <c r="G7" s="146" t="s">
        <v>19</v>
      </c>
      <c r="H7" s="147" t="s">
        <v>77</v>
      </c>
      <c r="I7" s="146" t="s">
        <v>39</v>
      </c>
      <c r="J7" s="178" t="s">
        <v>399</v>
      </c>
      <c r="K7" s="148" t="s">
        <v>4</v>
      </c>
      <c r="L7" s="146">
        <v>200.91</v>
      </c>
      <c r="M7" s="127">
        <f>J7*L7</f>
        <v>11250.96</v>
      </c>
      <c r="N7" s="196">
        <v>0</v>
      </c>
      <c r="O7" s="196">
        <v>0</v>
      </c>
      <c r="P7" s="130">
        <v>0.18</v>
      </c>
      <c r="Q7" s="146" t="s">
        <v>43</v>
      </c>
      <c r="R7" s="178" t="s">
        <v>396</v>
      </c>
      <c r="S7" s="197" t="str">
        <f>R7</f>
        <v>400</v>
      </c>
      <c r="T7" s="127">
        <f>M7-S7</f>
        <v>10850.96</v>
      </c>
      <c r="U7" s="126">
        <f t="shared" si="0"/>
        <v>10842.29303806821</v>
      </c>
      <c r="V7" s="127">
        <f t="shared" si="1"/>
        <v>1951.61</v>
      </c>
      <c r="W7" s="127">
        <f t="shared" si="2"/>
        <v>3.4667847727157741</v>
      </c>
      <c r="X7" s="127">
        <f t="shared" si="3"/>
        <v>193.67429999999999</v>
      </c>
      <c r="Y7" s="127">
        <f t="shared" si="4"/>
        <v>10845.7608</v>
      </c>
      <c r="Z7" s="211">
        <v>0</v>
      </c>
      <c r="AA7" s="212">
        <v>0</v>
      </c>
      <c r="AB7" s="213">
        <v>0</v>
      </c>
      <c r="AC7" s="211">
        <v>0</v>
      </c>
      <c r="AD7" s="211">
        <v>0</v>
      </c>
      <c r="AE7" s="211">
        <v>0</v>
      </c>
      <c r="AF7" s="211">
        <v>0</v>
      </c>
      <c r="AG7" s="214">
        <v>0</v>
      </c>
      <c r="AH7" s="128">
        <v>0</v>
      </c>
      <c r="AI7" s="211">
        <v>0</v>
      </c>
      <c r="AJ7" s="128">
        <v>0</v>
      </c>
      <c r="AK7" s="211">
        <v>0</v>
      </c>
      <c r="AL7" s="128">
        <v>0</v>
      </c>
      <c r="AM7" s="180">
        <v>0</v>
      </c>
      <c r="AN7" s="180" t="s">
        <v>208</v>
      </c>
      <c r="AO7" s="128"/>
      <c r="AP7" s="128">
        <v>0</v>
      </c>
      <c r="AQ7" s="128">
        <v>0</v>
      </c>
      <c r="AR7" s="128">
        <v>0</v>
      </c>
      <c r="AS7" s="128">
        <v>0</v>
      </c>
      <c r="AT7" s="128">
        <v>0</v>
      </c>
      <c r="AU7" s="128">
        <v>0</v>
      </c>
      <c r="AV7" s="128">
        <v>0</v>
      </c>
      <c r="AW7" s="128">
        <v>0</v>
      </c>
      <c r="AX7" s="128">
        <v>0</v>
      </c>
      <c r="AY7" s="180">
        <v>0</v>
      </c>
      <c r="AZ7" s="180" t="s">
        <v>208</v>
      </c>
      <c r="BA7" s="128"/>
      <c r="BB7" s="128">
        <v>0</v>
      </c>
      <c r="BC7" s="215">
        <v>0</v>
      </c>
      <c r="BD7" s="128">
        <v>0</v>
      </c>
      <c r="BE7" s="128">
        <v>0</v>
      </c>
      <c r="BF7" s="128">
        <v>0</v>
      </c>
      <c r="BG7" s="128">
        <v>0</v>
      </c>
      <c r="BH7" s="128">
        <v>0</v>
      </c>
      <c r="BI7" s="128">
        <v>0</v>
      </c>
    </row>
    <row r="8" spans="1:93" x14ac:dyDescent="0.2">
      <c r="A8" s="123">
        <v>5</v>
      </c>
      <c r="B8" s="150"/>
      <c r="C8" s="150"/>
      <c r="D8" s="150"/>
      <c r="E8" s="150"/>
      <c r="F8" s="150"/>
      <c r="G8" s="150"/>
      <c r="H8" s="124"/>
      <c r="I8" s="124"/>
      <c r="J8" s="124"/>
      <c r="K8" s="124"/>
      <c r="L8" s="124"/>
      <c r="M8" s="117">
        <f>SUM(M3:M7)</f>
        <v>6587130.96</v>
      </c>
      <c r="N8" s="117"/>
      <c r="O8" s="117"/>
      <c r="P8" s="124"/>
      <c r="Q8" s="124"/>
      <c r="R8" s="124"/>
      <c r="S8" s="124" t="s">
        <v>69</v>
      </c>
      <c r="T8" s="118">
        <f>SUM(T3:T7)</f>
        <v>6259955.96</v>
      </c>
      <c r="U8" s="118">
        <f t="shared" ref="U8" si="17">SUM(U3:U7)</f>
        <v>6254955.96</v>
      </c>
      <c r="V8" s="118">
        <f>SUM(V3:V7)</f>
        <v>808142.04999999993</v>
      </c>
      <c r="W8" s="118">
        <f>SUM(W3:W7)</f>
        <v>1999.9999999999407</v>
      </c>
      <c r="X8" s="118"/>
      <c r="Y8" s="118"/>
      <c r="Z8" s="119"/>
      <c r="AA8" s="119"/>
      <c r="AB8" s="151" t="s">
        <v>70</v>
      </c>
      <c r="AC8" s="151">
        <f>SUM(AC3:AC7)</f>
        <v>3063851.610765161</v>
      </c>
      <c r="AD8" s="120">
        <f t="shared" ref="AD8:AI8" si="18">SUM(AD3:AD7)</f>
        <v>3227685</v>
      </c>
      <c r="AE8" s="120">
        <f t="shared" si="18"/>
        <v>161384.25</v>
      </c>
      <c r="AF8" s="120">
        <f>SUM(AF3:AF7)</f>
        <v>3066300.75</v>
      </c>
      <c r="AG8" s="120">
        <f>SUM(AG3:AG7)</f>
        <v>3063851.61</v>
      </c>
      <c r="AH8" s="120">
        <f>ROUND(SUM(AH3:AH7),2)</f>
        <v>397688.88</v>
      </c>
      <c r="AI8" s="120">
        <f t="shared" si="18"/>
        <v>979.65570000000002</v>
      </c>
      <c r="AJ8" s="122"/>
      <c r="AK8" s="120">
        <f>SUM(AK3:AK7)</f>
        <v>3064831.25</v>
      </c>
      <c r="AL8" s="125"/>
      <c r="AM8" s="125"/>
      <c r="AN8" s="152" t="s">
        <v>70</v>
      </c>
      <c r="AO8" s="152">
        <f>SUM(AO3:AO7)</f>
        <v>3063851.610765161</v>
      </c>
      <c r="AP8" s="152">
        <f>SUM(AP3:AP7)</f>
        <v>3227685</v>
      </c>
      <c r="AQ8" s="125">
        <f>SUM(AQ3:AQ7)</f>
        <v>161384.25</v>
      </c>
      <c r="AR8" s="125">
        <f t="shared" ref="AR8:AW8" si="19">SUM(AR3:AR7)</f>
        <v>3066300.75</v>
      </c>
      <c r="AS8" s="125">
        <f>SUM(AS3:AS7)</f>
        <v>3063851.61</v>
      </c>
      <c r="AT8" s="152">
        <f>SUM(AT3:AT7)</f>
        <v>397688.88</v>
      </c>
      <c r="AU8" s="125">
        <f t="shared" si="19"/>
        <v>979.65570000000002</v>
      </c>
      <c r="AV8" s="125">
        <f t="shared" si="19"/>
        <v>1852.5143</v>
      </c>
      <c r="AW8" s="125">
        <f t="shared" si="19"/>
        <v>3064831.25</v>
      </c>
      <c r="AX8" s="129"/>
      <c r="AY8" s="129"/>
      <c r="AZ8" s="153" t="s">
        <v>70</v>
      </c>
      <c r="BA8" s="153">
        <f>SUM(BA3:BA7)</f>
        <v>127252.73846967793</v>
      </c>
      <c r="BB8" s="153">
        <f>SUM(BB3:BB7)</f>
        <v>131760.95999999999</v>
      </c>
      <c r="BC8" s="129">
        <f>SUM(BC3:BC7)</f>
        <v>3756.5</v>
      </c>
      <c r="BD8" s="129">
        <f t="shared" ref="BD8" si="20">SUM(BD3:BD7)</f>
        <v>127354.45999999999</v>
      </c>
      <c r="BE8" s="129">
        <f>SUM(BE3:BE7)</f>
        <v>127252.73999999999</v>
      </c>
      <c r="BF8" s="153">
        <f>SUM(BF3:BF7)</f>
        <v>12764.29</v>
      </c>
      <c r="BG8" s="129">
        <f t="shared" ref="BG8:BI8" si="21">SUM(BG3:BG7)</f>
        <v>40.688600000000008</v>
      </c>
      <c r="BH8" s="129">
        <f t="shared" si="21"/>
        <v>930.11520000000007</v>
      </c>
      <c r="BI8" s="129">
        <f t="shared" si="21"/>
        <v>127293.43000000001</v>
      </c>
    </row>
    <row r="9" spans="1:93" x14ac:dyDescent="0.2">
      <c r="A9" s="123">
        <v>6</v>
      </c>
      <c r="B9" s="154" t="s">
        <v>433</v>
      </c>
      <c r="C9" s="154" t="s">
        <v>433</v>
      </c>
      <c r="D9" s="154" t="s">
        <v>433</v>
      </c>
      <c r="E9" s="154" t="s">
        <v>433</v>
      </c>
      <c r="F9" s="154" t="s">
        <v>433</v>
      </c>
      <c r="G9" s="154" t="s">
        <v>433</v>
      </c>
      <c r="H9" s="154" t="s">
        <v>433</v>
      </c>
      <c r="I9" s="154" t="s">
        <v>433</v>
      </c>
      <c r="J9" s="154" t="s">
        <v>433</v>
      </c>
      <c r="K9" s="154" t="s">
        <v>433</v>
      </c>
      <c r="L9" s="154" t="s">
        <v>433</v>
      </c>
      <c r="M9" s="154" t="s">
        <v>433</v>
      </c>
      <c r="N9" s="154" t="s">
        <v>433</v>
      </c>
      <c r="O9" s="154" t="s">
        <v>433</v>
      </c>
      <c r="P9" s="154" t="s">
        <v>433</v>
      </c>
      <c r="Q9" s="154" t="s">
        <v>433</v>
      </c>
      <c r="R9" s="154" t="s">
        <v>433</v>
      </c>
      <c r="S9" s="124" t="s">
        <v>49</v>
      </c>
      <c r="T9" s="118">
        <v>5000</v>
      </c>
      <c r="U9" s="155">
        <f>ROUND(T9/T8,16)</f>
        <v>7.9872766389239998E-4</v>
      </c>
      <c r="V9" s="155" t="s">
        <v>433</v>
      </c>
      <c r="W9" s="155">
        <f>ROUND(D27/U8,16)</f>
        <v>3.1974645589669999E-4</v>
      </c>
      <c r="X9" s="155" t="s">
        <v>433</v>
      </c>
      <c r="Y9" s="155" t="s">
        <v>433</v>
      </c>
      <c r="Z9" s="155" t="s">
        <v>433</v>
      </c>
      <c r="AA9" s="155" t="s">
        <v>433</v>
      </c>
      <c r="AB9" s="154" t="s">
        <v>433</v>
      </c>
      <c r="AC9" s="154" t="s">
        <v>433</v>
      </c>
      <c r="AD9" s="156" t="s">
        <v>433</v>
      </c>
      <c r="AE9" s="156" t="s">
        <v>433</v>
      </c>
      <c r="AF9" s="156" t="s">
        <v>433</v>
      </c>
      <c r="AG9" s="156">
        <f>ROUND(AD11/AD10,16)</f>
        <v>7.9872791343119998E-4</v>
      </c>
      <c r="AH9" s="156" t="s">
        <v>433</v>
      </c>
      <c r="AI9" s="156" t="s">
        <v>433</v>
      </c>
      <c r="AJ9" s="157" t="s">
        <v>433</v>
      </c>
      <c r="AK9" s="156" t="s">
        <v>433</v>
      </c>
      <c r="AL9" s="156" t="s">
        <v>433</v>
      </c>
      <c r="AM9" s="156" t="s">
        <v>433</v>
      </c>
      <c r="AN9" s="154" t="s">
        <v>433</v>
      </c>
      <c r="AO9" s="154" t="s">
        <v>433</v>
      </c>
      <c r="AP9" s="154" t="s">
        <v>433</v>
      </c>
      <c r="AQ9" s="156" t="s">
        <v>433</v>
      </c>
      <c r="AR9" s="156" t="s">
        <v>433</v>
      </c>
      <c r="AS9" s="156">
        <f>ROUND(AP11/AP10,16)</f>
        <v>7.9872791343119998E-4</v>
      </c>
      <c r="AT9" s="154" t="s">
        <v>433</v>
      </c>
      <c r="AU9" s="156" t="s">
        <v>433</v>
      </c>
      <c r="AV9" s="156" t="s">
        <v>433</v>
      </c>
      <c r="AW9" s="156" t="s">
        <v>433</v>
      </c>
      <c r="AX9" s="156" t="s">
        <v>433</v>
      </c>
      <c r="AY9" s="156" t="s">
        <v>433</v>
      </c>
      <c r="AZ9" s="154" t="s">
        <v>433</v>
      </c>
      <c r="BA9" s="154" t="s">
        <v>433</v>
      </c>
      <c r="BB9" s="154" t="s">
        <v>433</v>
      </c>
      <c r="BC9" s="156" t="s">
        <v>433</v>
      </c>
      <c r="BD9" s="156" t="s">
        <v>433</v>
      </c>
      <c r="BE9" s="156">
        <f>ROUND(BB11/BB10,16)</f>
        <v>7.9871564764990004E-4</v>
      </c>
      <c r="BF9" s="154" t="s">
        <v>433</v>
      </c>
      <c r="BG9" s="156" t="s">
        <v>433</v>
      </c>
      <c r="BH9" s="156" t="s">
        <v>433</v>
      </c>
      <c r="BI9" s="156" t="s">
        <v>433</v>
      </c>
    </row>
    <row r="10" spans="1:93" x14ac:dyDescent="0.2">
      <c r="A10" s="123">
        <v>7</v>
      </c>
      <c r="B10" s="154" t="s">
        <v>433</v>
      </c>
      <c r="C10" s="154" t="s">
        <v>433</v>
      </c>
      <c r="D10" s="154" t="s">
        <v>433</v>
      </c>
      <c r="E10" s="154" t="s">
        <v>433</v>
      </c>
      <c r="F10" s="154" t="s">
        <v>433</v>
      </c>
      <c r="G10" s="154" t="s">
        <v>433</v>
      </c>
      <c r="H10" s="154" t="s">
        <v>433</v>
      </c>
      <c r="I10" s="154" t="s">
        <v>433</v>
      </c>
      <c r="J10" s="154" t="s">
        <v>433</v>
      </c>
      <c r="K10" s="154" t="s">
        <v>433</v>
      </c>
      <c r="L10" s="154" t="s">
        <v>433</v>
      </c>
      <c r="M10" s="154" t="s">
        <v>433</v>
      </c>
      <c r="N10" s="154" t="s">
        <v>433</v>
      </c>
      <c r="O10" s="154" t="s">
        <v>433</v>
      </c>
      <c r="P10" s="154" t="s">
        <v>433</v>
      </c>
      <c r="Q10" s="154" t="s">
        <v>433</v>
      </c>
      <c r="R10" s="154" t="s">
        <v>433</v>
      </c>
      <c r="S10" s="124" t="s">
        <v>57</v>
      </c>
      <c r="T10" s="72">
        <f>ROUND((D27+D28),2)</f>
        <v>127099.12</v>
      </c>
      <c r="U10" s="154" t="s">
        <v>433</v>
      </c>
      <c r="V10" s="154" t="s">
        <v>433</v>
      </c>
      <c r="W10" s="154" t="s">
        <v>433</v>
      </c>
      <c r="X10" s="154" t="s">
        <v>433</v>
      </c>
      <c r="Y10" s="154" t="s">
        <v>433</v>
      </c>
      <c r="Z10" s="154" t="s">
        <v>433</v>
      </c>
      <c r="AA10" s="154" t="s">
        <v>433</v>
      </c>
      <c r="AB10" s="151" t="s">
        <v>186</v>
      </c>
      <c r="AC10" s="151" t="s">
        <v>433</v>
      </c>
      <c r="AD10" s="151">
        <f>AF8</f>
        <v>3066300.75</v>
      </c>
      <c r="AE10" s="154" t="s">
        <v>433</v>
      </c>
      <c r="AF10" s="154" t="s">
        <v>433</v>
      </c>
      <c r="AG10" s="154" t="s">
        <v>433</v>
      </c>
      <c r="AH10" s="154" t="s">
        <v>433</v>
      </c>
      <c r="AI10" s="154" t="s">
        <v>433</v>
      </c>
      <c r="AJ10" s="154" t="s">
        <v>433</v>
      </c>
      <c r="AK10" s="154" t="s">
        <v>433</v>
      </c>
      <c r="AL10" s="154" t="s">
        <v>433</v>
      </c>
      <c r="AM10" s="154" t="s">
        <v>433</v>
      </c>
      <c r="AN10" s="158" t="s">
        <v>186</v>
      </c>
      <c r="AO10" s="158" t="s">
        <v>433</v>
      </c>
      <c r="AP10" s="158">
        <f>AR8</f>
        <v>3066300.75</v>
      </c>
      <c r="AQ10" s="154" t="s">
        <v>433</v>
      </c>
      <c r="AR10" s="154" t="s">
        <v>433</v>
      </c>
      <c r="AS10" s="154" t="s">
        <v>433</v>
      </c>
      <c r="AT10" s="154" t="s">
        <v>433</v>
      </c>
      <c r="AU10" s="154" t="s">
        <v>433</v>
      </c>
      <c r="AV10" s="154" t="s">
        <v>433</v>
      </c>
      <c r="AW10" s="154" t="s">
        <v>433</v>
      </c>
      <c r="AX10" s="154" t="s">
        <v>433</v>
      </c>
      <c r="AY10" s="154" t="s">
        <v>433</v>
      </c>
      <c r="AZ10" s="159" t="s">
        <v>186</v>
      </c>
      <c r="BA10" s="159" t="s">
        <v>433</v>
      </c>
      <c r="BB10" s="159">
        <f>BD8</f>
        <v>127354.45999999999</v>
      </c>
      <c r="BC10" s="154" t="s">
        <v>433</v>
      </c>
      <c r="BD10" s="154" t="s">
        <v>433</v>
      </c>
      <c r="BE10" s="154" t="s">
        <v>433</v>
      </c>
      <c r="BF10" s="154" t="s">
        <v>433</v>
      </c>
      <c r="BG10" s="154" t="s">
        <v>433</v>
      </c>
      <c r="BH10" s="154" t="s">
        <v>433</v>
      </c>
      <c r="BI10" s="154" t="s">
        <v>433</v>
      </c>
    </row>
    <row r="11" spans="1:93" x14ac:dyDescent="0.2">
      <c r="A11" s="123">
        <v>8</v>
      </c>
      <c r="B11" s="154" t="s">
        <v>433</v>
      </c>
      <c r="C11" s="154" t="s">
        <v>433</v>
      </c>
      <c r="D11" s="154" t="s">
        <v>433</v>
      </c>
      <c r="E11" s="154" t="s">
        <v>433</v>
      </c>
      <c r="F11" s="154" t="s">
        <v>433</v>
      </c>
      <c r="G11" s="154" t="s">
        <v>433</v>
      </c>
      <c r="H11" s="154" t="s">
        <v>433</v>
      </c>
      <c r="I11" s="154" t="s">
        <v>433</v>
      </c>
      <c r="J11" s="154" t="s">
        <v>433</v>
      </c>
      <c r="K11" s="154" t="s">
        <v>433</v>
      </c>
      <c r="L11" s="154" t="s">
        <v>433</v>
      </c>
      <c r="M11" s="154" t="s">
        <v>433</v>
      </c>
      <c r="N11" s="154" t="s">
        <v>433</v>
      </c>
      <c r="O11" s="154" t="s">
        <v>433</v>
      </c>
      <c r="P11" s="154" t="s">
        <v>433</v>
      </c>
      <c r="Q11" s="154" t="s">
        <v>433</v>
      </c>
      <c r="R11" s="154" t="s">
        <v>433</v>
      </c>
      <c r="S11" s="124" t="s">
        <v>50</v>
      </c>
      <c r="T11" s="117">
        <f>V8</f>
        <v>808142.04999999993</v>
      </c>
      <c r="U11" s="154" t="s">
        <v>433</v>
      </c>
      <c r="V11" s="154" t="s">
        <v>433</v>
      </c>
      <c r="W11" s="154" t="s">
        <v>433</v>
      </c>
      <c r="X11" s="154" t="s">
        <v>433</v>
      </c>
      <c r="Y11" s="154" t="s">
        <v>433</v>
      </c>
      <c r="Z11" s="154" t="s">
        <v>433</v>
      </c>
      <c r="AA11" s="154" t="s">
        <v>433</v>
      </c>
      <c r="AB11" s="151" t="s">
        <v>42</v>
      </c>
      <c r="AC11" s="151" t="s">
        <v>433</v>
      </c>
      <c r="AD11" s="151">
        <f>ROUND((AC8/$U$8)*$T$9,2)</f>
        <v>2449.14</v>
      </c>
      <c r="AE11" s="154" t="s">
        <v>433</v>
      </c>
      <c r="AF11" s="154" t="s">
        <v>433</v>
      </c>
      <c r="AG11" s="154" t="s">
        <v>433</v>
      </c>
      <c r="AH11" s="154" t="s">
        <v>433</v>
      </c>
      <c r="AI11" s="154" t="s">
        <v>433</v>
      </c>
      <c r="AJ11" s="154" t="s">
        <v>433</v>
      </c>
      <c r="AK11" s="154" t="s">
        <v>433</v>
      </c>
      <c r="AL11" s="154" t="s">
        <v>433</v>
      </c>
      <c r="AM11" s="154" t="s">
        <v>433</v>
      </c>
      <c r="AN11" s="158" t="s">
        <v>42</v>
      </c>
      <c r="AO11" s="158" t="s">
        <v>433</v>
      </c>
      <c r="AP11" s="158">
        <f>ROUND((AO8/$U$8)*$T$9,2)</f>
        <v>2449.14</v>
      </c>
      <c r="AQ11" s="154" t="s">
        <v>433</v>
      </c>
      <c r="AR11" s="154" t="s">
        <v>433</v>
      </c>
      <c r="AS11" s="154" t="s">
        <v>433</v>
      </c>
      <c r="AT11" s="154" t="s">
        <v>433</v>
      </c>
      <c r="AU11" s="154" t="s">
        <v>433</v>
      </c>
      <c r="AV11" s="154" t="s">
        <v>433</v>
      </c>
      <c r="AW11" s="154" t="s">
        <v>433</v>
      </c>
      <c r="AX11" s="154" t="s">
        <v>433</v>
      </c>
      <c r="AY11" s="154" t="s">
        <v>433</v>
      </c>
      <c r="AZ11" s="159" t="s">
        <v>42</v>
      </c>
      <c r="BA11" s="159" t="s">
        <v>433</v>
      </c>
      <c r="BB11" s="159">
        <f>ROUND((BA8/$U$8)*$T$9,2)</f>
        <v>101.72</v>
      </c>
      <c r="BC11" s="154" t="s">
        <v>433</v>
      </c>
      <c r="BD11" s="154" t="s">
        <v>433</v>
      </c>
      <c r="BE11" s="154" t="s">
        <v>433</v>
      </c>
      <c r="BF11" s="154" t="s">
        <v>433</v>
      </c>
      <c r="BG11" s="154" t="s">
        <v>433</v>
      </c>
      <c r="BH11" s="154" t="s">
        <v>433</v>
      </c>
      <c r="BI11" s="154" t="s">
        <v>433</v>
      </c>
    </row>
    <row r="12" spans="1:93" x14ac:dyDescent="0.2">
      <c r="A12" s="123">
        <v>9</v>
      </c>
      <c r="B12" s="154" t="s">
        <v>433</v>
      </c>
      <c r="C12" s="154" t="s">
        <v>433</v>
      </c>
      <c r="D12" s="154" t="s">
        <v>433</v>
      </c>
      <c r="E12" s="154" t="s">
        <v>433</v>
      </c>
      <c r="F12" s="154" t="s">
        <v>433</v>
      </c>
      <c r="G12" s="154" t="s">
        <v>433</v>
      </c>
      <c r="H12" s="154" t="s">
        <v>433</v>
      </c>
      <c r="I12" s="154" t="s">
        <v>433</v>
      </c>
      <c r="J12" s="154" t="s">
        <v>433</v>
      </c>
      <c r="K12" s="154" t="s">
        <v>433</v>
      </c>
      <c r="L12" s="154" t="s">
        <v>433</v>
      </c>
      <c r="M12" s="154" t="s">
        <v>433</v>
      </c>
      <c r="N12" s="154" t="s">
        <v>433</v>
      </c>
      <c r="O12" s="154" t="s">
        <v>433</v>
      </c>
      <c r="P12" s="154" t="s">
        <v>433</v>
      </c>
      <c r="Q12" s="154" t="s">
        <v>433</v>
      </c>
      <c r="R12" s="154" t="s">
        <v>433</v>
      </c>
      <c r="S12" s="124" t="s">
        <v>46</v>
      </c>
      <c r="T12" s="117">
        <f>(T8+T10+T11)-T9</f>
        <v>7190197.1299999999</v>
      </c>
      <c r="U12" s="154" t="s">
        <v>433</v>
      </c>
      <c r="V12" s="154" t="s">
        <v>433</v>
      </c>
      <c r="W12" s="154" t="s">
        <v>433</v>
      </c>
      <c r="X12" s="154" t="s">
        <v>433</v>
      </c>
      <c r="Y12" s="154" t="s">
        <v>433</v>
      </c>
      <c r="Z12" s="154" t="s">
        <v>433</v>
      </c>
      <c r="AA12" s="154" t="s">
        <v>433</v>
      </c>
      <c r="AB12" s="151" t="s">
        <v>187</v>
      </c>
      <c r="AC12" s="151" t="s">
        <v>433</v>
      </c>
      <c r="AD12" s="151">
        <f>ROUND(($AC$8/$U$8)*D27,4)</f>
        <v>979.65570000000002</v>
      </c>
      <c r="AE12" s="154" t="s">
        <v>433</v>
      </c>
      <c r="AF12" s="154" t="s">
        <v>433</v>
      </c>
      <c r="AG12" s="154" t="s">
        <v>433</v>
      </c>
      <c r="AH12" s="154" t="s">
        <v>433</v>
      </c>
      <c r="AI12" s="154" t="s">
        <v>433</v>
      </c>
      <c r="AJ12" s="154" t="s">
        <v>433</v>
      </c>
      <c r="AK12" s="154" t="s">
        <v>433</v>
      </c>
      <c r="AL12" s="154" t="s">
        <v>433</v>
      </c>
      <c r="AM12" s="154" t="s">
        <v>433</v>
      </c>
      <c r="AN12" s="158" t="s">
        <v>187</v>
      </c>
      <c r="AO12" s="158" t="s">
        <v>433</v>
      </c>
      <c r="AP12" s="158">
        <f>ROUND(($AO$8/$U$8)*D27,4)</f>
        <v>979.65570000000002</v>
      </c>
      <c r="AQ12" s="154" t="s">
        <v>433</v>
      </c>
      <c r="AR12" s="154" t="s">
        <v>433</v>
      </c>
      <c r="AS12" s="154" t="s">
        <v>433</v>
      </c>
      <c r="AT12" s="154" t="s">
        <v>433</v>
      </c>
      <c r="AU12" s="154" t="s">
        <v>433</v>
      </c>
      <c r="AV12" s="154" t="s">
        <v>433</v>
      </c>
      <c r="AW12" s="154" t="s">
        <v>433</v>
      </c>
      <c r="AX12" s="154" t="s">
        <v>433</v>
      </c>
      <c r="AY12" s="154" t="s">
        <v>433</v>
      </c>
      <c r="AZ12" s="159" t="s">
        <v>187</v>
      </c>
      <c r="BA12" s="159" t="s">
        <v>433</v>
      </c>
      <c r="BB12" s="159">
        <f>ROUND(($BA$8/$U$8)*D27,4)</f>
        <v>40.688600000000001</v>
      </c>
      <c r="BC12" s="154" t="s">
        <v>433</v>
      </c>
      <c r="BD12" s="154" t="s">
        <v>433</v>
      </c>
      <c r="BE12" s="154" t="s">
        <v>433</v>
      </c>
      <c r="BF12" s="154" t="s">
        <v>433</v>
      </c>
      <c r="BG12" s="154" t="s">
        <v>433</v>
      </c>
      <c r="BH12" s="154" t="s">
        <v>433</v>
      </c>
      <c r="BI12" s="154" t="s">
        <v>433</v>
      </c>
    </row>
    <row r="13" spans="1:93" x14ac:dyDescent="0.2">
      <c r="A13" s="123">
        <v>10</v>
      </c>
      <c r="B13" s="154" t="s">
        <v>433</v>
      </c>
      <c r="C13" s="154" t="s">
        <v>433</v>
      </c>
      <c r="D13" s="154" t="s">
        <v>433</v>
      </c>
      <c r="E13" s="154" t="s">
        <v>433</v>
      </c>
      <c r="F13" s="154" t="s">
        <v>433</v>
      </c>
      <c r="G13" s="154" t="s">
        <v>433</v>
      </c>
      <c r="H13" s="154" t="s">
        <v>433</v>
      </c>
      <c r="I13" s="154" t="s">
        <v>433</v>
      </c>
      <c r="J13" s="154" t="s">
        <v>433</v>
      </c>
      <c r="K13" s="154" t="s">
        <v>433</v>
      </c>
      <c r="L13" s="154" t="s">
        <v>433</v>
      </c>
      <c r="M13" s="154" t="s">
        <v>433</v>
      </c>
      <c r="N13" s="154" t="s">
        <v>433</v>
      </c>
      <c r="O13" s="154" t="s">
        <v>433</v>
      </c>
      <c r="P13" s="154" t="s">
        <v>433</v>
      </c>
      <c r="Q13" s="154" t="s">
        <v>433</v>
      </c>
      <c r="R13" s="154" t="s">
        <v>433</v>
      </c>
      <c r="S13" s="124" t="s">
        <v>45</v>
      </c>
      <c r="T13" s="121">
        <f>D29</f>
        <v>10000</v>
      </c>
      <c r="U13" s="154" t="s">
        <v>433</v>
      </c>
      <c r="V13" s="154" t="s">
        <v>433</v>
      </c>
      <c r="W13" s="154" t="s">
        <v>433</v>
      </c>
      <c r="X13" s="154" t="s">
        <v>433</v>
      </c>
      <c r="Y13" s="154" t="s">
        <v>433</v>
      </c>
      <c r="Z13" s="154" t="s">
        <v>433</v>
      </c>
      <c r="AA13" s="154" t="s">
        <v>433</v>
      </c>
      <c r="AB13" s="151" t="s">
        <v>188</v>
      </c>
      <c r="AC13" s="151" t="s">
        <v>433</v>
      </c>
      <c r="AD13" s="151">
        <f>ROUND(($AC$8/$U$8)*D28,4)</f>
        <v>61277.032200000001</v>
      </c>
      <c r="AE13" s="154" t="s">
        <v>433</v>
      </c>
      <c r="AF13" s="154" t="s">
        <v>433</v>
      </c>
      <c r="AG13" s="154" t="s">
        <v>433</v>
      </c>
      <c r="AH13" s="154" t="s">
        <v>433</v>
      </c>
      <c r="AI13" s="154" t="s">
        <v>433</v>
      </c>
      <c r="AJ13" s="154" t="s">
        <v>433</v>
      </c>
      <c r="AK13" s="154" t="s">
        <v>433</v>
      </c>
      <c r="AL13" s="154" t="s">
        <v>433</v>
      </c>
      <c r="AM13" s="154" t="s">
        <v>433</v>
      </c>
      <c r="AN13" s="158" t="s">
        <v>188</v>
      </c>
      <c r="AO13" s="158" t="s">
        <v>433</v>
      </c>
      <c r="AP13" s="158">
        <f>ROUND(($AO$8/$U$8)*D28,4)</f>
        <v>61277.032200000001</v>
      </c>
      <c r="AQ13" s="154" t="s">
        <v>433</v>
      </c>
      <c r="AR13" s="154" t="s">
        <v>433</v>
      </c>
      <c r="AS13" s="154" t="s">
        <v>433</v>
      </c>
      <c r="AT13" s="154" t="s">
        <v>433</v>
      </c>
      <c r="AU13" s="154" t="s">
        <v>433</v>
      </c>
      <c r="AV13" s="154" t="s">
        <v>433</v>
      </c>
      <c r="AW13" s="154" t="s">
        <v>433</v>
      </c>
      <c r="AX13" s="154" t="s">
        <v>433</v>
      </c>
      <c r="AY13" s="154" t="s">
        <v>433</v>
      </c>
      <c r="AZ13" s="159" t="s">
        <v>188</v>
      </c>
      <c r="BA13" s="159" t="s">
        <v>433</v>
      </c>
      <c r="BB13" s="159">
        <f>ROUND(($BA$8/$U$8)*D28,4)</f>
        <v>2545.0547999999999</v>
      </c>
      <c r="BC13" s="154" t="s">
        <v>433</v>
      </c>
      <c r="BD13" s="154" t="s">
        <v>433</v>
      </c>
      <c r="BE13" s="154" t="s">
        <v>433</v>
      </c>
      <c r="BF13" s="154" t="s">
        <v>433</v>
      </c>
      <c r="BG13" s="154" t="s">
        <v>433</v>
      </c>
      <c r="BH13" s="154" t="s">
        <v>433</v>
      </c>
      <c r="BI13" s="154" t="s">
        <v>433</v>
      </c>
    </row>
    <row r="14" spans="1:93" x14ac:dyDescent="0.2">
      <c r="A14" s="123">
        <v>11</v>
      </c>
      <c r="B14" s="154" t="s">
        <v>433</v>
      </c>
      <c r="C14" s="154" t="s">
        <v>433</v>
      </c>
      <c r="D14" s="154" t="s">
        <v>433</v>
      </c>
      <c r="E14" s="154" t="s">
        <v>433</v>
      </c>
      <c r="F14" s="154" t="s">
        <v>433</v>
      </c>
      <c r="G14" s="154" t="s">
        <v>433</v>
      </c>
      <c r="H14" s="154" t="s">
        <v>433</v>
      </c>
      <c r="I14" s="154" t="s">
        <v>433</v>
      </c>
      <c r="J14" s="154" t="s">
        <v>433</v>
      </c>
      <c r="K14" s="154" t="s">
        <v>433</v>
      </c>
      <c r="L14" s="154" t="s">
        <v>433</v>
      </c>
      <c r="M14" s="154" t="s">
        <v>433</v>
      </c>
      <c r="N14" s="154" t="s">
        <v>433</v>
      </c>
      <c r="O14" s="154" t="s">
        <v>433</v>
      </c>
      <c r="P14" s="154" t="s">
        <v>433</v>
      </c>
      <c r="Q14" s="154" t="s">
        <v>433</v>
      </c>
      <c r="R14" s="154" t="s">
        <v>433</v>
      </c>
      <c r="S14" s="154" t="s">
        <v>433</v>
      </c>
      <c r="T14" s="154" t="s">
        <v>433</v>
      </c>
      <c r="U14" s="154" t="s">
        <v>433</v>
      </c>
      <c r="V14" s="154" t="s">
        <v>433</v>
      </c>
      <c r="W14" s="154" t="s">
        <v>433</v>
      </c>
      <c r="X14" s="154" t="s">
        <v>433</v>
      </c>
      <c r="Y14" s="154" t="s">
        <v>433</v>
      </c>
      <c r="Z14" s="154" t="s">
        <v>433</v>
      </c>
      <c r="AA14" s="154" t="s">
        <v>433</v>
      </c>
      <c r="AB14" s="151" t="s">
        <v>189</v>
      </c>
      <c r="AC14" s="151" t="s">
        <v>433</v>
      </c>
      <c r="AD14" s="151">
        <f>ROUND(AD12+AD13,2)</f>
        <v>62256.69</v>
      </c>
      <c r="AE14" s="154" t="s">
        <v>433</v>
      </c>
      <c r="AF14" s="154" t="s">
        <v>433</v>
      </c>
      <c r="AG14" s="154" t="s">
        <v>433</v>
      </c>
      <c r="AH14" s="154" t="s">
        <v>433</v>
      </c>
      <c r="AI14" s="154" t="s">
        <v>433</v>
      </c>
      <c r="AJ14" s="154" t="s">
        <v>433</v>
      </c>
      <c r="AK14" s="154" t="s">
        <v>433</v>
      </c>
      <c r="AL14" s="154" t="s">
        <v>433</v>
      </c>
      <c r="AM14" s="154" t="s">
        <v>433</v>
      </c>
      <c r="AN14" s="158" t="s">
        <v>189</v>
      </c>
      <c r="AO14" s="158" t="s">
        <v>433</v>
      </c>
      <c r="AP14" s="158">
        <f>ROUND(AP12+AP13,2)</f>
        <v>62256.69</v>
      </c>
      <c r="AQ14" s="154" t="s">
        <v>433</v>
      </c>
      <c r="AR14" s="154" t="s">
        <v>433</v>
      </c>
      <c r="AS14" s="154" t="s">
        <v>433</v>
      </c>
      <c r="AT14" s="154" t="s">
        <v>433</v>
      </c>
      <c r="AU14" s="154" t="s">
        <v>433</v>
      </c>
      <c r="AV14" s="154" t="s">
        <v>433</v>
      </c>
      <c r="AW14" s="154" t="s">
        <v>433</v>
      </c>
      <c r="AX14" s="154" t="s">
        <v>433</v>
      </c>
      <c r="AY14" s="154" t="s">
        <v>433</v>
      </c>
      <c r="AZ14" s="159" t="s">
        <v>189</v>
      </c>
      <c r="BA14" s="159" t="s">
        <v>433</v>
      </c>
      <c r="BB14" s="159">
        <f>ROUND(BB12+BB13,2)</f>
        <v>2585.7399999999998</v>
      </c>
      <c r="BC14" s="154" t="s">
        <v>433</v>
      </c>
      <c r="BD14" s="154" t="s">
        <v>433</v>
      </c>
      <c r="BE14" s="154" t="s">
        <v>433</v>
      </c>
      <c r="BF14" s="154" t="s">
        <v>433</v>
      </c>
      <c r="BG14" s="154" t="s">
        <v>433</v>
      </c>
      <c r="BH14" s="154" t="s">
        <v>433</v>
      </c>
      <c r="BI14" s="154" t="s">
        <v>433</v>
      </c>
    </row>
    <row r="15" spans="1:93" ht="25.5" x14ac:dyDescent="0.2">
      <c r="A15" s="123">
        <v>12</v>
      </c>
      <c r="B15" s="209" t="s">
        <v>676</v>
      </c>
      <c r="C15" s="209" t="s">
        <v>433</v>
      </c>
      <c r="D15" s="209" t="s">
        <v>27</v>
      </c>
      <c r="E15" s="209" t="s">
        <v>32</v>
      </c>
      <c r="F15" s="209" t="s">
        <v>21</v>
      </c>
      <c r="G15" s="209" t="s">
        <v>22</v>
      </c>
      <c r="H15" s="209" t="s">
        <v>79</v>
      </c>
      <c r="I15" s="209" t="s">
        <v>80</v>
      </c>
      <c r="J15" s="209" t="s">
        <v>13</v>
      </c>
      <c r="K15" s="209" t="s">
        <v>274</v>
      </c>
      <c r="L15" s="210" t="s">
        <v>609</v>
      </c>
      <c r="M15" s="210" t="s">
        <v>610</v>
      </c>
      <c r="N15" s="210" t="s">
        <v>434</v>
      </c>
      <c r="O15" s="132" t="s">
        <v>608</v>
      </c>
      <c r="P15" s="132" t="s">
        <v>127</v>
      </c>
      <c r="Q15" s="209" t="s">
        <v>128</v>
      </c>
      <c r="R15" s="209" t="s">
        <v>129</v>
      </c>
      <c r="S15" s="209" t="s">
        <v>991</v>
      </c>
      <c r="T15" s="209" t="s">
        <v>992</v>
      </c>
      <c r="U15" s="154" t="s">
        <v>433</v>
      </c>
      <c r="V15" s="74" t="s">
        <v>247</v>
      </c>
      <c r="W15" s="74" t="s">
        <v>248</v>
      </c>
      <c r="X15" s="74" t="s">
        <v>607</v>
      </c>
      <c r="Y15" s="161" t="s">
        <v>433</v>
      </c>
      <c r="Z15" s="154" t="s">
        <v>433</v>
      </c>
      <c r="AA15" s="154" t="s">
        <v>433</v>
      </c>
      <c r="AB15" s="151" t="s">
        <v>183</v>
      </c>
      <c r="AC15" s="151" t="s">
        <v>433</v>
      </c>
      <c r="AD15" s="151">
        <v>0</v>
      </c>
      <c r="AE15" s="154" t="s">
        <v>433</v>
      </c>
      <c r="AF15" s="154" t="s">
        <v>433</v>
      </c>
      <c r="AG15" s="154" t="s">
        <v>433</v>
      </c>
      <c r="AH15" s="154" t="s">
        <v>433</v>
      </c>
      <c r="AI15" s="154" t="s">
        <v>433</v>
      </c>
      <c r="AJ15" s="154" t="s">
        <v>433</v>
      </c>
      <c r="AK15" s="154" t="s">
        <v>433</v>
      </c>
      <c r="AL15" s="154" t="s">
        <v>433</v>
      </c>
      <c r="AM15" s="154" t="s">
        <v>433</v>
      </c>
      <c r="AN15" s="158" t="s">
        <v>183</v>
      </c>
      <c r="AO15" s="158" t="s">
        <v>433</v>
      </c>
      <c r="AP15" s="158">
        <v>0</v>
      </c>
      <c r="AQ15" s="154" t="s">
        <v>433</v>
      </c>
      <c r="AR15" s="154" t="s">
        <v>433</v>
      </c>
      <c r="AS15" s="154" t="s">
        <v>433</v>
      </c>
      <c r="AT15" s="154" t="s">
        <v>433</v>
      </c>
      <c r="AU15" s="154" t="s">
        <v>433</v>
      </c>
      <c r="AV15" s="154" t="s">
        <v>433</v>
      </c>
      <c r="AW15" s="154" t="s">
        <v>433</v>
      </c>
      <c r="AX15" s="154" t="s">
        <v>433</v>
      </c>
      <c r="AY15" s="154" t="s">
        <v>433</v>
      </c>
      <c r="AZ15" s="159" t="s">
        <v>183</v>
      </c>
      <c r="BA15" s="159" t="s">
        <v>433</v>
      </c>
      <c r="BB15" s="159">
        <v>0</v>
      </c>
      <c r="BC15" s="154" t="s">
        <v>433</v>
      </c>
      <c r="BD15" s="154" t="s">
        <v>433</v>
      </c>
      <c r="BE15" s="154" t="s">
        <v>433</v>
      </c>
      <c r="BF15" s="154" t="s">
        <v>433</v>
      </c>
      <c r="BG15" s="154" t="s">
        <v>433</v>
      </c>
      <c r="BH15" s="154" t="s">
        <v>433</v>
      </c>
      <c r="BI15" s="154" t="s">
        <v>433</v>
      </c>
    </row>
    <row r="16" spans="1:93" ht="15" x14ac:dyDescent="0.25">
      <c r="A16" s="123">
        <v>13</v>
      </c>
      <c r="B16">
        <v>0</v>
      </c>
      <c r="C16" s="154" t="s">
        <v>433</v>
      </c>
      <c r="D16" t="s">
        <v>677</v>
      </c>
      <c r="E16" t="s">
        <v>1056</v>
      </c>
      <c r="F16" t="s">
        <v>1057</v>
      </c>
      <c r="G16" t="s">
        <v>1060</v>
      </c>
      <c r="H16" s="70">
        <f>ROUND(AD10,2)</f>
        <v>3066300.75</v>
      </c>
      <c r="I16" s="70">
        <f>ROUND(AH8,2)</f>
        <v>397688.88</v>
      </c>
      <c r="J16" s="70">
        <f>ROUND(AD17,2)</f>
        <v>3523797.18</v>
      </c>
      <c r="K16" t="s">
        <v>1063</v>
      </c>
      <c r="L16" s="8">
        <f>J16</f>
        <v>3523797.18</v>
      </c>
      <c r="M16" s="123">
        <v>1</v>
      </c>
      <c r="N16" s="8">
        <f>L16*M16</f>
        <v>3523797.18</v>
      </c>
      <c r="O16" s="8">
        <f>J16-L16</f>
        <v>0</v>
      </c>
      <c r="P16" s="70">
        <v>0</v>
      </c>
      <c r="Q16" s="70">
        <v>0</v>
      </c>
      <c r="R16" s="70">
        <v>0</v>
      </c>
      <c r="S16" s="70">
        <f>J16*60%</f>
        <v>2114278.3080000002</v>
      </c>
      <c r="T16" s="70">
        <f>J16*40%</f>
        <v>1409518.8720000002</v>
      </c>
      <c r="U16" s="154" t="s">
        <v>433</v>
      </c>
      <c r="V16" s="75">
        <f>(U3*N3)</f>
        <v>0</v>
      </c>
      <c r="W16" s="75">
        <f>(U3*O3)</f>
        <v>0</v>
      </c>
      <c r="X16" s="75">
        <f>V3</f>
        <v>180160.1</v>
      </c>
      <c r="Y16" s="154" t="s">
        <v>433</v>
      </c>
      <c r="Z16" s="154" t="s">
        <v>433</v>
      </c>
      <c r="AA16" s="154" t="s">
        <v>433</v>
      </c>
      <c r="AB16" s="151" t="s">
        <v>50</v>
      </c>
      <c r="AC16" s="151" t="s">
        <v>433</v>
      </c>
      <c r="AD16" s="151">
        <f>AH8</f>
        <v>397688.88</v>
      </c>
      <c r="AE16" s="154" t="s">
        <v>433</v>
      </c>
      <c r="AF16" s="154" t="s">
        <v>433</v>
      </c>
      <c r="AG16" s="154" t="s">
        <v>433</v>
      </c>
      <c r="AH16" s="162" t="s">
        <v>433</v>
      </c>
      <c r="AI16" s="162" t="s">
        <v>433</v>
      </c>
      <c r="AJ16" s="154" t="s">
        <v>433</v>
      </c>
      <c r="AK16" s="154" t="s">
        <v>433</v>
      </c>
      <c r="AL16" s="154" t="s">
        <v>433</v>
      </c>
      <c r="AM16" s="154" t="s">
        <v>433</v>
      </c>
      <c r="AN16" s="158" t="s">
        <v>50</v>
      </c>
      <c r="AO16" s="158" t="s">
        <v>433</v>
      </c>
      <c r="AP16" s="158">
        <f>AT8</f>
        <v>397688.88</v>
      </c>
      <c r="AQ16" s="154" t="s">
        <v>433</v>
      </c>
      <c r="AR16" s="154" t="s">
        <v>433</v>
      </c>
      <c r="AS16" s="154" t="s">
        <v>433</v>
      </c>
      <c r="AT16" s="154" t="s">
        <v>433</v>
      </c>
      <c r="AU16" s="154" t="s">
        <v>433</v>
      </c>
      <c r="AV16" s="154" t="s">
        <v>433</v>
      </c>
      <c r="AW16" s="154" t="s">
        <v>433</v>
      </c>
      <c r="AX16" s="154" t="s">
        <v>433</v>
      </c>
      <c r="AY16" s="154" t="s">
        <v>433</v>
      </c>
      <c r="AZ16" s="159" t="s">
        <v>50</v>
      </c>
      <c r="BA16" s="159" t="s">
        <v>433</v>
      </c>
      <c r="BB16" s="159">
        <f>BF8</f>
        <v>12764.29</v>
      </c>
      <c r="BC16" s="154" t="s">
        <v>433</v>
      </c>
      <c r="BD16" s="154" t="s">
        <v>433</v>
      </c>
      <c r="BE16" s="154" t="s">
        <v>433</v>
      </c>
      <c r="BF16" s="154" t="s">
        <v>433</v>
      </c>
      <c r="BG16" s="154" t="s">
        <v>433</v>
      </c>
      <c r="BH16" s="154" t="s">
        <v>433</v>
      </c>
      <c r="BI16" s="154" t="s">
        <v>433</v>
      </c>
    </row>
    <row r="17" spans="1:61" ht="15" x14ac:dyDescent="0.25">
      <c r="A17" s="123">
        <v>14</v>
      </c>
      <c r="B17" s="154" t="s">
        <v>433</v>
      </c>
      <c r="C17" s="154" t="s">
        <v>433</v>
      </c>
      <c r="D17" s="154" t="s">
        <v>433</v>
      </c>
      <c r="E17" s="154" t="s">
        <v>433</v>
      </c>
      <c r="F17" t="s">
        <v>1058</v>
      </c>
      <c r="G17" t="s">
        <v>1061</v>
      </c>
      <c r="H17" s="70">
        <f>ROUND(AP10,2)</f>
        <v>3066300.75</v>
      </c>
      <c r="I17" s="70">
        <f>ROUND(AT8,2)</f>
        <v>397688.88</v>
      </c>
      <c r="J17" s="69">
        <f>ROUND(AP17,2)</f>
        <v>3523797.18</v>
      </c>
      <c r="K17" s="70" t="s">
        <v>433</v>
      </c>
      <c r="L17" s="8">
        <f>J17</f>
        <v>3523797.18</v>
      </c>
      <c r="M17" s="123">
        <v>1</v>
      </c>
      <c r="N17" s="8">
        <f t="shared" ref="N17:N18" si="22">L17*M17</f>
        <v>3523797.18</v>
      </c>
      <c r="O17" s="8">
        <f t="shared" ref="O17:O18" si="23">J17-L17</f>
        <v>0</v>
      </c>
      <c r="P17" s="70">
        <v>0</v>
      </c>
      <c r="Q17" s="70">
        <v>0</v>
      </c>
      <c r="R17" s="70">
        <v>0</v>
      </c>
      <c r="S17" s="70">
        <f t="shared" ref="S17:S18" si="24">J17*60%</f>
        <v>2114278.3080000002</v>
      </c>
      <c r="T17" s="70">
        <f t="shared" ref="T17:T18" si="25">J17*40%</f>
        <v>1409518.8720000002</v>
      </c>
      <c r="U17" s="154" t="s">
        <v>433</v>
      </c>
      <c r="V17" s="75">
        <f t="shared" ref="V17:V20" si="26">(U4*N4)</f>
        <v>0</v>
      </c>
      <c r="W17" s="75">
        <f t="shared" ref="W17:W20" si="27">(U4*O4)</f>
        <v>0</v>
      </c>
      <c r="X17" s="75">
        <f t="shared" ref="X17:X26" si="28">V4</f>
        <v>615217.66</v>
      </c>
      <c r="Y17" s="154" t="s">
        <v>433</v>
      </c>
      <c r="Z17" s="154" t="s">
        <v>433</v>
      </c>
      <c r="AA17" s="154" t="s">
        <v>433</v>
      </c>
      <c r="AB17" s="151" t="s">
        <v>190</v>
      </c>
      <c r="AC17" s="151" t="s">
        <v>433</v>
      </c>
      <c r="AD17" s="151">
        <f>(AD10+AD14+AD16)-AD11</f>
        <v>3523797.1799999997</v>
      </c>
      <c r="AE17" s="154" t="s">
        <v>433</v>
      </c>
      <c r="AF17" s="154" t="s">
        <v>433</v>
      </c>
      <c r="AG17" s="154" t="s">
        <v>433</v>
      </c>
      <c r="AH17" s="154" t="s">
        <v>433</v>
      </c>
      <c r="AI17" s="154" t="s">
        <v>433</v>
      </c>
      <c r="AJ17" s="154" t="s">
        <v>433</v>
      </c>
      <c r="AK17" s="154" t="s">
        <v>433</v>
      </c>
      <c r="AL17" s="154" t="s">
        <v>433</v>
      </c>
      <c r="AM17" s="154" t="s">
        <v>433</v>
      </c>
      <c r="AN17" s="158" t="s">
        <v>190</v>
      </c>
      <c r="AO17" s="158" t="s">
        <v>433</v>
      </c>
      <c r="AP17" s="158">
        <f>(AP10+AP14+AP16)-AP11</f>
        <v>3523797.1799999997</v>
      </c>
      <c r="AQ17" s="154" t="s">
        <v>433</v>
      </c>
      <c r="AR17" s="154" t="s">
        <v>433</v>
      </c>
      <c r="AS17" s="154" t="s">
        <v>433</v>
      </c>
      <c r="AT17" s="154" t="s">
        <v>433</v>
      </c>
      <c r="AU17" s="154" t="s">
        <v>433</v>
      </c>
      <c r="AV17" s="154" t="s">
        <v>433</v>
      </c>
      <c r="AW17" s="154" t="s">
        <v>433</v>
      </c>
      <c r="AX17" s="154" t="s">
        <v>433</v>
      </c>
      <c r="AY17" s="154" t="s">
        <v>433</v>
      </c>
      <c r="AZ17" s="159" t="s">
        <v>190</v>
      </c>
      <c r="BA17" s="159" t="s">
        <v>433</v>
      </c>
      <c r="BB17" s="159">
        <f>(BB10+BB14+BB16)-BB11</f>
        <v>142602.76999999999</v>
      </c>
      <c r="BC17" s="154" t="s">
        <v>433</v>
      </c>
      <c r="BD17" s="154" t="s">
        <v>433</v>
      </c>
      <c r="BE17" s="154" t="s">
        <v>433</v>
      </c>
      <c r="BF17" s="154" t="s">
        <v>433</v>
      </c>
      <c r="BG17" s="154" t="s">
        <v>433</v>
      </c>
      <c r="BH17" s="154" t="s">
        <v>433</v>
      </c>
      <c r="BI17" s="154" t="s">
        <v>433</v>
      </c>
    </row>
    <row r="18" spans="1:61" ht="15" x14ac:dyDescent="0.25">
      <c r="A18" s="123">
        <v>15</v>
      </c>
      <c r="B18" s="154" t="s">
        <v>433</v>
      </c>
      <c r="C18" s="154" t="s">
        <v>433</v>
      </c>
      <c r="D18" s="154" t="s">
        <v>433</v>
      </c>
      <c r="E18" s="154" t="s">
        <v>433</v>
      </c>
      <c r="F18" t="s">
        <v>1059</v>
      </c>
      <c r="G18" t="s">
        <v>1062</v>
      </c>
      <c r="H18" s="70">
        <f>ROUND(BB10,2)</f>
        <v>127354.46</v>
      </c>
      <c r="I18" s="70">
        <f>ROUND(BF8,2)</f>
        <v>12764.29</v>
      </c>
      <c r="J18" s="69">
        <f>ROUND(BB17,2)</f>
        <v>142602.76999999999</v>
      </c>
      <c r="K18" s="70" t="s">
        <v>433</v>
      </c>
      <c r="L18" s="8">
        <f t="shared" ref="L18:L19" si="29">J18</f>
        <v>142602.76999999999</v>
      </c>
      <c r="M18" s="123">
        <v>1</v>
      </c>
      <c r="N18" s="8">
        <f t="shared" si="22"/>
        <v>142602.76999999999</v>
      </c>
      <c r="O18" s="8">
        <f t="shared" si="23"/>
        <v>0</v>
      </c>
      <c r="P18" s="70">
        <v>0</v>
      </c>
      <c r="Q18" s="70">
        <v>0</v>
      </c>
      <c r="R18" s="70">
        <v>0</v>
      </c>
      <c r="S18" s="70">
        <f t="shared" si="24"/>
        <v>85561.661999999997</v>
      </c>
      <c r="T18" s="70">
        <f t="shared" si="25"/>
        <v>57041.108</v>
      </c>
      <c r="U18" s="154" t="s">
        <v>433</v>
      </c>
      <c r="V18" s="75">
        <f t="shared" si="26"/>
        <v>0</v>
      </c>
      <c r="W18" s="75">
        <f t="shared" si="27"/>
        <v>0</v>
      </c>
      <c r="X18" s="75">
        <f t="shared" si="28"/>
        <v>8557.98</v>
      </c>
      <c r="Y18" s="154" t="s">
        <v>433</v>
      </c>
      <c r="Z18" s="154" t="s">
        <v>433</v>
      </c>
      <c r="AA18" s="154" t="s">
        <v>433</v>
      </c>
      <c r="AB18" s="151" t="s">
        <v>45</v>
      </c>
      <c r="AC18" s="151" t="s">
        <v>433</v>
      </c>
      <c r="AD18" s="73">
        <f>ROUND(($AC$8/$U$8)*D29,2)</f>
        <v>4898.28</v>
      </c>
      <c r="AE18" s="154" t="s">
        <v>433</v>
      </c>
      <c r="AF18" s="154" t="s">
        <v>433</v>
      </c>
      <c r="AG18" s="154" t="s">
        <v>433</v>
      </c>
      <c r="AH18" s="154" t="s">
        <v>433</v>
      </c>
      <c r="AI18" s="154" t="s">
        <v>433</v>
      </c>
      <c r="AJ18" s="154" t="s">
        <v>433</v>
      </c>
      <c r="AK18" s="154" t="s">
        <v>433</v>
      </c>
      <c r="AL18" s="154" t="s">
        <v>433</v>
      </c>
      <c r="AM18" s="154" t="s">
        <v>433</v>
      </c>
      <c r="AN18" s="158" t="s">
        <v>45</v>
      </c>
      <c r="AO18" s="158" t="s">
        <v>433</v>
      </c>
      <c r="AP18" s="80">
        <f>ROUND(($AO$8/$U$8)*D29,2)</f>
        <v>4898.28</v>
      </c>
      <c r="AQ18" s="154" t="s">
        <v>433</v>
      </c>
      <c r="AR18" s="154" t="s">
        <v>433</v>
      </c>
      <c r="AS18" s="154" t="s">
        <v>433</v>
      </c>
      <c r="AT18" s="154" t="s">
        <v>433</v>
      </c>
      <c r="AU18" s="154" t="s">
        <v>433</v>
      </c>
      <c r="AV18" s="154" t="s">
        <v>433</v>
      </c>
      <c r="AW18" s="154" t="s">
        <v>433</v>
      </c>
      <c r="AX18" s="154" t="s">
        <v>433</v>
      </c>
      <c r="AY18" s="154" t="s">
        <v>433</v>
      </c>
      <c r="AZ18" s="159" t="s">
        <v>45</v>
      </c>
      <c r="BA18" s="159" t="s">
        <v>433</v>
      </c>
      <c r="BB18" s="81">
        <f>ROUND(($BA$8/$U$8)*D29,2)</f>
        <v>203.44</v>
      </c>
      <c r="BC18" s="154" t="s">
        <v>433</v>
      </c>
      <c r="BD18" s="154" t="s">
        <v>433</v>
      </c>
      <c r="BE18" s="154" t="s">
        <v>433</v>
      </c>
      <c r="BF18" s="154" t="s">
        <v>433</v>
      </c>
      <c r="BG18" s="154" t="s">
        <v>433</v>
      </c>
      <c r="BH18" s="154" t="s">
        <v>433</v>
      </c>
      <c r="BI18" s="154" t="s">
        <v>433</v>
      </c>
    </row>
    <row r="19" spans="1:61" s="165" customFormat="1" x14ac:dyDescent="0.2">
      <c r="A19" s="123">
        <v>16</v>
      </c>
      <c r="B19" s="154" t="s">
        <v>433</v>
      </c>
      <c r="C19" s="154" t="s">
        <v>433</v>
      </c>
      <c r="D19" s="154" t="s">
        <v>433</v>
      </c>
      <c r="E19" s="154" t="s">
        <v>433</v>
      </c>
      <c r="F19" s="154" t="s">
        <v>433</v>
      </c>
      <c r="G19" s="154" t="s">
        <v>433</v>
      </c>
      <c r="H19" s="70" t="s">
        <v>433</v>
      </c>
      <c r="I19" s="70" t="s">
        <v>433</v>
      </c>
      <c r="J19" s="69" t="s">
        <v>433</v>
      </c>
      <c r="K19" s="70" t="s">
        <v>433</v>
      </c>
      <c r="L19" s="8" t="str">
        <f t="shared" si="29"/>
        <v>.</v>
      </c>
      <c r="M19" s="191" t="s">
        <v>433</v>
      </c>
      <c r="N19" s="8" t="s">
        <v>433</v>
      </c>
      <c r="O19" s="8" t="s">
        <v>433</v>
      </c>
      <c r="P19" s="70">
        <v>0</v>
      </c>
      <c r="Q19" s="70">
        <v>0</v>
      </c>
      <c r="R19" s="70">
        <v>0</v>
      </c>
      <c r="S19" s="187" t="s">
        <v>433</v>
      </c>
      <c r="T19" s="187" t="s">
        <v>433</v>
      </c>
      <c r="U19" s="154" t="s">
        <v>433</v>
      </c>
      <c r="V19" s="75">
        <f t="shared" si="26"/>
        <v>0</v>
      </c>
      <c r="W19" s="75">
        <f t="shared" si="27"/>
        <v>0</v>
      </c>
      <c r="X19" s="75">
        <f t="shared" si="28"/>
        <v>2254.6999999999998</v>
      </c>
      <c r="Y19" s="154" t="s">
        <v>433</v>
      </c>
      <c r="Z19" s="163" t="s">
        <v>433</v>
      </c>
      <c r="AA19" s="163" t="s">
        <v>433</v>
      </c>
      <c r="AB19" s="163" t="s">
        <v>433</v>
      </c>
      <c r="AC19" s="163" t="s">
        <v>433</v>
      </c>
      <c r="AD19" s="163" t="s">
        <v>433</v>
      </c>
      <c r="AE19" s="163" t="s">
        <v>433</v>
      </c>
      <c r="AF19" s="163" t="s">
        <v>433</v>
      </c>
      <c r="AG19" s="163" t="s">
        <v>433</v>
      </c>
      <c r="AH19" s="163" t="s">
        <v>433</v>
      </c>
      <c r="AI19" s="163" t="s">
        <v>433</v>
      </c>
      <c r="AJ19" s="163" t="s">
        <v>433</v>
      </c>
      <c r="AK19" s="164" t="s">
        <v>433</v>
      </c>
      <c r="AL19" s="164" t="s">
        <v>433</v>
      </c>
      <c r="AM19" s="164" t="s">
        <v>433</v>
      </c>
      <c r="AN19" s="163" t="s">
        <v>433</v>
      </c>
      <c r="AO19" s="163" t="s">
        <v>433</v>
      </c>
      <c r="AP19" s="163" t="s">
        <v>433</v>
      </c>
      <c r="AQ19" s="163" t="s">
        <v>433</v>
      </c>
      <c r="AR19" s="163" t="s">
        <v>433</v>
      </c>
      <c r="AS19" s="163" t="s">
        <v>433</v>
      </c>
      <c r="AT19" s="163" t="s">
        <v>433</v>
      </c>
      <c r="AU19" s="163" t="s">
        <v>433</v>
      </c>
      <c r="AV19" s="163" t="s">
        <v>433</v>
      </c>
      <c r="AW19" s="163" t="s">
        <v>433</v>
      </c>
      <c r="AX19" s="163" t="s">
        <v>433</v>
      </c>
      <c r="AY19" s="163" t="s">
        <v>433</v>
      </c>
      <c r="AZ19" s="163" t="s">
        <v>433</v>
      </c>
      <c r="BA19" s="163" t="s">
        <v>433</v>
      </c>
      <c r="BB19" s="163" t="s">
        <v>433</v>
      </c>
      <c r="BC19" s="163" t="s">
        <v>433</v>
      </c>
      <c r="BD19" s="163" t="s">
        <v>433</v>
      </c>
      <c r="BE19" s="163" t="s">
        <v>433</v>
      </c>
      <c r="BF19" s="163" t="s">
        <v>433</v>
      </c>
      <c r="BG19" s="163" t="s">
        <v>433</v>
      </c>
      <c r="BH19" s="163" t="s">
        <v>433</v>
      </c>
      <c r="BI19" s="163" t="s">
        <v>433</v>
      </c>
    </row>
    <row r="20" spans="1:61" x14ac:dyDescent="0.2">
      <c r="A20" s="123">
        <v>17</v>
      </c>
      <c r="B20" s="124" t="s">
        <v>23</v>
      </c>
      <c r="C20" s="124" t="s">
        <v>433</v>
      </c>
      <c r="D20" s="124" t="s">
        <v>433</v>
      </c>
      <c r="E20" s="124" t="s">
        <v>433</v>
      </c>
      <c r="F20" s="124" t="s">
        <v>433</v>
      </c>
      <c r="G20" s="124" t="s">
        <v>433</v>
      </c>
      <c r="H20" s="71">
        <f>ROUND(SUM(H16:H19),2)</f>
        <v>6259955.96</v>
      </c>
      <c r="I20" s="71">
        <f>ROUND(SUM(I16:I19),2)</f>
        <v>808142.05</v>
      </c>
      <c r="J20" s="72">
        <f>ROUND(SUM(J16:J19),2)</f>
        <v>7190197.1299999999</v>
      </c>
      <c r="K20" s="71" t="s">
        <v>433</v>
      </c>
      <c r="L20" s="71">
        <f>SUM(L16:L19)</f>
        <v>7190197.1299999999</v>
      </c>
      <c r="M20" s="71"/>
      <c r="N20" s="71">
        <f>SUM(N16:N19)</f>
        <v>7190197.1299999999</v>
      </c>
      <c r="O20" s="71">
        <f>SUM(O16:O19)</f>
        <v>0</v>
      </c>
      <c r="P20" s="183">
        <f>ROUND(T8,2)</f>
        <v>6259955.96</v>
      </c>
      <c r="Q20" s="71">
        <f>V8</f>
        <v>808142.04999999993</v>
      </c>
      <c r="R20" s="71">
        <f>ROUND(T12,2)</f>
        <v>7190197.1299999999</v>
      </c>
      <c r="S20" s="71">
        <f>R20*60%</f>
        <v>4314118.2779999999</v>
      </c>
      <c r="T20" s="71">
        <f>R20*40%</f>
        <v>2876078.852</v>
      </c>
      <c r="U20" s="162" t="s">
        <v>433</v>
      </c>
      <c r="V20" s="75">
        <f t="shared" si="26"/>
        <v>0</v>
      </c>
      <c r="W20" s="75">
        <f t="shared" si="27"/>
        <v>0</v>
      </c>
      <c r="X20" s="75">
        <f t="shared" si="28"/>
        <v>1951.61</v>
      </c>
      <c r="Y20" s="154" t="s">
        <v>433</v>
      </c>
      <c r="Z20" s="154" t="s">
        <v>433</v>
      </c>
      <c r="AA20" s="154" t="s">
        <v>433</v>
      </c>
      <c r="AB20" s="154" t="s">
        <v>433</v>
      </c>
      <c r="AC20" s="154" t="s">
        <v>433</v>
      </c>
      <c r="AD20" s="154" t="s">
        <v>433</v>
      </c>
      <c r="AE20" s="154" t="s">
        <v>433</v>
      </c>
      <c r="AF20" s="154" t="s">
        <v>433</v>
      </c>
      <c r="AG20" s="154" t="s">
        <v>433</v>
      </c>
      <c r="AH20" s="154" t="s">
        <v>433</v>
      </c>
      <c r="AI20" s="154" t="s">
        <v>433</v>
      </c>
      <c r="AJ20" s="154" t="s">
        <v>433</v>
      </c>
      <c r="AK20" s="164" t="s">
        <v>433</v>
      </c>
      <c r="AL20" s="164" t="s">
        <v>433</v>
      </c>
      <c r="AM20" s="164" t="s">
        <v>433</v>
      </c>
      <c r="AN20" s="154" t="s">
        <v>433</v>
      </c>
      <c r="AO20" s="154" t="s">
        <v>433</v>
      </c>
      <c r="AP20" s="154" t="s">
        <v>433</v>
      </c>
      <c r="AQ20" s="154" t="s">
        <v>433</v>
      </c>
      <c r="AR20" s="154" t="s">
        <v>433</v>
      </c>
      <c r="AS20" s="154" t="s">
        <v>433</v>
      </c>
      <c r="AT20" s="154" t="s">
        <v>433</v>
      </c>
      <c r="AU20" s="154" t="s">
        <v>433</v>
      </c>
      <c r="AV20" s="154" t="s">
        <v>433</v>
      </c>
      <c r="AW20" s="154" t="s">
        <v>433</v>
      </c>
      <c r="AX20" s="154" t="s">
        <v>433</v>
      </c>
      <c r="AY20" s="154" t="s">
        <v>433</v>
      </c>
      <c r="AZ20" s="154" t="s">
        <v>433</v>
      </c>
      <c r="BA20" s="154" t="s">
        <v>433</v>
      </c>
      <c r="BB20" s="154" t="s">
        <v>433</v>
      </c>
      <c r="BC20" s="154" t="s">
        <v>433</v>
      </c>
      <c r="BD20" s="154" t="s">
        <v>433</v>
      </c>
      <c r="BE20" s="154" t="s">
        <v>433</v>
      </c>
      <c r="BF20" s="154" t="s">
        <v>433</v>
      </c>
      <c r="BG20" s="154" t="s">
        <v>433</v>
      </c>
      <c r="BH20" s="154" t="s">
        <v>433</v>
      </c>
      <c r="BI20" s="154" t="s">
        <v>433</v>
      </c>
    </row>
    <row r="21" spans="1:61" x14ac:dyDescent="0.2">
      <c r="A21" s="123">
        <v>18</v>
      </c>
      <c r="B21" s="154" t="s">
        <v>433</v>
      </c>
      <c r="C21" s="154" t="s">
        <v>433</v>
      </c>
      <c r="D21" s="154" t="s">
        <v>433</v>
      </c>
      <c r="E21" s="154" t="s">
        <v>433</v>
      </c>
      <c r="F21" s="154" t="s">
        <v>433</v>
      </c>
      <c r="G21" s="154" t="s">
        <v>433</v>
      </c>
      <c r="H21" s="154" t="s">
        <v>433</v>
      </c>
      <c r="I21" s="154" t="s">
        <v>433</v>
      </c>
      <c r="J21" s="156" t="s">
        <v>433</v>
      </c>
      <c r="K21" s="154" t="s">
        <v>433</v>
      </c>
      <c r="L21" s="154" t="s">
        <v>433</v>
      </c>
      <c r="M21" s="154" t="s">
        <v>433</v>
      </c>
      <c r="N21" s="154" t="s">
        <v>433</v>
      </c>
      <c r="O21" s="154" t="s">
        <v>433</v>
      </c>
      <c r="P21" s="154" t="s">
        <v>433</v>
      </c>
      <c r="Q21" s="154" t="s">
        <v>433</v>
      </c>
      <c r="R21" s="154" t="s">
        <v>433</v>
      </c>
      <c r="S21" s="154" t="s">
        <v>433</v>
      </c>
      <c r="T21" s="154" t="s">
        <v>433</v>
      </c>
      <c r="U21" s="154" t="s">
        <v>433</v>
      </c>
      <c r="V21" s="75" t="s">
        <v>433</v>
      </c>
      <c r="W21" s="75" t="s">
        <v>433</v>
      </c>
      <c r="X21" s="75" t="s">
        <v>433</v>
      </c>
      <c r="Y21" s="154" t="s">
        <v>433</v>
      </c>
      <c r="Z21" s="154" t="s">
        <v>433</v>
      </c>
      <c r="AA21" s="154" t="s">
        <v>433</v>
      </c>
      <c r="AB21" s="154" t="s">
        <v>433</v>
      </c>
      <c r="AC21" s="154" t="s">
        <v>433</v>
      </c>
      <c r="AD21" s="154" t="s">
        <v>433</v>
      </c>
      <c r="AE21" s="154" t="s">
        <v>433</v>
      </c>
      <c r="AF21" s="154" t="s">
        <v>433</v>
      </c>
      <c r="AG21" s="154" t="s">
        <v>433</v>
      </c>
      <c r="AH21" s="154" t="s">
        <v>433</v>
      </c>
      <c r="AI21" s="154" t="s">
        <v>433</v>
      </c>
      <c r="AJ21" s="154" t="s">
        <v>433</v>
      </c>
      <c r="AK21" s="164" t="s">
        <v>433</v>
      </c>
      <c r="AL21" s="164" t="s">
        <v>433</v>
      </c>
      <c r="AM21" s="164" t="s">
        <v>433</v>
      </c>
      <c r="AN21" s="154" t="s">
        <v>433</v>
      </c>
      <c r="AO21" s="154" t="s">
        <v>433</v>
      </c>
      <c r="AP21" s="154" t="s">
        <v>433</v>
      </c>
      <c r="AQ21" s="154" t="s">
        <v>433</v>
      </c>
      <c r="AR21" s="154" t="s">
        <v>433</v>
      </c>
      <c r="AS21" s="154" t="s">
        <v>433</v>
      </c>
      <c r="AT21" s="154" t="s">
        <v>433</v>
      </c>
      <c r="AU21" s="154" t="s">
        <v>433</v>
      </c>
      <c r="AV21" s="154" t="s">
        <v>433</v>
      </c>
      <c r="AW21" s="154" t="s">
        <v>433</v>
      </c>
      <c r="AX21" s="154" t="s">
        <v>433</v>
      </c>
      <c r="AY21" s="154" t="s">
        <v>433</v>
      </c>
      <c r="AZ21" s="154" t="s">
        <v>433</v>
      </c>
      <c r="BA21" s="154" t="s">
        <v>433</v>
      </c>
      <c r="BB21" s="154" t="s">
        <v>433</v>
      </c>
      <c r="BC21" s="154" t="s">
        <v>433</v>
      </c>
      <c r="BD21" s="154" t="s">
        <v>433</v>
      </c>
      <c r="BE21" s="154" t="s">
        <v>433</v>
      </c>
      <c r="BF21" s="154" t="s">
        <v>433</v>
      </c>
      <c r="BG21" s="154" t="s">
        <v>433</v>
      </c>
      <c r="BH21" s="154" t="s">
        <v>433</v>
      </c>
      <c r="BI21" s="154" t="s">
        <v>433</v>
      </c>
    </row>
    <row r="22" spans="1:61" x14ac:dyDescent="0.2">
      <c r="A22" s="123">
        <v>19</v>
      </c>
      <c r="B22" s="154" t="s">
        <v>433</v>
      </c>
      <c r="C22" s="154" t="s">
        <v>433</v>
      </c>
      <c r="D22" s="154" t="s">
        <v>433</v>
      </c>
      <c r="E22" s="154" t="s">
        <v>433</v>
      </c>
      <c r="F22" s="154" t="s">
        <v>433</v>
      </c>
      <c r="G22" s="154" t="s">
        <v>433</v>
      </c>
      <c r="H22" s="154" t="s">
        <v>433</v>
      </c>
      <c r="I22" s="154" t="s">
        <v>433</v>
      </c>
      <c r="J22" s="156" t="s">
        <v>433</v>
      </c>
      <c r="K22" s="154" t="s">
        <v>433</v>
      </c>
      <c r="L22" s="154" t="s">
        <v>433</v>
      </c>
      <c r="M22" s="154" t="s">
        <v>433</v>
      </c>
      <c r="N22" s="154" t="s">
        <v>433</v>
      </c>
      <c r="O22" s="154" t="s">
        <v>433</v>
      </c>
      <c r="P22" s="154" t="s">
        <v>433</v>
      </c>
      <c r="Q22" s="154" t="s">
        <v>433</v>
      </c>
      <c r="R22" s="154" t="s">
        <v>433</v>
      </c>
      <c r="S22" s="154" t="s">
        <v>433</v>
      </c>
      <c r="T22" s="154" t="s">
        <v>433</v>
      </c>
      <c r="U22" s="154" t="s">
        <v>433</v>
      </c>
      <c r="V22" s="75" t="s">
        <v>433</v>
      </c>
      <c r="W22" s="75" t="s">
        <v>433</v>
      </c>
      <c r="X22" s="75" t="str">
        <f t="shared" si="28"/>
        <v>.</v>
      </c>
      <c r="Y22" s="154" t="s">
        <v>433</v>
      </c>
      <c r="Z22" s="154" t="s">
        <v>433</v>
      </c>
      <c r="AA22" s="154" t="s">
        <v>433</v>
      </c>
      <c r="AB22" s="154" t="s">
        <v>433</v>
      </c>
      <c r="AC22" s="154" t="s">
        <v>433</v>
      </c>
      <c r="AD22" s="154" t="s">
        <v>433</v>
      </c>
      <c r="AE22" s="154" t="s">
        <v>433</v>
      </c>
      <c r="AF22" s="154" t="s">
        <v>433</v>
      </c>
      <c r="AG22" s="154" t="s">
        <v>433</v>
      </c>
      <c r="AH22" s="154" t="s">
        <v>433</v>
      </c>
      <c r="AI22" s="154" t="s">
        <v>433</v>
      </c>
      <c r="AJ22" s="154" t="s">
        <v>433</v>
      </c>
      <c r="AK22" s="164" t="s">
        <v>433</v>
      </c>
      <c r="AL22" s="164" t="s">
        <v>433</v>
      </c>
      <c r="AM22" s="164" t="s">
        <v>433</v>
      </c>
      <c r="AN22" s="154" t="s">
        <v>433</v>
      </c>
      <c r="AO22" s="154" t="s">
        <v>433</v>
      </c>
      <c r="AP22" s="154" t="s">
        <v>433</v>
      </c>
      <c r="AQ22" s="154" t="s">
        <v>433</v>
      </c>
      <c r="AR22" s="154" t="s">
        <v>433</v>
      </c>
      <c r="AS22" s="154" t="s">
        <v>433</v>
      </c>
      <c r="AT22" s="154" t="s">
        <v>433</v>
      </c>
      <c r="AU22" s="154" t="s">
        <v>433</v>
      </c>
      <c r="AV22" s="154" t="s">
        <v>433</v>
      </c>
      <c r="AW22" s="154" t="s">
        <v>433</v>
      </c>
      <c r="AX22" s="154" t="s">
        <v>433</v>
      </c>
      <c r="AY22" s="154" t="s">
        <v>433</v>
      </c>
      <c r="AZ22" s="154" t="s">
        <v>433</v>
      </c>
      <c r="BA22" s="154" t="s">
        <v>433</v>
      </c>
      <c r="BB22" s="154" t="s">
        <v>433</v>
      </c>
      <c r="BC22" s="154" t="s">
        <v>433</v>
      </c>
      <c r="BD22" s="154" t="s">
        <v>433</v>
      </c>
      <c r="BE22" s="154" t="s">
        <v>433</v>
      </c>
      <c r="BF22" s="154" t="s">
        <v>433</v>
      </c>
      <c r="BG22" s="154" t="s">
        <v>433</v>
      </c>
      <c r="BH22" s="154" t="s">
        <v>433</v>
      </c>
      <c r="BI22" s="154" t="s">
        <v>433</v>
      </c>
    </row>
    <row r="23" spans="1:61" x14ac:dyDescent="0.2">
      <c r="A23" s="123">
        <v>20</v>
      </c>
      <c r="B23" s="154" t="s">
        <v>433</v>
      </c>
      <c r="C23" s="154" t="s">
        <v>433</v>
      </c>
      <c r="D23" s="154" t="s">
        <v>433</v>
      </c>
      <c r="E23" s="154" t="s">
        <v>433</v>
      </c>
      <c r="F23" s="154" t="s">
        <v>433</v>
      </c>
      <c r="G23" s="154" t="s">
        <v>433</v>
      </c>
      <c r="H23" s="154" t="s">
        <v>433</v>
      </c>
      <c r="I23" s="154" t="s">
        <v>433</v>
      </c>
      <c r="J23" s="156" t="s">
        <v>433</v>
      </c>
      <c r="K23" s="154" t="s">
        <v>433</v>
      </c>
      <c r="L23" s="154" t="s">
        <v>433</v>
      </c>
      <c r="M23" s="154" t="s">
        <v>433</v>
      </c>
      <c r="N23" s="154" t="s">
        <v>433</v>
      </c>
      <c r="O23" s="154" t="s">
        <v>433</v>
      </c>
      <c r="P23" s="154" t="s">
        <v>433</v>
      </c>
      <c r="Q23" s="154" t="s">
        <v>433</v>
      </c>
      <c r="R23" s="154" t="s">
        <v>433</v>
      </c>
      <c r="S23" s="154" t="s">
        <v>433</v>
      </c>
      <c r="T23" s="154" t="s">
        <v>433</v>
      </c>
      <c r="U23" s="154" t="s">
        <v>433</v>
      </c>
      <c r="V23" s="75" t="s">
        <v>433</v>
      </c>
      <c r="W23" s="75" t="s">
        <v>433</v>
      </c>
      <c r="X23" s="75" t="str">
        <f t="shared" si="28"/>
        <v>.</v>
      </c>
      <c r="Y23" s="154" t="s">
        <v>433</v>
      </c>
      <c r="Z23" s="154" t="s">
        <v>433</v>
      </c>
      <c r="AA23" s="154" t="s">
        <v>433</v>
      </c>
      <c r="AB23" s="154" t="s">
        <v>433</v>
      </c>
      <c r="AC23" s="154" t="s">
        <v>433</v>
      </c>
      <c r="AD23" s="154" t="s">
        <v>433</v>
      </c>
      <c r="AE23" s="154" t="s">
        <v>433</v>
      </c>
      <c r="AF23" s="154" t="s">
        <v>433</v>
      </c>
      <c r="AG23" s="154" t="s">
        <v>433</v>
      </c>
      <c r="AH23" s="154" t="s">
        <v>433</v>
      </c>
      <c r="AI23" s="154" t="s">
        <v>433</v>
      </c>
      <c r="AJ23" s="154" t="s">
        <v>433</v>
      </c>
      <c r="AK23" s="164" t="s">
        <v>433</v>
      </c>
      <c r="AL23" s="164" t="s">
        <v>433</v>
      </c>
      <c r="AM23" s="164" t="s">
        <v>433</v>
      </c>
      <c r="AN23" s="154" t="s">
        <v>433</v>
      </c>
      <c r="AO23" s="154" t="s">
        <v>433</v>
      </c>
      <c r="AP23" s="154" t="s">
        <v>433</v>
      </c>
      <c r="AQ23" s="154" t="s">
        <v>433</v>
      </c>
      <c r="AR23" s="154" t="s">
        <v>433</v>
      </c>
      <c r="AS23" s="154" t="s">
        <v>433</v>
      </c>
      <c r="AT23" s="154" t="s">
        <v>433</v>
      </c>
      <c r="AU23" s="154" t="s">
        <v>433</v>
      </c>
      <c r="AV23" s="154" t="s">
        <v>433</v>
      </c>
      <c r="AW23" s="154" t="s">
        <v>433</v>
      </c>
      <c r="AX23" s="154" t="s">
        <v>433</v>
      </c>
      <c r="AY23" s="154" t="s">
        <v>433</v>
      </c>
      <c r="AZ23" s="154" t="s">
        <v>433</v>
      </c>
      <c r="BA23" s="154" t="s">
        <v>433</v>
      </c>
      <c r="BB23" s="154" t="s">
        <v>433</v>
      </c>
      <c r="BC23" s="154" t="s">
        <v>433</v>
      </c>
      <c r="BD23" s="154" t="s">
        <v>433</v>
      </c>
      <c r="BE23" s="154" t="s">
        <v>433</v>
      </c>
      <c r="BF23" s="154" t="s">
        <v>433</v>
      </c>
      <c r="BG23" s="154" t="s">
        <v>433</v>
      </c>
      <c r="BH23" s="154" t="s">
        <v>433</v>
      </c>
      <c r="BI23" s="154" t="s">
        <v>433</v>
      </c>
    </row>
    <row r="24" spans="1:61" x14ac:dyDescent="0.2">
      <c r="A24" s="123">
        <v>21</v>
      </c>
      <c r="B24" s="154" t="s">
        <v>433</v>
      </c>
      <c r="C24" s="154" t="s">
        <v>433</v>
      </c>
      <c r="D24" s="154" t="s">
        <v>433</v>
      </c>
      <c r="E24" s="154" t="s">
        <v>433</v>
      </c>
      <c r="F24" s="154" t="s">
        <v>433</v>
      </c>
      <c r="G24" s="154" t="s">
        <v>433</v>
      </c>
      <c r="H24" s="154" t="s">
        <v>433</v>
      </c>
      <c r="I24" s="154" t="s">
        <v>433</v>
      </c>
      <c r="J24" s="156" t="s">
        <v>433</v>
      </c>
      <c r="K24" s="154" t="s">
        <v>433</v>
      </c>
      <c r="L24" s="154" t="s">
        <v>433</v>
      </c>
      <c r="M24" s="154" t="s">
        <v>433</v>
      </c>
      <c r="N24" s="154" t="s">
        <v>433</v>
      </c>
      <c r="O24" s="154" t="s">
        <v>433</v>
      </c>
      <c r="P24" s="154" t="s">
        <v>433</v>
      </c>
      <c r="Q24" s="154" t="s">
        <v>433</v>
      </c>
      <c r="R24" s="154" t="s">
        <v>433</v>
      </c>
      <c r="S24" s="154" t="s">
        <v>433</v>
      </c>
      <c r="T24" s="154" t="s">
        <v>433</v>
      </c>
      <c r="U24" s="154" t="s">
        <v>433</v>
      </c>
      <c r="V24" s="75" t="s">
        <v>433</v>
      </c>
      <c r="W24" s="75" t="s">
        <v>433</v>
      </c>
      <c r="X24" s="75" t="str">
        <f t="shared" si="28"/>
        <v>.</v>
      </c>
      <c r="Y24" s="154" t="s">
        <v>433</v>
      </c>
      <c r="Z24" s="154" t="s">
        <v>433</v>
      </c>
      <c r="AA24" s="154" t="s">
        <v>433</v>
      </c>
      <c r="AB24" s="154" t="s">
        <v>433</v>
      </c>
      <c r="AC24" s="154" t="s">
        <v>433</v>
      </c>
      <c r="AD24" s="154" t="s">
        <v>433</v>
      </c>
      <c r="AE24" s="154" t="s">
        <v>433</v>
      </c>
      <c r="AF24" s="154" t="s">
        <v>433</v>
      </c>
      <c r="AG24" s="154" t="s">
        <v>433</v>
      </c>
      <c r="AH24" s="154" t="s">
        <v>433</v>
      </c>
      <c r="AI24" s="154" t="s">
        <v>433</v>
      </c>
      <c r="AJ24" s="154" t="s">
        <v>433</v>
      </c>
      <c r="AK24" s="164" t="s">
        <v>433</v>
      </c>
      <c r="AL24" s="164" t="s">
        <v>433</v>
      </c>
      <c r="AM24" s="164" t="s">
        <v>433</v>
      </c>
      <c r="AN24" s="154" t="s">
        <v>433</v>
      </c>
      <c r="AO24" s="154" t="s">
        <v>433</v>
      </c>
      <c r="AP24" s="154" t="s">
        <v>433</v>
      </c>
      <c r="AQ24" s="154" t="s">
        <v>433</v>
      </c>
      <c r="AR24" s="154" t="s">
        <v>433</v>
      </c>
      <c r="AS24" s="154" t="s">
        <v>433</v>
      </c>
      <c r="AT24" s="154" t="s">
        <v>433</v>
      </c>
      <c r="AU24" s="154" t="s">
        <v>433</v>
      </c>
      <c r="AV24" s="154" t="s">
        <v>433</v>
      </c>
      <c r="AW24" s="154" t="s">
        <v>433</v>
      </c>
      <c r="AX24" s="154" t="s">
        <v>433</v>
      </c>
      <c r="AY24" s="154" t="s">
        <v>433</v>
      </c>
      <c r="AZ24" s="154" t="s">
        <v>433</v>
      </c>
      <c r="BA24" s="154" t="s">
        <v>433</v>
      </c>
      <c r="BB24" s="154" t="s">
        <v>433</v>
      </c>
      <c r="BC24" s="154" t="s">
        <v>433</v>
      </c>
      <c r="BD24" s="154" t="s">
        <v>433</v>
      </c>
      <c r="BE24" s="154" t="s">
        <v>433</v>
      </c>
      <c r="BF24" s="154" t="s">
        <v>433</v>
      </c>
      <c r="BG24" s="154" t="s">
        <v>433</v>
      </c>
      <c r="BH24" s="154" t="s">
        <v>433</v>
      </c>
      <c r="BI24" s="154" t="s">
        <v>433</v>
      </c>
    </row>
    <row r="25" spans="1:61" x14ac:dyDescent="0.2">
      <c r="A25" s="123">
        <v>22</v>
      </c>
      <c r="B25" s="166" t="s">
        <v>398</v>
      </c>
      <c r="C25" s="166" t="s">
        <v>433</v>
      </c>
      <c r="D25" s="166" t="s">
        <v>433</v>
      </c>
      <c r="E25" s="166" t="s">
        <v>433</v>
      </c>
      <c r="F25" s="166" t="s">
        <v>433</v>
      </c>
      <c r="G25" s="154" t="s">
        <v>433</v>
      </c>
      <c r="H25" s="154" t="s">
        <v>433</v>
      </c>
      <c r="I25" s="154" t="s">
        <v>433</v>
      </c>
      <c r="J25" s="154" t="s">
        <v>433</v>
      </c>
      <c r="K25" s="154" t="s">
        <v>433</v>
      </c>
      <c r="L25" s="154" t="s">
        <v>433</v>
      </c>
      <c r="M25" s="154" t="s">
        <v>433</v>
      </c>
      <c r="N25" s="154" t="s">
        <v>433</v>
      </c>
      <c r="O25" s="154" t="s">
        <v>433</v>
      </c>
      <c r="P25" s="154" t="s">
        <v>433</v>
      </c>
      <c r="Q25" s="154" t="s">
        <v>433</v>
      </c>
      <c r="R25" s="154" t="s">
        <v>433</v>
      </c>
      <c r="S25" s="154" t="s">
        <v>433</v>
      </c>
      <c r="T25" s="154" t="s">
        <v>433</v>
      </c>
      <c r="U25" s="154" t="s">
        <v>433</v>
      </c>
      <c r="V25" s="75" t="s">
        <v>433</v>
      </c>
      <c r="W25" s="75" t="s">
        <v>433</v>
      </c>
      <c r="X25" s="75" t="str">
        <f t="shared" si="28"/>
        <v>.</v>
      </c>
      <c r="Y25" s="154" t="s">
        <v>433</v>
      </c>
      <c r="Z25" s="154" t="s">
        <v>433</v>
      </c>
      <c r="AA25" s="154" t="s">
        <v>433</v>
      </c>
      <c r="AB25" s="154" t="s">
        <v>433</v>
      </c>
      <c r="AC25" s="154" t="s">
        <v>433</v>
      </c>
      <c r="AD25" s="154" t="s">
        <v>433</v>
      </c>
      <c r="AE25" s="154" t="s">
        <v>433</v>
      </c>
      <c r="AF25" s="154" t="s">
        <v>433</v>
      </c>
      <c r="AG25" s="154" t="s">
        <v>433</v>
      </c>
      <c r="AH25" s="154" t="s">
        <v>433</v>
      </c>
      <c r="AI25" s="154" t="s">
        <v>433</v>
      </c>
      <c r="AJ25" s="154" t="s">
        <v>433</v>
      </c>
      <c r="AK25" s="164" t="s">
        <v>433</v>
      </c>
      <c r="AL25" s="164" t="s">
        <v>433</v>
      </c>
      <c r="AM25" s="164" t="s">
        <v>433</v>
      </c>
      <c r="AN25" s="154" t="s">
        <v>433</v>
      </c>
      <c r="AO25" s="154" t="s">
        <v>433</v>
      </c>
      <c r="AP25" s="154" t="s">
        <v>433</v>
      </c>
      <c r="AQ25" s="154" t="s">
        <v>433</v>
      </c>
      <c r="AR25" s="154" t="s">
        <v>433</v>
      </c>
      <c r="AS25" s="154" t="s">
        <v>433</v>
      </c>
      <c r="AT25" s="154" t="s">
        <v>433</v>
      </c>
      <c r="AU25" s="154" t="s">
        <v>433</v>
      </c>
      <c r="AV25" s="154" t="s">
        <v>433</v>
      </c>
      <c r="AW25" s="154" t="s">
        <v>433</v>
      </c>
      <c r="AX25" s="154" t="s">
        <v>433</v>
      </c>
      <c r="AY25" s="154" t="s">
        <v>433</v>
      </c>
      <c r="AZ25" s="154" t="s">
        <v>433</v>
      </c>
      <c r="BA25" s="154" t="s">
        <v>433</v>
      </c>
      <c r="BB25" s="154" t="s">
        <v>433</v>
      </c>
      <c r="BC25" s="154" t="s">
        <v>433</v>
      </c>
      <c r="BD25" s="154" t="s">
        <v>433</v>
      </c>
      <c r="BE25" s="154" t="s">
        <v>433</v>
      </c>
      <c r="BF25" s="154" t="s">
        <v>433</v>
      </c>
      <c r="BG25" s="154" t="s">
        <v>433</v>
      </c>
      <c r="BH25" s="154" t="s">
        <v>433</v>
      </c>
      <c r="BI25" s="154" t="s">
        <v>433</v>
      </c>
    </row>
    <row r="26" spans="1:61" x14ac:dyDescent="0.2">
      <c r="A26" s="123">
        <v>23</v>
      </c>
      <c r="B26" s="167" t="s">
        <v>193</v>
      </c>
      <c r="C26" s="167" t="s">
        <v>433</v>
      </c>
      <c r="D26" s="167" t="s">
        <v>194</v>
      </c>
      <c r="E26" s="167" t="s">
        <v>195</v>
      </c>
      <c r="F26" s="167" t="s">
        <v>196</v>
      </c>
      <c r="G26" s="154" t="s">
        <v>433</v>
      </c>
      <c r="H26" s="154" t="s">
        <v>433</v>
      </c>
      <c r="I26" s="154" t="s">
        <v>433</v>
      </c>
      <c r="J26" s="154" t="s">
        <v>433</v>
      </c>
      <c r="K26" s="154" t="s">
        <v>433</v>
      </c>
      <c r="L26" s="154" t="s">
        <v>433</v>
      </c>
      <c r="M26" s="154" t="s">
        <v>433</v>
      </c>
      <c r="N26" s="154" t="s">
        <v>433</v>
      </c>
      <c r="O26" s="154" t="s">
        <v>433</v>
      </c>
      <c r="P26" s="154" t="s">
        <v>433</v>
      </c>
      <c r="Q26" s="154" t="s">
        <v>433</v>
      </c>
      <c r="R26" s="154" t="s">
        <v>433</v>
      </c>
      <c r="S26" s="154" t="s">
        <v>433</v>
      </c>
      <c r="T26" s="154" t="s">
        <v>433</v>
      </c>
      <c r="U26" s="154" t="s">
        <v>433</v>
      </c>
      <c r="V26" s="75">
        <f>SUM(V16:V25)</f>
        <v>0</v>
      </c>
      <c r="W26" s="75">
        <f>SUM(W16:W25)</f>
        <v>0</v>
      </c>
      <c r="X26" s="75" t="str">
        <f t="shared" si="28"/>
        <v>.</v>
      </c>
      <c r="Y26" s="168" t="s">
        <v>433</v>
      </c>
      <c r="Z26" s="154" t="s">
        <v>433</v>
      </c>
      <c r="AA26" s="154" t="s">
        <v>433</v>
      </c>
      <c r="AB26" s="154" t="s">
        <v>433</v>
      </c>
      <c r="AC26" s="154" t="s">
        <v>433</v>
      </c>
      <c r="AD26" s="154" t="s">
        <v>433</v>
      </c>
      <c r="AE26" s="154" t="s">
        <v>433</v>
      </c>
      <c r="AF26" s="154" t="s">
        <v>433</v>
      </c>
      <c r="AG26" s="154" t="s">
        <v>433</v>
      </c>
      <c r="AH26" s="154" t="s">
        <v>433</v>
      </c>
      <c r="AI26" s="154" t="s">
        <v>433</v>
      </c>
      <c r="AJ26" s="154" t="s">
        <v>433</v>
      </c>
      <c r="AK26" s="154" t="s">
        <v>433</v>
      </c>
      <c r="AL26" s="154" t="s">
        <v>433</v>
      </c>
      <c r="AM26" s="154" t="s">
        <v>433</v>
      </c>
      <c r="AN26" s="154" t="s">
        <v>433</v>
      </c>
      <c r="AO26" s="154" t="s">
        <v>433</v>
      </c>
      <c r="AP26" s="154" t="s">
        <v>433</v>
      </c>
      <c r="AQ26" s="154" t="s">
        <v>433</v>
      </c>
      <c r="AR26" s="154" t="s">
        <v>433</v>
      </c>
      <c r="AS26" s="154" t="s">
        <v>433</v>
      </c>
      <c r="AT26" s="154" t="s">
        <v>433</v>
      </c>
      <c r="AU26" s="154" t="s">
        <v>433</v>
      </c>
      <c r="AV26" s="154" t="s">
        <v>433</v>
      </c>
      <c r="AW26" s="154" t="s">
        <v>433</v>
      </c>
      <c r="AX26" s="154" t="s">
        <v>433</v>
      </c>
      <c r="AY26" s="154" t="s">
        <v>433</v>
      </c>
      <c r="AZ26" s="154" t="s">
        <v>433</v>
      </c>
      <c r="BA26" s="154" t="s">
        <v>433</v>
      </c>
      <c r="BB26" s="154" t="s">
        <v>433</v>
      </c>
      <c r="BC26" s="154" t="s">
        <v>433</v>
      </c>
      <c r="BD26" s="154" t="s">
        <v>433</v>
      </c>
      <c r="BE26" s="154" t="s">
        <v>433</v>
      </c>
      <c r="BF26" s="154" t="s">
        <v>433</v>
      </c>
      <c r="BG26" s="154" t="s">
        <v>433</v>
      </c>
      <c r="BH26" s="154" t="s">
        <v>433</v>
      </c>
      <c r="BI26" s="154" t="s">
        <v>433</v>
      </c>
    </row>
    <row r="27" spans="1:61" x14ac:dyDescent="0.2">
      <c r="A27" s="123">
        <v>24</v>
      </c>
      <c r="B27" s="216" t="s">
        <v>199</v>
      </c>
      <c r="C27" s="107" t="s">
        <v>433</v>
      </c>
      <c r="D27" s="75">
        <v>2000</v>
      </c>
      <c r="E27" s="145" t="s">
        <v>393</v>
      </c>
      <c r="F27" s="216" t="s">
        <v>200</v>
      </c>
      <c r="G27" s="154" t="s">
        <v>433</v>
      </c>
      <c r="H27" s="154" t="s">
        <v>433</v>
      </c>
      <c r="I27" s="154" t="s">
        <v>433</v>
      </c>
      <c r="J27" s="154" t="s">
        <v>433</v>
      </c>
      <c r="K27" s="154" t="s">
        <v>433</v>
      </c>
      <c r="L27" s="154" t="s">
        <v>433</v>
      </c>
      <c r="M27" s="154" t="s">
        <v>433</v>
      </c>
      <c r="N27" s="154" t="s">
        <v>433</v>
      </c>
      <c r="O27" s="154" t="s">
        <v>433</v>
      </c>
      <c r="P27" s="154" t="s">
        <v>433</v>
      </c>
      <c r="Q27" s="154" t="s">
        <v>433</v>
      </c>
      <c r="R27" s="154" t="s">
        <v>433</v>
      </c>
      <c r="S27" s="154" t="s">
        <v>433</v>
      </c>
      <c r="T27" s="154" t="s">
        <v>433</v>
      </c>
      <c r="U27" s="154" t="s">
        <v>433</v>
      </c>
      <c r="V27" s="1" t="s">
        <v>23</v>
      </c>
      <c r="W27" s="75">
        <f>V26+W26</f>
        <v>0</v>
      </c>
      <c r="X27" s="75">
        <f>SUM(X16:X26)</f>
        <v>808142.04999999993</v>
      </c>
      <c r="Y27" s="154" t="s">
        <v>433</v>
      </c>
      <c r="Z27" s="154" t="s">
        <v>433</v>
      </c>
      <c r="AA27" s="154" t="s">
        <v>433</v>
      </c>
      <c r="AB27" s="154" t="s">
        <v>433</v>
      </c>
      <c r="AC27" s="154" t="s">
        <v>433</v>
      </c>
      <c r="AD27" s="154" t="s">
        <v>433</v>
      </c>
      <c r="AE27" s="154" t="s">
        <v>433</v>
      </c>
      <c r="AF27" s="154" t="s">
        <v>433</v>
      </c>
      <c r="AG27" s="154" t="s">
        <v>433</v>
      </c>
      <c r="AH27" s="154" t="s">
        <v>433</v>
      </c>
      <c r="AI27" s="154" t="s">
        <v>433</v>
      </c>
      <c r="AJ27" s="154" t="s">
        <v>433</v>
      </c>
      <c r="AK27" s="154" t="s">
        <v>433</v>
      </c>
      <c r="AL27" s="154" t="s">
        <v>433</v>
      </c>
      <c r="AM27" s="154" t="s">
        <v>433</v>
      </c>
      <c r="AN27" s="154" t="s">
        <v>433</v>
      </c>
      <c r="AO27" s="154" t="s">
        <v>433</v>
      </c>
      <c r="AP27" s="154" t="s">
        <v>433</v>
      </c>
      <c r="AQ27" s="154" t="s">
        <v>433</v>
      </c>
      <c r="AR27" s="154" t="s">
        <v>433</v>
      </c>
      <c r="AS27" s="154" t="s">
        <v>433</v>
      </c>
      <c r="AT27" s="154" t="s">
        <v>433</v>
      </c>
      <c r="AU27" s="154" t="s">
        <v>433</v>
      </c>
      <c r="AV27" s="154" t="s">
        <v>433</v>
      </c>
      <c r="AW27" s="154" t="s">
        <v>433</v>
      </c>
      <c r="AX27" s="154" t="s">
        <v>433</v>
      </c>
      <c r="AY27" s="154" t="s">
        <v>433</v>
      </c>
      <c r="AZ27" s="154" t="s">
        <v>433</v>
      </c>
      <c r="BA27" s="154" t="s">
        <v>433</v>
      </c>
      <c r="BB27" s="154" t="s">
        <v>433</v>
      </c>
      <c r="BC27" s="154" t="s">
        <v>433</v>
      </c>
      <c r="BD27" s="154" t="s">
        <v>433</v>
      </c>
      <c r="BE27" s="154" t="s">
        <v>433</v>
      </c>
      <c r="BF27" s="154" t="s">
        <v>433</v>
      </c>
      <c r="BG27" s="154" t="s">
        <v>433</v>
      </c>
      <c r="BH27" s="154" t="s">
        <v>433</v>
      </c>
      <c r="BI27" s="154" t="s">
        <v>433</v>
      </c>
    </row>
    <row r="28" spans="1:61" x14ac:dyDescent="0.2">
      <c r="A28" s="123">
        <v>25</v>
      </c>
      <c r="B28" s="77" t="s">
        <v>403</v>
      </c>
      <c r="C28" s="107" t="s">
        <v>433</v>
      </c>
      <c r="D28" s="75">
        <f>U8*2%</f>
        <v>125099.1192</v>
      </c>
      <c r="E28" s="145" t="s">
        <v>393</v>
      </c>
      <c r="F28" s="216" t="s">
        <v>200</v>
      </c>
      <c r="G28" s="154" t="s">
        <v>433</v>
      </c>
      <c r="H28" s="154" t="s">
        <v>433</v>
      </c>
      <c r="I28" s="154" t="s">
        <v>433</v>
      </c>
      <c r="J28" s="154" t="s">
        <v>433</v>
      </c>
      <c r="K28" s="154" t="s">
        <v>433</v>
      </c>
      <c r="L28" s="154" t="s">
        <v>433</v>
      </c>
      <c r="M28" s="154" t="s">
        <v>433</v>
      </c>
      <c r="N28" s="154" t="s">
        <v>433</v>
      </c>
      <c r="O28" s="154" t="s">
        <v>433</v>
      </c>
      <c r="P28" s="154" t="s">
        <v>433</v>
      </c>
      <c r="Q28" s="154" t="s">
        <v>433</v>
      </c>
      <c r="R28" s="154" t="s">
        <v>433</v>
      </c>
      <c r="S28" s="154" t="s">
        <v>433</v>
      </c>
      <c r="T28" s="154" t="s">
        <v>433</v>
      </c>
      <c r="U28" s="154" t="s">
        <v>433</v>
      </c>
      <c r="V28" s="154" t="s">
        <v>433</v>
      </c>
      <c r="W28" s="154" t="s">
        <v>433</v>
      </c>
      <c r="X28" s="154" t="s">
        <v>433</v>
      </c>
      <c r="Y28" s="154" t="s">
        <v>433</v>
      </c>
      <c r="Z28" s="154" t="s">
        <v>433</v>
      </c>
      <c r="AA28" s="154" t="s">
        <v>433</v>
      </c>
      <c r="AB28" s="154" t="s">
        <v>433</v>
      </c>
      <c r="AC28" s="154" t="s">
        <v>433</v>
      </c>
      <c r="AD28" s="154" t="s">
        <v>433</v>
      </c>
      <c r="AE28" s="154" t="s">
        <v>433</v>
      </c>
      <c r="AF28" s="154" t="s">
        <v>433</v>
      </c>
      <c r="AG28" s="154" t="s">
        <v>433</v>
      </c>
      <c r="AH28" s="154" t="s">
        <v>433</v>
      </c>
      <c r="AI28" s="154" t="s">
        <v>433</v>
      </c>
      <c r="AJ28" s="154" t="s">
        <v>433</v>
      </c>
      <c r="AK28" s="154" t="s">
        <v>433</v>
      </c>
      <c r="AL28" s="154" t="s">
        <v>433</v>
      </c>
      <c r="AM28" s="154" t="s">
        <v>433</v>
      </c>
      <c r="AN28" s="154" t="s">
        <v>433</v>
      </c>
      <c r="AO28" s="154" t="s">
        <v>433</v>
      </c>
      <c r="AP28" s="154" t="s">
        <v>433</v>
      </c>
      <c r="AQ28" s="154" t="s">
        <v>433</v>
      </c>
      <c r="AR28" s="154" t="s">
        <v>433</v>
      </c>
      <c r="AS28" s="154" t="s">
        <v>433</v>
      </c>
      <c r="AT28" s="154" t="s">
        <v>433</v>
      </c>
      <c r="AU28" s="154" t="s">
        <v>433</v>
      </c>
      <c r="AV28" s="154" t="s">
        <v>433</v>
      </c>
      <c r="AW28" s="154" t="s">
        <v>433</v>
      </c>
      <c r="AX28" s="154" t="s">
        <v>433</v>
      </c>
      <c r="AY28" s="154" t="s">
        <v>433</v>
      </c>
      <c r="AZ28" s="154" t="s">
        <v>433</v>
      </c>
      <c r="BA28" s="154" t="s">
        <v>433</v>
      </c>
      <c r="BB28" s="154" t="s">
        <v>433</v>
      </c>
      <c r="BC28" s="154" t="s">
        <v>433</v>
      </c>
      <c r="BD28" s="154" t="s">
        <v>433</v>
      </c>
      <c r="BE28" s="154" t="s">
        <v>433</v>
      </c>
      <c r="BF28" s="154" t="s">
        <v>433</v>
      </c>
      <c r="BG28" s="154" t="s">
        <v>433</v>
      </c>
      <c r="BH28" s="154" t="s">
        <v>433</v>
      </c>
      <c r="BI28" s="154" t="s">
        <v>433</v>
      </c>
    </row>
    <row r="29" spans="1:61" x14ac:dyDescent="0.2">
      <c r="A29" s="123">
        <v>26</v>
      </c>
      <c r="B29" s="169" t="s">
        <v>201</v>
      </c>
      <c r="C29" s="169" t="s">
        <v>433</v>
      </c>
      <c r="D29" s="75">
        <v>10000</v>
      </c>
      <c r="E29" s="169" t="s">
        <v>202</v>
      </c>
      <c r="F29" s="169" t="s">
        <v>200</v>
      </c>
      <c r="G29" s="154" t="s">
        <v>433</v>
      </c>
      <c r="H29" s="154" t="s">
        <v>433</v>
      </c>
      <c r="I29" s="154" t="s">
        <v>433</v>
      </c>
      <c r="J29" s="154" t="s">
        <v>433</v>
      </c>
      <c r="K29" s="154" t="s">
        <v>433</v>
      </c>
      <c r="L29" s="154" t="s">
        <v>433</v>
      </c>
      <c r="M29" s="154" t="s">
        <v>433</v>
      </c>
      <c r="N29" s="154" t="s">
        <v>433</v>
      </c>
      <c r="O29" s="154" t="s">
        <v>433</v>
      </c>
      <c r="P29" s="154" t="s">
        <v>433</v>
      </c>
      <c r="Q29" s="154" t="s">
        <v>433</v>
      </c>
      <c r="R29" s="154" t="s">
        <v>433</v>
      </c>
      <c r="S29" s="154" t="s">
        <v>433</v>
      </c>
      <c r="T29" s="154" t="s">
        <v>433</v>
      </c>
      <c r="U29" s="154" t="s">
        <v>433</v>
      </c>
      <c r="V29" s="154" t="s">
        <v>433</v>
      </c>
      <c r="W29" s="154" t="s">
        <v>433</v>
      </c>
      <c r="X29" s="154" t="s">
        <v>433</v>
      </c>
      <c r="Y29" s="154" t="s">
        <v>433</v>
      </c>
      <c r="Z29" s="154" t="s">
        <v>433</v>
      </c>
      <c r="AA29" s="154" t="s">
        <v>433</v>
      </c>
      <c r="AB29" s="154" t="s">
        <v>433</v>
      </c>
      <c r="AC29" s="154" t="s">
        <v>433</v>
      </c>
      <c r="AD29" s="154" t="s">
        <v>433</v>
      </c>
      <c r="AE29" s="154" t="s">
        <v>433</v>
      </c>
      <c r="AF29" s="154" t="s">
        <v>433</v>
      </c>
      <c r="AG29" s="154" t="s">
        <v>433</v>
      </c>
      <c r="AH29" s="154" t="s">
        <v>433</v>
      </c>
      <c r="AI29" s="154" t="s">
        <v>433</v>
      </c>
      <c r="AJ29" s="154" t="s">
        <v>433</v>
      </c>
      <c r="AK29" s="154" t="s">
        <v>433</v>
      </c>
      <c r="AL29" s="154" t="s">
        <v>433</v>
      </c>
      <c r="AM29" s="154" t="s">
        <v>433</v>
      </c>
      <c r="AN29" s="154" t="s">
        <v>433</v>
      </c>
      <c r="AO29" s="154" t="s">
        <v>433</v>
      </c>
      <c r="AP29" s="154" t="s">
        <v>433</v>
      </c>
      <c r="AQ29" s="154" t="s">
        <v>433</v>
      </c>
      <c r="AR29" s="154" t="s">
        <v>433</v>
      </c>
      <c r="AS29" s="154" t="s">
        <v>433</v>
      </c>
      <c r="AT29" s="154" t="s">
        <v>433</v>
      </c>
      <c r="AU29" s="154" t="s">
        <v>433</v>
      </c>
      <c r="AV29" s="154" t="s">
        <v>433</v>
      </c>
      <c r="AW29" s="154" t="s">
        <v>433</v>
      </c>
      <c r="AX29" s="154" t="s">
        <v>433</v>
      </c>
      <c r="AY29" s="154" t="s">
        <v>433</v>
      </c>
      <c r="AZ29" s="154" t="s">
        <v>433</v>
      </c>
      <c r="BA29" s="154" t="s">
        <v>433</v>
      </c>
      <c r="BB29" s="154" t="s">
        <v>433</v>
      </c>
      <c r="BC29" s="154" t="s">
        <v>433</v>
      </c>
      <c r="BD29" s="154" t="s">
        <v>433</v>
      </c>
      <c r="BE29" s="154" t="s">
        <v>433</v>
      </c>
      <c r="BF29" s="154" t="s">
        <v>433</v>
      </c>
      <c r="BG29" s="154" t="s">
        <v>433</v>
      </c>
      <c r="BH29" s="154" t="s">
        <v>433</v>
      </c>
      <c r="BI29" s="154" t="s">
        <v>433</v>
      </c>
    </row>
    <row r="30" spans="1:61" x14ac:dyDescent="0.2">
      <c r="A30" s="123">
        <v>27</v>
      </c>
      <c r="B30" s="154" t="s">
        <v>433</v>
      </c>
      <c r="C30" s="154" t="s">
        <v>433</v>
      </c>
      <c r="D30" s="154" t="s">
        <v>433</v>
      </c>
      <c r="E30" s="154" t="s">
        <v>433</v>
      </c>
      <c r="F30" s="154" t="s">
        <v>433</v>
      </c>
      <c r="G30" s="154" t="s">
        <v>433</v>
      </c>
      <c r="H30" s="154" t="s">
        <v>433</v>
      </c>
      <c r="I30" s="154" t="s">
        <v>433</v>
      </c>
      <c r="J30" s="154" t="s">
        <v>433</v>
      </c>
      <c r="K30" s="154" t="s">
        <v>433</v>
      </c>
      <c r="L30" s="154" t="s">
        <v>433</v>
      </c>
      <c r="M30" s="154" t="s">
        <v>433</v>
      </c>
      <c r="N30" s="154" t="s">
        <v>433</v>
      </c>
      <c r="O30" s="154" t="s">
        <v>433</v>
      </c>
      <c r="P30" s="154" t="s">
        <v>433</v>
      </c>
      <c r="Q30" s="154" t="s">
        <v>433</v>
      </c>
      <c r="R30" s="154" t="s">
        <v>433</v>
      </c>
      <c r="S30" s="154" t="s">
        <v>433</v>
      </c>
      <c r="T30" s="154" t="s">
        <v>433</v>
      </c>
      <c r="U30" s="154" t="s">
        <v>433</v>
      </c>
      <c r="V30" s="154" t="s">
        <v>433</v>
      </c>
      <c r="W30" s="154" t="s">
        <v>433</v>
      </c>
      <c r="X30" s="154" t="s">
        <v>433</v>
      </c>
      <c r="Y30" s="154" t="s">
        <v>433</v>
      </c>
      <c r="Z30" s="154" t="s">
        <v>433</v>
      </c>
      <c r="AA30" s="154" t="s">
        <v>433</v>
      </c>
      <c r="AB30" s="154" t="s">
        <v>433</v>
      </c>
      <c r="AC30" s="154" t="s">
        <v>433</v>
      </c>
      <c r="AD30" s="154" t="s">
        <v>433</v>
      </c>
      <c r="AE30" s="154" t="s">
        <v>433</v>
      </c>
      <c r="AF30" s="154" t="s">
        <v>433</v>
      </c>
      <c r="AG30" s="154" t="s">
        <v>433</v>
      </c>
      <c r="AH30" s="154" t="s">
        <v>433</v>
      </c>
      <c r="AI30" s="154" t="s">
        <v>433</v>
      </c>
      <c r="AJ30" s="154" t="s">
        <v>433</v>
      </c>
      <c r="AK30" s="154" t="s">
        <v>433</v>
      </c>
      <c r="AL30" s="154" t="s">
        <v>433</v>
      </c>
      <c r="AM30" s="154" t="s">
        <v>433</v>
      </c>
      <c r="AN30" s="154" t="s">
        <v>433</v>
      </c>
      <c r="AO30" s="154" t="s">
        <v>433</v>
      </c>
      <c r="AP30" s="154" t="s">
        <v>433</v>
      </c>
      <c r="AQ30" s="154" t="s">
        <v>433</v>
      </c>
      <c r="AR30" s="154" t="s">
        <v>433</v>
      </c>
      <c r="AS30" s="154" t="s">
        <v>433</v>
      </c>
      <c r="AT30" s="154" t="s">
        <v>433</v>
      </c>
      <c r="AU30" s="154" t="s">
        <v>433</v>
      </c>
      <c r="AV30" s="154" t="s">
        <v>433</v>
      </c>
      <c r="AW30" s="154" t="s">
        <v>433</v>
      </c>
      <c r="AX30" s="154" t="s">
        <v>433</v>
      </c>
      <c r="AY30" s="154" t="s">
        <v>433</v>
      </c>
      <c r="AZ30" s="154" t="s">
        <v>433</v>
      </c>
      <c r="BA30" s="154" t="s">
        <v>433</v>
      </c>
      <c r="BB30" s="154" t="s">
        <v>433</v>
      </c>
      <c r="BC30" s="154" t="s">
        <v>433</v>
      </c>
      <c r="BD30" s="154" t="s">
        <v>433</v>
      </c>
      <c r="BE30" s="154" t="s">
        <v>433</v>
      </c>
      <c r="BF30" s="154" t="s">
        <v>433</v>
      </c>
      <c r="BG30" s="154" t="s">
        <v>433</v>
      </c>
      <c r="BH30" s="154" t="s">
        <v>433</v>
      </c>
      <c r="BI30" s="154" t="s">
        <v>433</v>
      </c>
    </row>
    <row r="31" spans="1:61" x14ac:dyDescent="0.2">
      <c r="A31" s="123">
        <v>28</v>
      </c>
      <c r="B31" s="171" t="s">
        <v>163</v>
      </c>
      <c r="C31" s="160" t="s">
        <v>433</v>
      </c>
      <c r="D31" s="171" t="s">
        <v>168</v>
      </c>
      <c r="E31" s="160" t="s">
        <v>433</v>
      </c>
      <c r="F31" s="171" t="s">
        <v>174</v>
      </c>
      <c r="G31" s="160" t="s">
        <v>433</v>
      </c>
      <c r="H31" s="154" t="s">
        <v>433</v>
      </c>
      <c r="I31" s="154" t="s">
        <v>433</v>
      </c>
      <c r="J31" s="154" t="s">
        <v>433</v>
      </c>
      <c r="K31" s="154" t="s">
        <v>433</v>
      </c>
      <c r="L31" s="154" t="s">
        <v>433</v>
      </c>
      <c r="M31" s="154" t="s">
        <v>433</v>
      </c>
      <c r="N31" s="154" t="s">
        <v>433</v>
      </c>
      <c r="O31" s="154" t="s">
        <v>433</v>
      </c>
      <c r="P31" s="154" t="s">
        <v>433</v>
      </c>
      <c r="Q31" s="154" t="s">
        <v>433</v>
      </c>
      <c r="R31" s="154" t="s">
        <v>433</v>
      </c>
      <c r="S31" s="154" t="s">
        <v>433</v>
      </c>
      <c r="T31" s="154" t="s">
        <v>433</v>
      </c>
      <c r="U31" s="154" t="s">
        <v>433</v>
      </c>
      <c r="V31" s="154" t="s">
        <v>433</v>
      </c>
      <c r="W31" s="154" t="s">
        <v>433</v>
      </c>
      <c r="X31" s="154" t="s">
        <v>433</v>
      </c>
      <c r="Y31" s="154" t="s">
        <v>433</v>
      </c>
      <c r="Z31" s="154" t="s">
        <v>433</v>
      </c>
      <c r="AA31" s="154" t="s">
        <v>433</v>
      </c>
      <c r="AB31" s="154" t="s">
        <v>433</v>
      </c>
      <c r="AC31" s="154" t="s">
        <v>433</v>
      </c>
      <c r="AD31" s="154" t="s">
        <v>433</v>
      </c>
      <c r="AE31" s="154" t="s">
        <v>433</v>
      </c>
      <c r="AF31" s="154" t="s">
        <v>433</v>
      </c>
      <c r="AG31" s="154" t="s">
        <v>433</v>
      </c>
      <c r="AH31" s="154" t="s">
        <v>433</v>
      </c>
      <c r="AI31" s="154" t="s">
        <v>433</v>
      </c>
      <c r="AJ31" s="154" t="s">
        <v>433</v>
      </c>
      <c r="AK31" s="154" t="s">
        <v>433</v>
      </c>
      <c r="AL31" s="154" t="s">
        <v>433</v>
      </c>
      <c r="AM31" s="154" t="s">
        <v>433</v>
      </c>
      <c r="AN31" s="154" t="s">
        <v>433</v>
      </c>
      <c r="AO31" s="154" t="s">
        <v>433</v>
      </c>
      <c r="AP31" s="154" t="s">
        <v>433</v>
      </c>
      <c r="AQ31" s="154" t="s">
        <v>433</v>
      </c>
      <c r="AR31" s="154" t="s">
        <v>433</v>
      </c>
      <c r="AS31" s="154" t="s">
        <v>433</v>
      </c>
      <c r="AT31" s="154" t="s">
        <v>433</v>
      </c>
      <c r="AU31" s="154" t="s">
        <v>433</v>
      </c>
      <c r="AV31" s="154" t="s">
        <v>433</v>
      </c>
      <c r="AW31" s="154" t="s">
        <v>433</v>
      </c>
      <c r="AX31" s="154" t="s">
        <v>433</v>
      </c>
      <c r="AY31" s="154" t="s">
        <v>433</v>
      </c>
      <c r="AZ31" s="154" t="s">
        <v>433</v>
      </c>
      <c r="BA31" s="154" t="s">
        <v>433</v>
      </c>
      <c r="BB31" s="154" t="s">
        <v>433</v>
      </c>
      <c r="BC31" s="154" t="s">
        <v>433</v>
      </c>
      <c r="BD31" s="154" t="s">
        <v>433</v>
      </c>
      <c r="BE31" s="154" t="s">
        <v>433</v>
      </c>
      <c r="BF31" s="154" t="s">
        <v>433</v>
      </c>
      <c r="BG31" s="154" t="s">
        <v>433</v>
      </c>
      <c r="BH31" s="154" t="s">
        <v>433</v>
      </c>
      <c r="BI31" s="154" t="s">
        <v>433</v>
      </c>
    </row>
    <row r="32" spans="1:61" x14ac:dyDescent="0.2">
      <c r="A32" s="123">
        <v>29</v>
      </c>
      <c r="B32" s="167" t="s">
        <v>164</v>
      </c>
      <c r="C32" s="167" t="s">
        <v>165</v>
      </c>
      <c r="D32" s="167" t="s">
        <v>164</v>
      </c>
      <c r="E32" s="167" t="s">
        <v>165</v>
      </c>
      <c r="F32" s="167" t="s">
        <v>164</v>
      </c>
      <c r="G32" s="167" t="s">
        <v>165</v>
      </c>
      <c r="H32" s="154" t="s">
        <v>433</v>
      </c>
      <c r="I32" s="154" t="s">
        <v>433</v>
      </c>
      <c r="J32" s="154" t="s">
        <v>433</v>
      </c>
      <c r="K32" s="154" t="s">
        <v>433</v>
      </c>
      <c r="L32" s="154" t="s">
        <v>433</v>
      </c>
      <c r="M32" s="154" t="s">
        <v>433</v>
      </c>
      <c r="N32" s="154" t="s">
        <v>433</v>
      </c>
      <c r="O32" s="154" t="s">
        <v>433</v>
      </c>
      <c r="P32" s="154" t="s">
        <v>433</v>
      </c>
      <c r="Q32" s="154" t="s">
        <v>433</v>
      </c>
      <c r="R32" s="154" t="s">
        <v>433</v>
      </c>
      <c r="S32" s="154" t="s">
        <v>433</v>
      </c>
      <c r="T32" s="154" t="s">
        <v>433</v>
      </c>
      <c r="U32" s="154" t="s">
        <v>433</v>
      </c>
      <c r="V32" s="154" t="s">
        <v>433</v>
      </c>
      <c r="W32" s="154" t="s">
        <v>433</v>
      </c>
      <c r="X32" s="154" t="s">
        <v>433</v>
      </c>
      <c r="Y32" s="154" t="s">
        <v>433</v>
      </c>
      <c r="Z32" s="154" t="s">
        <v>433</v>
      </c>
      <c r="AA32" s="154" t="s">
        <v>433</v>
      </c>
      <c r="AB32" s="154" t="s">
        <v>433</v>
      </c>
      <c r="AC32" s="154" t="s">
        <v>433</v>
      </c>
      <c r="AD32" s="154" t="s">
        <v>433</v>
      </c>
      <c r="AE32" s="154" t="s">
        <v>433</v>
      </c>
      <c r="AF32" s="154" t="s">
        <v>433</v>
      </c>
      <c r="AG32" s="154" t="s">
        <v>433</v>
      </c>
      <c r="AH32" s="154" t="s">
        <v>433</v>
      </c>
      <c r="AI32" s="154" t="s">
        <v>433</v>
      </c>
      <c r="AJ32" s="154" t="s">
        <v>433</v>
      </c>
      <c r="AK32" s="154" t="s">
        <v>433</v>
      </c>
      <c r="AL32" s="154" t="s">
        <v>433</v>
      </c>
      <c r="AM32" s="154" t="s">
        <v>433</v>
      </c>
      <c r="AN32" s="154" t="s">
        <v>433</v>
      </c>
      <c r="AO32" s="154" t="s">
        <v>433</v>
      </c>
      <c r="AP32" s="154" t="s">
        <v>433</v>
      </c>
      <c r="AQ32" s="154" t="s">
        <v>433</v>
      </c>
      <c r="AR32" s="154" t="s">
        <v>433</v>
      </c>
      <c r="AS32" s="154" t="s">
        <v>433</v>
      </c>
      <c r="AT32" s="154" t="s">
        <v>433</v>
      </c>
      <c r="AU32" s="154" t="s">
        <v>433</v>
      </c>
      <c r="AV32" s="154" t="s">
        <v>433</v>
      </c>
      <c r="AW32" s="154" t="s">
        <v>433</v>
      </c>
      <c r="AX32" s="154" t="s">
        <v>433</v>
      </c>
      <c r="AY32" s="154" t="s">
        <v>433</v>
      </c>
      <c r="AZ32" s="154" t="s">
        <v>433</v>
      </c>
      <c r="BA32" s="154" t="s">
        <v>433</v>
      </c>
      <c r="BB32" s="154" t="s">
        <v>433</v>
      </c>
      <c r="BC32" s="154" t="s">
        <v>433</v>
      </c>
      <c r="BD32" s="154" t="s">
        <v>433</v>
      </c>
      <c r="BE32" s="154" t="s">
        <v>433</v>
      </c>
      <c r="BF32" s="154" t="s">
        <v>433</v>
      </c>
      <c r="BG32" s="154" t="s">
        <v>433</v>
      </c>
      <c r="BH32" s="154" t="s">
        <v>433</v>
      </c>
      <c r="BI32" s="154" t="s">
        <v>433</v>
      </c>
    </row>
    <row r="33" spans="1:61" x14ac:dyDescent="0.2">
      <c r="A33" s="123">
        <v>30</v>
      </c>
      <c r="B33" s="145" t="s">
        <v>177</v>
      </c>
      <c r="C33" s="145" t="s">
        <v>166</v>
      </c>
      <c r="D33" s="145" t="s">
        <v>433</v>
      </c>
      <c r="E33" s="145" t="s">
        <v>433</v>
      </c>
      <c r="F33" s="145" t="s">
        <v>175</v>
      </c>
      <c r="G33" s="145" t="s">
        <v>167</v>
      </c>
      <c r="H33" s="154" t="s">
        <v>433</v>
      </c>
      <c r="I33" s="154" t="s">
        <v>433</v>
      </c>
      <c r="J33" s="154" t="s">
        <v>433</v>
      </c>
      <c r="K33" s="154" t="s">
        <v>433</v>
      </c>
      <c r="L33" s="154" t="s">
        <v>433</v>
      </c>
      <c r="M33" s="154" t="s">
        <v>433</v>
      </c>
      <c r="N33" s="154" t="s">
        <v>433</v>
      </c>
      <c r="O33" s="154" t="s">
        <v>433</v>
      </c>
      <c r="P33" s="154" t="s">
        <v>433</v>
      </c>
      <c r="Q33" s="154" t="s">
        <v>433</v>
      </c>
      <c r="R33" s="154" t="s">
        <v>433</v>
      </c>
      <c r="S33" s="154" t="s">
        <v>433</v>
      </c>
      <c r="T33" s="154" t="s">
        <v>433</v>
      </c>
      <c r="U33" s="154" t="s">
        <v>433</v>
      </c>
      <c r="V33" s="154" t="s">
        <v>433</v>
      </c>
      <c r="W33" s="154" t="s">
        <v>433</v>
      </c>
      <c r="X33" s="154" t="s">
        <v>433</v>
      </c>
      <c r="Y33" s="154" t="s">
        <v>433</v>
      </c>
      <c r="Z33" s="154" t="s">
        <v>433</v>
      </c>
      <c r="AA33" s="154" t="s">
        <v>433</v>
      </c>
      <c r="AB33" s="154" t="s">
        <v>433</v>
      </c>
      <c r="AC33" s="154" t="s">
        <v>433</v>
      </c>
      <c r="AD33" s="154" t="s">
        <v>433</v>
      </c>
      <c r="AE33" s="154" t="s">
        <v>433</v>
      </c>
      <c r="AF33" s="154" t="s">
        <v>433</v>
      </c>
      <c r="AG33" s="154" t="s">
        <v>433</v>
      </c>
      <c r="AH33" s="154" t="s">
        <v>433</v>
      </c>
      <c r="AI33" s="154" t="s">
        <v>433</v>
      </c>
      <c r="AJ33" s="154" t="s">
        <v>433</v>
      </c>
      <c r="AK33" s="154" t="s">
        <v>433</v>
      </c>
      <c r="AL33" s="154" t="s">
        <v>433</v>
      </c>
      <c r="AM33" s="154" t="s">
        <v>433</v>
      </c>
      <c r="AN33" s="154" t="s">
        <v>433</v>
      </c>
      <c r="AO33" s="154" t="s">
        <v>433</v>
      </c>
      <c r="AP33" s="154" t="s">
        <v>433</v>
      </c>
      <c r="AQ33" s="154" t="s">
        <v>433</v>
      </c>
      <c r="AR33" s="154" t="s">
        <v>433</v>
      </c>
      <c r="AS33" s="154" t="s">
        <v>433</v>
      </c>
      <c r="AT33" s="154" t="s">
        <v>433</v>
      </c>
      <c r="AU33" s="154" t="s">
        <v>433</v>
      </c>
      <c r="AV33" s="154" t="s">
        <v>433</v>
      </c>
      <c r="AW33" s="154" t="s">
        <v>433</v>
      </c>
      <c r="AX33" s="154" t="s">
        <v>433</v>
      </c>
      <c r="AY33" s="154" t="s">
        <v>433</v>
      </c>
      <c r="AZ33" s="154" t="s">
        <v>433</v>
      </c>
      <c r="BA33" s="154" t="s">
        <v>433</v>
      </c>
      <c r="BB33" s="154" t="s">
        <v>433</v>
      </c>
      <c r="BC33" s="154" t="s">
        <v>433</v>
      </c>
      <c r="BD33" s="154" t="s">
        <v>433</v>
      </c>
      <c r="BE33" s="154" t="s">
        <v>433</v>
      </c>
      <c r="BF33" s="154" t="s">
        <v>433</v>
      </c>
      <c r="BG33" s="154" t="s">
        <v>433</v>
      </c>
      <c r="BH33" s="154" t="s">
        <v>433</v>
      </c>
      <c r="BI33" s="154" t="s">
        <v>433</v>
      </c>
    </row>
    <row r="34" spans="1:61" x14ac:dyDescent="0.2">
      <c r="A34" s="123">
        <v>31</v>
      </c>
      <c r="B34" s="145" t="s">
        <v>272</v>
      </c>
      <c r="C34" s="145" t="s">
        <v>167</v>
      </c>
      <c r="D34" s="145" t="s">
        <v>433</v>
      </c>
      <c r="E34" s="145" t="s">
        <v>433</v>
      </c>
      <c r="F34" s="145" t="s">
        <v>273</v>
      </c>
      <c r="G34" s="145" t="s">
        <v>166</v>
      </c>
      <c r="H34" s="154" t="s">
        <v>433</v>
      </c>
      <c r="I34" s="154" t="s">
        <v>433</v>
      </c>
      <c r="J34" s="154" t="s">
        <v>433</v>
      </c>
      <c r="K34" s="154" t="s">
        <v>433</v>
      </c>
      <c r="L34" s="154" t="s">
        <v>433</v>
      </c>
      <c r="M34" s="154" t="s">
        <v>433</v>
      </c>
      <c r="N34" s="154" t="s">
        <v>433</v>
      </c>
      <c r="O34" s="154" t="s">
        <v>433</v>
      </c>
      <c r="P34" s="154" t="s">
        <v>433</v>
      </c>
      <c r="Q34" s="154" t="s">
        <v>433</v>
      </c>
      <c r="R34" s="154" t="s">
        <v>433</v>
      </c>
      <c r="S34" s="154" t="s">
        <v>433</v>
      </c>
      <c r="T34" s="154" t="s">
        <v>433</v>
      </c>
      <c r="U34" s="154" t="s">
        <v>433</v>
      </c>
      <c r="V34" s="154" t="s">
        <v>433</v>
      </c>
      <c r="W34" s="154" t="s">
        <v>433</v>
      </c>
      <c r="X34" s="154" t="s">
        <v>433</v>
      </c>
      <c r="Y34" s="154" t="s">
        <v>433</v>
      </c>
      <c r="Z34" s="154" t="s">
        <v>433</v>
      </c>
      <c r="AA34" s="154" t="s">
        <v>433</v>
      </c>
      <c r="AB34" s="154" t="s">
        <v>433</v>
      </c>
      <c r="AC34" s="154" t="s">
        <v>433</v>
      </c>
      <c r="AD34" s="154" t="s">
        <v>433</v>
      </c>
      <c r="AE34" s="154" t="s">
        <v>433</v>
      </c>
      <c r="AF34" s="154" t="s">
        <v>433</v>
      </c>
      <c r="AG34" s="154" t="s">
        <v>433</v>
      </c>
      <c r="AH34" s="154" t="s">
        <v>433</v>
      </c>
      <c r="AI34" s="154" t="s">
        <v>433</v>
      </c>
      <c r="AJ34" s="154" t="s">
        <v>433</v>
      </c>
      <c r="AK34" s="154" t="s">
        <v>433</v>
      </c>
      <c r="AL34" s="154" t="s">
        <v>433</v>
      </c>
      <c r="AM34" s="154" t="s">
        <v>433</v>
      </c>
      <c r="AN34" s="154" t="s">
        <v>433</v>
      </c>
      <c r="AO34" s="154" t="s">
        <v>433</v>
      </c>
      <c r="AP34" s="154" t="s">
        <v>433</v>
      </c>
      <c r="AQ34" s="154" t="s">
        <v>433</v>
      </c>
      <c r="AR34" s="154" t="s">
        <v>433</v>
      </c>
      <c r="AS34" s="154" t="s">
        <v>433</v>
      </c>
      <c r="AT34" s="154" t="s">
        <v>433</v>
      </c>
      <c r="AU34" s="154" t="s">
        <v>433</v>
      </c>
      <c r="AV34" s="154" t="s">
        <v>433</v>
      </c>
      <c r="AW34" s="154" t="s">
        <v>433</v>
      </c>
      <c r="AX34" s="154" t="s">
        <v>433</v>
      </c>
      <c r="AY34" s="154" t="s">
        <v>433</v>
      </c>
      <c r="AZ34" s="154" t="s">
        <v>433</v>
      </c>
      <c r="BA34" s="154" t="s">
        <v>433</v>
      </c>
      <c r="BB34" s="154" t="s">
        <v>433</v>
      </c>
      <c r="BC34" s="154" t="s">
        <v>433</v>
      </c>
      <c r="BD34" s="154" t="s">
        <v>433</v>
      </c>
      <c r="BE34" s="154" t="s">
        <v>433</v>
      </c>
      <c r="BF34" s="154" t="s">
        <v>433</v>
      </c>
      <c r="BG34" s="154" t="s">
        <v>433</v>
      </c>
      <c r="BH34" s="154" t="s">
        <v>433</v>
      </c>
      <c r="BI34" s="154" t="s">
        <v>433</v>
      </c>
    </row>
    <row r="35" spans="1:61" x14ac:dyDescent="0.2">
      <c r="A35" s="123">
        <v>32</v>
      </c>
      <c r="B35" s="145" t="s">
        <v>433</v>
      </c>
      <c r="C35" s="145" t="s">
        <v>433</v>
      </c>
      <c r="D35" s="172" t="s">
        <v>433</v>
      </c>
      <c r="E35" s="145" t="s">
        <v>433</v>
      </c>
      <c r="F35" s="145" t="s">
        <v>433</v>
      </c>
      <c r="G35" s="145" t="s">
        <v>433</v>
      </c>
      <c r="H35" s="154" t="s">
        <v>433</v>
      </c>
      <c r="I35" s="154" t="s">
        <v>433</v>
      </c>
      <c r="J35" s="154" t="s">
        <v>433</v>
      </c>
      <c r="K35" s="154" t="s">
        <v>433</v>
      </c>
      <c r="L35" s="154" t="s">
        <v>433</v>
      </c>
      <c r="M35" s="154" t="s">
        <v>433</v>
      </c>
      <c r="N35" s="154" t="s">
        <v>433</v>
      </c>
      <c r="O35" s="154" t="s">
        <v>433</v>
      </c>
      <c r="P35" s="154" t="s">
        <v>433</v>
      </c>
      <c r="Q35" s="154" t="s">
        <v>433</v>
      </c>
      <c r="R35" s="154" t="s">
        <v>433</v>
      </c>
      <c r="S35" s="154" t="s">
        <v>433</v>
      </c>
      <c r="T35" s="154" t="s">
        <v>433</v>
      </c>
      <c r="U35" s="154" t="s">
        <v>433</v>
      </c>
      <c r="V35" s="154" t="s">
        <v>433</v>
      </c>
      <c r="W35" s="154" t="s">
        <v>433</v>
      </c>
      <c r="X35" s="154" t="s">
        <v>433</v>
      </c>
      <c r="Y35" s="154" t="s">
        <v>433</v>
      </c>
      <c r="Z35" s="154" t="s">
        <v>433</v>
      </c>
      <c r="AA35" s="154" t="s">
        <v>433</v>
      </c>
      <c r="AB35" s="154" t="s">
        <v>433</v>
      </c>
      <c r="AC35" s="154" t="s">
        <v>433</v>
      </c>
      <c r="AD35" s="154" t="s">
        <v>433</v>
      </c>
      <c r="AE35" s="154" t="s">
        <v>433</v>
      </c>
      <c r="AF35" s="154" t="s">
        <v>433</v>
      </c>
      <c r="AG35" s="154" t="s">
        <v>433</v>
      </c>
      <c r="AH35" s="154" t="s">
        <v>433</v>
      </c>
      <c r="AI35" s="154" t="s">
        <v>433</v>
      </c>
      <c r="AJ35" s="154" t="s">
        <v>433</v>
      </c>
      <c r="AK35" s="154" t="s">
        <v>433</v>
      </c>
      <c r="AL35" s="154" t="s">
        <v>433</v>
      </c>
      <c r="AM35" s="154" t="s">
        <v>433</v>
      </c>
      <c r="AN35" s="154" t="s">
        <v>433</v>
      </c>
      <c r="AO35" s="154" t="s">
        <v>433</v>
      </c>
      <c r="AP35" s="154" t="s">
        <v>433</v>
      </c>
      <c r="AQ35" s="154" t="s">
        <v>433</v>
      </c>
      <c r="AR35" s="154" t="s">
        <v>433</v>
      </c>
      <c r="AS35" s="154" t="s">
        <v>433</v>
      </c>
      <c r="AT35" s="154" t="s">
        <v>433</v>
      </c>
      <c r="AU35" s="154" t="s">
        <v>433</v>
      </c>
      <c r="AV35" s="154" t="s">
        <v>433</v>
      </c>
      <c r="AW35" s="154" t="s">
        <v>433</v>
      </c>
      <c r="AX35" s="154" t="s">
        <v>433</v>
      </c>
      <c r="AY35" s="154" t="s">
        <v>433</v>
      </c>
      <c r="AZ35" s="154" t="s">
        <v>433</v>
      </c>
      <c r="BA35" s="154" t="s">
        <v>433</v>
      </c>
      <c r="BB35" s="154" t="s">
        <v>433</v>
      </c>
      <c r="BC35" s="154" t="s">
        <v>433</v>
      </c>
      <c r="BD35" s="154" t="s">
        <v>433</v>
      </c>
      <c r="BE35" s="154" t="s">
        <v>433</v>
      </c>
      <c r="BF35" s="154" t="s">
        <v>433</v>
      </c>
      <c r="BG35" s="154" t="s">
        <v>433</v>
      </c>
      <c r="BH35" s="154" t="s">
        <v>433</v>
      </c>
      <c r="BI35" s="154" t="s">
        <v>433</v>
      </c>
    </row>
    <row r="36" spans="1:61" x14ac:dyDescent="0.2">
      <c r="A36" s="123">
        <v>33</v>
      </c>
      <c r="B36" s="145" t="s">
        <v>433</v>
      </c>
      <c r="C36" s="145" t="s">
        <v>433</v>
      </c>
      <c r="D36" s="173" t="s">
        <v>433</v>
      </c>
      <c r="E36" s="145" t="s">
        <v>433</v>
      </c>
      <c r="F36" s="145" t="s">
        <v>433</v>
      </c>
      <c r="G36" s="145" t="s">
        <v>433</v>
      </c>
      <c r="H36" s="154" t="s">
        <v>433</v>
      </c>
      <c r="I36" s="154" t="s">
        <v>433</v>
      </c>
      <c r="J36" s="154" t="s">
        <v>433</v>
      </c>
      <c r="K36" s="154" t="s">
        <v>433</v>
      </c>
      <c r="L36" s="154" t="s">
        <v>433</v>
      </c>
      <c r="M36" s="154" t="s">
        <v>433</v>
      </c>
      <c r="N36" s="154" t="s">
        <v>433</v>
      </c>
      <c r="O36" s="154" t="s">
        <v>433</v>
      </c>
      <c r="P36" s="154" t="s">
        <v>433</v>
      </c>
      <c r="Q36" s="154" t="s">
        <v>433</v>
      </c>
      <c r="R36" s="154" t="s">
        <v>433</v>
      </c>
      <c r="S36" s="154" t="s">
        <v>433</v>
      </c>
      <c r="T36" s="154" t="s">
        <v>433</v>
      </c>
      <c r="U36" s="154" t="s">
        <v>433</v>
      </c>
      <c r="V36" s="154" t="s">
        <v>433</v>
      </c>
      <c r="W36" s="154" t="s">
        <v>433</v>
      </c>
      <c r="X36" s="154" t="s">
        <v>433</v>
      </c>
      <c r="Y36" s="154" t="s">
        <v>433</v>
      </c>
      <c r="Z36" s="154" t="s">
        <v>433</v>
      </c>
      <c r="AA36" s="154" t="s">
        <v>433</v>
      </c>
      <c r="AB36" s="154" t="s">
        <v>433</v>
      </c>
      <c r="AC36" s="154" t="s">
        <v>433</v>
      </c>
      <c r="AD36" s="154" t="s">
        <v>433</v>
      </c>
      <c r="AE36" s="154" t="s">
        <v>433</v>
      </c>
      <c r="AF36" s="154" t="s">
        <v>433</v>
      </c>
      <c r="AG36" s="154" t="s">
        <v>433</v>
      </c>
      <c r="AH36" s="154" t="s">
        <v>433</v>
      </c>
      <c r="AI36" s="154" t="s">
        <v>433</v>
      </c>
      <c r="AJ36" s="154" t="s">
        <v>433</v>
      </c>
      <c r="AK36" s="154" t="s">
        <v>433</v>
      </c>
      <c r="AL36" s="154" t="s">
        <v>433</v>
      </c>
      <c r="AM36" s="154" t="s">
        <v>433</v>
      </c>
      <c r="AN36" s="154" t="s">
        <v>433</v>
      </c>
      <c r="AO36" s="154" t="s">
        <v>433</v>
      </c>
      <c r="AP36" s="154" t="s">
        <v>433</v>
      </c>
      <c r="AQ36" s="154" t="s">
        <v>433</v>
      </c>
      <c r="AR36" s="154" t="s">
        <v>433</v>
      </c>
      <c r="AS36" s="154" t="s">
        <v>433</v>
      </c>
      <c r="AT36" s="154" t="s">
        <v>433</v>
      </c>
      <c r="AU36" s="154" t="s">
        <v>433</v>
      </c>
      <c r="AV36" s="154" t="s">
        <v>433</v>
      </c>
      <c r="AW36" s="154" t="s">
        <v>433</v>
      </c>
      <c r="AX36" s="154" t="s">
        <v>433</v>
      </c>
      <c r="AY36" s="154" t="s">
        <v>433</v>
      </c>
      <c r="AZ36" s="154" t="s">
        <v>433</v>
      </c>
      <c r="BA36" s="154" t="s">
        <v>433</v>
      </c>
      <c r="BB36" s="154" t="s">
        <v>433</v>
      </c>
      <c r="BC36" s="154" t="s">
        <v>433</v>
      </c>
      <c r="BD36" s="154" t="s">
        <v>433</v>
      </c>
      <c r="BE36" s="154" t="s">
        <v>433</v>
      </c>
      <c r="BF36" s="154" t="s">
        <v>433</v>
      </c>
      <c r="BG36" s="154" t="s">
        <v>433</v>
      </c>
      <c r="BH36" s="154" t="s">
        <v>433</v>
      </c>
      <c r="BI36" s="154" t="s">
        <v>433</v>
      </c>
    </row>
    <row r="37" spans="1:61" x14ac:dyDescent="0.2">
      <c r="A37" s="123">
        <v>34</v>
      </c>
      <c r="B37" s="154" t="s">
        <v>433</v>
      </c>
      <c r="C37" s="154" t="s">
        <v>433</v>
      </c>
      <c r="D37" s="154" t="s">
        <v>433</v>
      </c>
      <c r="E37" s="154" t="s">
        <v>433</v>
      </c>
      <c r="F37" s="154" t="s">
        <v>433</v>
      </c>
      <c r="G37" s="154" t="s">
        <v>433</v>
      </c>
      <c r="H37" s="154" t="s">
        <v>433</v>
      </c>
      <c r="I37" s="154" t="s">
        <v>433</v>
      </c>
      <c r="J37" s="154" t="s">
        <v>433</v>
      </c>
      <c r="K37" s="154" t="s">
        <v>433</v>
      </c>
      <c r="L37" s="154" t="s">
        <v>433</v>
      </c>
      <c r="M37" s="154" t="s">
        <v>433</v>
      </c>
      <c r="N37" s="154" t="s">
        <v>433</v>
      </c>
      <c r="O37" s="154" t="s">
        <v>433</v>
      </c>
      <c r="P37" s="154" t="s">
        <v>433</v>
      </c>
      <c r="Q37" s="154" t="s">
        <v>433</v>
      </c>
      <c r="R37" s="154" t="s">
        <v>433</v>
      </c>
      <c r="S37" s="154" t="s">
        <v>433</v>
      </c>
      <c r="T37" s="154" t="s">
        <v>433</v>
      </c>
      <c r="U37" s="154" t="s">
        <v>433</v>
      </c>
      <c r="V37" s="154" t="s">
        <v>433</v>
      </c>
      <c r="W37" s="154" t="s">
        <v>433</v>
      </c>
      <c r="X37" s="154" t="s">
        <v>433</v>
      </c>
      <c r="Y37" s="154" t="s">
        <v>433</v>
      </c>
      <c r="Z37" s="154" t="s">
        <v>433</v>
      </c>
      <c r="AA37" s="154" t="s">
        <v>433</v>
      </c>
      <c r="AB37" s="154" t="s">
        <v>433</v>
      </c>
      <c r="AC37" s="154" t="s">
        <v>433</v>
      </c>
      <c r="AD37" s="154" t="s">
        <v>433</v>
      </c>
      <c r="AE37" s="154" t="s">
        <v>433</v>
      </c>
      <c r="AF37" s="154" t="s">
        <v>433</v>
      </c>
      <c r="AG37" s="154" t="s">
        <v>433</v>
      </c>
      <c r="AH37" s="154" t="s">
        <v>433</v>
      </c>
      <c r="AI37" s="154" t="s">
        <v>433</v>
      </c>
      <c r="AJ37" s="154" t="s">
        <v>433</v>
      </c>
      <c r="AK37" s="154" t="s">
        <v>433</v>
      </c>
      <c r="AL37" s="154" t="s">
        <v>433</v>
      </c>
      <c r="AM37" s="154" t="s">
        <v>433</v>
      </c>
      <c r="AN37" s="154" t="s">
        <v>433</v>
      </c>
      <c r="AO37" s="154" t="s">
        <v>433</v>
      </c>
      <c r="AP37" s="154" t="s">
        <v>433</v>
      </c>
      <c r="AQ37" s="154" t="s">
        <v>433</v>
      </c>
      <c r="AR37" s="154" t="s">
        <v>433</v>
      </c>
      <c r="AS37" s="154" t="s">
        <v>433</v>
      </c>
      <c r="AT37" s="154" t="s">
        <v>433</v>
      </c>
      <c r="AU37" s="154" t="s">
        <v>433</v>
      </c>
      <c r="AV37" s="154" t="s">
        <v>433</v>
      </c>
      <c r="AW37" s="154" t="s">
        <v>433</v>
      </c>
      <c r="AX37" s="154" t="s">
        <v>433</v>
      </c>
      <c r="AY37" s="154" t="s">
        <v>433</v>
      </c>
      <c r="AZ37" s="154" t="s">
        <v>433</v>
      </c>
      <c r="BA37" s="154" t="s">
        <v>433</v>
      </c>
      <c r="BB37" s="154" t="s">
        <v>433</v>
      </c>
      <c r="BC37" s="154" t="s">
        <v>433</v>
      </c>
      <c r="BD37" s="154" t="s">
        <v>433</v>
      </c>
      <c r="BE37" s="154" t="s">
        <v>433</v>
      </c>
      <c r="BF37" s="154" t="s">
        <v>433</v>
      </c>
      <c r="BG37" s="154" t="s">
        <v>433</v>
      </c>
      <c r="BH37" s="154" t="s">
        <v>433</v>
      </c>
      <c r="BI37" s="154" t="s">
        <v>433</v>
      </c>
    </row>
    <row r="38" spans="1:61" x14ac:dyDescent="0.2">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c r="AC38" s="154"/>
      <c r="AD38" s="154"/>
      <c r="AE38" s="154"/>
      <c r="AF38" s="154"/>
      <c r="AG38" s="154"/>
      <c r="AH38" s="154"/>
      <c r="AI38" s="154"/>
      <c r="AJ38" s="154"/>
      <c r="AK38" s="154"/>
      <c r="AL38" s="154"/>
      <c r="AM38" s="154"/>
      <c r="AN38" s="154"/>
      <c r="AO38" s="154"/>
      <c r="AP38" s="154"/>
      <c r="AQ38" s="154"/>
      <c r="AR38" s="154"/>
      <c r="AS38" s="154"/>
      <c r="AT38" s="154"/>
      <c r="AU38" s="154"/>
      <c r="AV38" s="154"/>
      <c r="AW38" s="154"/>
      <c r="AX38" s="154"/>
      <c r="AY38" s="154"/>
      <c r="AZ38" s="154"/>
      <c r="BA38" s="154"/>
      <c r="BB38" s="154"/>
      <c r="BC38" s="154"/>
      <c r="BD38" s="154"/>
      <c r="BE38" s="154"/>
      <c r="BF38" s="154"/>
      <c r="BG38" s="154"/>
      <c r="BH38" s="154"/>
      <c r="BI38" s="154"/>
    </row>
  </sheetData>
  <pageMargins left="0.7" right="0.7" top="0.75" bottom="0.75" header="0.3" footer="0.3"/>
  <pageSetup orientation="portrait" horizontalDpi="4294967292" verticalDpi="120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A5E760-3FDB-4819-93D3-35396D31E58E}">
  <dimension ref="A1:CO38"/>
  <sheetViews>
    <sheetView zoomScale="80" zoomScaleNormal="80" workbookViewId="0">
      <selection activeCell="S20" sqref="S20"/>
    </sheetView>
  </sheetViews>
  <sheetFormatPr defaultColWidth="8.85546875" defaultRowHeight="12.75" x14ac:dyDescent="0.2"/>
  <cols>
    <col min="1" max="1" bestFit="true" customWidth="true" style="123" width="8.7109375" collapsed="true"/>
    <col min="2" max="2" bestFit="true" customWidth="true" style="123" width="30.28515625" collapsed="true"/>
    <col min="3" max="3" bestFit="true" customWidth="true" style="123" width="10.7109375" collapsed="true"/>
    <col min="4" max="4" bestFit="true" customWidth="true" style="123" width="32.28515625" collapsed="true"/>
    <col min="5" max="5" bestFit="true" customWidth="true" style="123" width="19.28515625" collapsed="true"/>
    <col min="6" max="6" bestFit="true" customWidth="true" style="123" width="20.85546875" collapsed="true"/>
    <col min="7" max="7" bestFit="true" customWidth="true" style="123" width="13.140625" collapsed="true"/>
    <col min="8" max="8" bestFit="true" customWidth="true" style="123" width="18.85546875" collapsed="true"/>
    <col min="9" max="9" bestFit="true" customWidth="true" style="123" width="20.0" collapsed="true"/>
    <col min="10" max="10" bestFit="true" customWidth="true" style="123" width="24.42578125" collapsed="true"/>
    <col min="11" max="11" bestFit="true" customWidth="true" style="123" width="10.42578125" collapsed="true"/>
    <col min="12" max="12" bestFit="true" customWidth="true" style="123" width="19.42578125" collapsed="true"/>
    <col min="13" max="13" bestFit="true" customWidth="true" style="123" width="18.140625" collapsed="true"/>
    <col min="14" max="14" bestFit="true" customWidth="true" style="123" width="19.42578125" collapsed="true"/>
    <col min="15" max="15" bestFit="true" customWidth="true" style="123" width="16.7109375" collapsed="true"/>
    <col min="16" max="16" bestFit="true" customWidth="true" style="123" width="16.85546875" collapsed="true"/>
    <col min="17" max="17" bestFit="true" customWidth="true" style="123" width="16.7109375" collapsed="true"/>
    <col min="18" max="18" bestFit="true" customWidth="true" style="123" width="13.5703125" collapsed="true"/>
    <col min="19" max="19" bestFit="true" customWidth="true" style="123" width="31.5703125" collapsed="true"/>
    <col min="20" max="20" bestFit="true" customWidth="true" style="123" width="16.42578125" collapsed="true"/>
    <col min="21" max="21" bestFit="true" customWidth="true" style="123" width="17.28515625" collapsed="true"/>
    <col min="22" max="22" bestFit="true" customWidth="true" style="123" width="12.0" collapsed="true"/>
    <col min="23" max="23" bestFit="true" customWidth="true" style="123" width="13.0" collapsed="true"/>
    <col min="24" max="24" bestFit="true" customWidth="true" style="123" width="13.5703125" collapsed="true"/>
    <col min="25" max="25" customWidth="true" style="123" width="13.0" collapsed="true"/>
    <col min="26" max="27" customWidth="true" style="123" width="12.28515625" collapsed="true"/>
    <col min="28" max="28" bestFit="true" customWidth="true" style="123" width="34.42578125" collapsed="true"/>
    <col min="29" max="30" bestFit="true" customWidth="true" style="123" width="13.0" collapsed="true"/>
    <col min="31" max="32" bestFit="true" customWidth="true" style="123" width="9.85546875" collapsed="true"/>
    <col min="33" max="33" bestFit="true" customWidth="true" style="123" width="12.85546875" collapsed="true"/>
    <col min="34" max="34" bestFit="true" customWidth="true" style="123" width="11.42578125" collapsed="true"/>
    <col min="35" max="35" bestFit="true" customWidth="true" style="123" width="13.0" collapsed="true"/>
    <col min="36" max="36" bestFit="true" customWidth="true" style="123" width="9.85546875" collapsed="true"/>
    <col min="37" max="37" bestFit="true" customWidth="true" style="123" width="10.0" collapsed="true"/>
    <col min="38" max="39" customWidth="true" style="123" width="12.42578125" collapsed="true"/>
    <col min="40" max="40" bestFit="true" customWidth="true" style="123" width="34.42578125" collapsed="true"/>
    <col min="41" max="41" bestFit="true" customWidth="true" style="123" width="13.0" collapsed="true"/>
    <col min="42" max="42" bestFit="true" customWidth="true" style="123" width="11.42578125" collapsed="true"/>
    <col min="43" max="43" bestFit="true" customWidth="true" style="123" width="10.28515625" collapsed="true"/>
    <col min="44" max="44" bestFit="true" customWidth="true" style="123" width="11.42578125" collapsed="true"/>
    <col min="45" max="46" bestFit="true" customWidth="true" style="123" width="13.5703125" collapsed="true"/>
    <col min="47" max="47" bestFit="true" customWidth="true" style="123" width="11.5703125" collapsed="true"/>
    <col min="48" max="48" bestFit="true" customWidth="true" style="123" width="11.42578125" collapsed="true"/>
    <col min="49" max="49" bestFit="true" customWidth="true" style="123" width="10.0" collapsed="true"/>
    <col min="50" max="51" customWidth="true" style="123" width="11.28515625" collapsed="true"/>
    <col min="52" max="52" bestFit="true" customWidth="true" style="123" width="34.42578125" collapsed="true"/>
    <col min="53" max="54" bestFit="true" customWidth="true" style="123" width="13.5703125" collapsed="true"/>
    <col min="55" max="55" bestFit="true" customWidth="true" style="123" width="9.85546875" collapsed="true"/>
    <col min="56" max="56" bestFit="true" customWidth="true" style="123" width="13.7109375" collapsed="true"/>
    <col min="57" max="57" bestFit="true" customWidth="true" style="123" width="13.5703125" collapsed="true"/>
    <col min="58" max="58" bestFit="true" customWidth="true" style="123" width="13.0" collapsed="true"/>
    <col min="59" max="59" bestFit="true" customWidth="true" style="123" width="12.0" collapsed="true"/>
    <col min="60" max="60" bestFit="true" customWidth="true" style="123" width="13.5703125" collapsed="true"/>
    <col min="61" max="61" bestFit="true" customWidth="true" style="123" width="13.0" collapsed="true"/>
    <col min="62" max="64" style="123" width="8.85546875" collapsed="true"/>
    <col min="65" max="65" bestFit="true" customWidth="true" style="123" width="13.0" collapsed="true"/>
    <col min="66" max="16384" style="123" width="8.85546875" collapsed="true"/>
  </cols>
  <sheetData>
    <row r="1" spans="1:93" x14ac:dyDescent="0.2">
      <c r="A1" s="123" t="s">
        <v>216</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c r="Z1" s="123" t="s">
        <v>108</v>
      </c>
      <c r="AA1" s="123" t="s">
        <v>109</v>
      </c>
      <c r="AB1" s="123" t="s">
        <v>110</v>
      </c>
      <c r="AC1" s="123" t="s">
        <v>111</v>
      </c>
      <c r="AD1" s="123" t="s">
        <v>112</v>
      </c>
      <c r="AE1" s="123" t="s">
        <v>113</v>
      </c>
      <c r="AF1" s="123" t="s">
        <v>114</v>
      </c>
      <c r="AG1" s="123" t="s">
        <v>115</v>
      </c>
      <c r="AH1" s="123" t="s">
        <v>116</v>
      </c>
      <c r="AI1" s="123" t="s">
        <v>117</v>
      </c>
      <c r="AJ1" s="123" t="s">
        <v>118</v>
      </c>
      <c r="AK1" s="123" t="s">
        <v>119</v>
      </c>
      <c r="AL1" s="123" t="s">
        <v>120</v>
      </c>
      <c r="AM1" s="123" t="s">
        <v>121</v>
      </c>
      <c r="AN1" s="123" t="s">
        <v>122</v>
      </c>
      <c r="AO1" s="123" t="s">
        <v>123</v>
      </c>
      <c r="AP1" s="123" t="s">
        <v>124</v>
      </c>
      <c r="AQ1" s="123" t="s">
        <v>125</v>
      </c>
      <c r="AR1" s="123" t="s">
        <v>126</v>
      </c>
      <c r="AS1" s="123" t="s">
        <v>143</v>
      </c>
      <c r="AT1" s="123" t="s">
        <v>144</v>
      </c>
      <c r="AU1" s="123" t="s">
        <v>145</v>
      </c>
      <c r="AV1" s="123" t="s">
        <v>146</v>
      </c>
      <c r="AW1" s="123" t="s">
        <v>153</v>
      </c>
      <c r="AX1" s="123" t="s">
        <v>154</v>
      </c>
      <c r="AY1" s="123" t="s">
        <v>155</v>
      </c>
      <c r="AZ1" s="123" t="s">
        <v>156</v>
      </c>
      <c r="BA1" s="123" t="s">
        <v>218</v>
      </c>
      <c r="BB1" s="123" t="s">
        <v>219</v>
      </c>
      <c r="BC1" s="123" t="s">
        <v>220</v>
      </c>
      <c r="BD1" s="123" t="s">
        <v>221</v>
      </c>
      <c r="BE1" s="123" t="s">
        <v>222</v>
      </c>
      <c r="BF1" s="123" t="s">
        <v>223</v>
      </c>
      <c r="BG1" s="123" t="s">
        <v>224</v>
      </c>
      <c r="BH1" s="123" t="s">
        <v>225</v>
      </c>
      <c r="BI1" s="123" t="s">
        <v>226</v>
      </c>
    </row>
    <row r="2" spans="1:93" s="143" customFormat="1" ht="38.25" x14ac:dyDescent="0.2">
      <c r="A2" s="132" t="s">
        <v>217</v>
      </c>
      <c r="B2" s="133" t="s">
        <v>8</v>
      </c>
      <c r="C2" s="134" t="s">
        <v>9</v>
      </c>
      <c r="D2" s="133" t="s">
        <v>15</v>
      </c>
      <c r="E2" s="133" t="s">
        <v>393</v>
      </c>
      <c r="F2" s="133" t="s">
        <v>17</v>
      </c>
      <c r="G2" s="133" t="s">
        <v>18</v>
      </c>
      <c r="H2" s="133" t="s">
        <v>10</v>
      </c>
      <c r="I2" s="133" t="s">
        <v>11</v>
      </c>
      <c r="J2" s="133" t="s">
        <v>12</v>
      </c>
      <c r="K2" s="133" t="s">
        <v>0</v>
      </c>
      <c r="L2" s="133" t="s">
        <v>2</v>
      </c>
      <c r="M2" s="134" t="s">
        <v>23</v>
      </c>
      <c r="N2" s="134" t="s">
        <v>47</v>
      </c>
      <c r="O2" s="134" t="s">
        <v>48</v>
      </c>
      <c r="P2" s="134" t="s">
        <v>55</v>
      </c>
      <c r="Q2" s="134" t="s">
        <v>41</v>
      </c>
      <c r="R2" s="135" t="s">
        <v>78</v>
      </c>
      <c r="S2" s="135" t="s">
        <v>58</v>
      </c>
      <c r="T2" s="135" t="s">
        <v>59</v>
      </c>
      <c r="U2" s="135" t="s">
        <v>53</v>
      </c>
      <c r="V2" s="134" t="s">
        <v>55</v>
      </c>
      <c r="W2" s="135" t="s">
        <v>565</v>
      </c>
      <c r="X2" s="134" t="s">
        <v>564</v>
      </c>
      <c r="Y2" s="134" t="s">
        <v>68</v>
      </c>
      <c r="Z2" s="136" t="s">
        <v>140</v>
      </c>
      <c r="AA2" s="136" t="s">
        <v>147</v>
      </c>
      <c r="AB2" s="137" t="s">
        <v>148</v>
      </c>
      <c r="AC2" s="137" t="s">
        <v>568</v>
      </c>
      <c r="AD2" s="137" t="s">
        <v>60</v>
      </c>
      <c r="AE2" s="137" t="s">
        <v>185</v>
      </c>
      <c r="AF2" s="137" t="s">
        <v>566</v>
      </c>
      <c r="AG2" s="137" t="s">
        <v>567</v>
      </c>
      <c r="AH2" s="137" t="s">
        <v>63</v>
      </c>
      <c r="AI2" s="137" t="s">
        <v>65</v>
      </c>
      <c r="AJ2" s="137" t="s">
        <v>67</v>
      </c>
      <c r="AK2" s="138" t="s">
        <v>68</v>
      </c>
      <c r="AL2" s="139" t="s">
        <v>141</v>
      </c>
      <c r="AM2" s="139" t="s">
        <v>149</v>
      </c>
      <c r="AN2" s="140" t="s">
        <v>151</v>
      </c>
      <c r="AO2" s="140" t="s">
        <v>568</v>
      </c>
      <c r="AP2" s="140" t="s">
        <v>60</v>
      </c>
      <c r="AQ2" s="140" t="s">
        <v>185</v>
      </c>
      <c r="AR2" s="140" t="s">
        <v>566</v>
      </c>
      <c r="AS2" s="140" t="s">
        <v>567</v>
      </c>
      <c r="AT2" s="140" t="s">
        <v>63</v>
      </c>
      <c r="AU2" s="140" t="s">
        <v>65</v>
      </c>
      <c r="AV2" s="140" t="s">
        <v>67</v>
      </c>
      <c r="AW2" s="140" t="s">
        <v>68</v>
      </c>
      <c r="AX2" s="141" t="s">
        <v>142</v>
      </c>
      <c r="AY2" s="141" t="s">
        <v>150</v>
      </c>
      <c r="AZ2" s="142" t="s">
        <v>152</v>
      </c>
      <c r="BA2" s="142" t="s">
        <v>568</v>
      </c>
      <c r="BB2" s="142" t="s">
        <v>60</v>
      </c>
      <c r="BC2" s="142" t="s">
        <v>185</v>
      </c>
      <c r="BD2" s="142" t="s">
        <v>566</v>
      </c>
      <c r="BE2" s="142" t="s">
        <v>567</v>
      </c>
      <c r="BF2" s="142" t="s">
        <v>63</v>
      </c>
      <c r="BG2" s="142" t="s">
        <v>65</v>
      </c>
      <c r="BH2" s="142" t="s">
        <v>67</v>
      </c>
      <c r="BI2" s="142" t="s">
        <v>68</v>
      </c>
      <c r="BJ2" s="123"/>
      <c r="BK2" s="123"/>
      <c r="BL2" s="123"/>
      <c r="BM2" s="123"/>
      <c r="BN2" s="123"/>
      <c r="BO2" s="123"/>
      <c r="BP2" s="123"/>
      <c r="BQ2" s="123"/>
      <c r="BR2" s="123"/>
      <c r="BS2" s="123"/>
      <c r="BT2" s="123"/>
      <c r="BU2" s="123"/>
      <c r="BV2" s="123"/>
      <c r="BW2" s="123"/>
      <c r="BX2" s="123"/>
      <c r="BY2" s="123"/>
      <c r="BZ2" s="123"/>
      <c r="CA2" s="123"/>
      <c r="CB2" s="123"/>
      <c r="CC2" s="123"/>
      <c r="CD2" s="123"/>
      <c r="CE2" s="123"/>
      <c r="CF2" s="123"/>
      <c r="CG2" s="123"/>
      <c r="CH2" s="123"/>
      <c r="CI2" s="123"/>
      <c r="CJ2" s="123"/>
      <c r="CK2" s="123"/>
      <c r="CL2" s="123"/>
      <c r="CM2" s="123"/>
      <c r="CN2" s="123"/>
      <c r="CO2" s="123"/>
    </row>
    <row r="3" spans="1:93" x14ac:dyDescent="0.2">
      <c r="A3" s="123">
        <v>0</v>
      </c>
      <c r="B3" s="144">
        <v>1</v>
      </c>
      <c r="C3" s="217" t="s">
        <v>3</v>
      </c>
      <c r="D3" s="217" t="s">
        <v>33</v>
      </c>
      <c r="E3" s="217" t="s">
        <v>415</v>
      </c>
      <c r="F3" s="217" t="s">
        <v>413</v>
      </c>
      <c r="G3" s="217" t="s">
        <v>268</v>
      </c>
      <c r="H3" s="218" t="s">
        <v>77</v>
      </c>
      <c r="I3" s="217" t="s">
        <v>39</v>
      </c>
      <c r="J3" s="219" t="s">
        <v>406</v>
      </c>
      <c r="K3" s="220" t="s">
        <v>4</v>
      </c>
      <c r="L3" s="217">
        <v>60.2</v>
      </c>
      <c r="M3" s="127">
        <f>J3*L3</f>
        <v>231770</v>
      </c>
      <c r="N3" s="196">
        <v>0</v>
      </c>
      <c r="O3" s="196">
        <v>0</v>
      </c>
      <c r="P3" s="130">
        <v>0.05</v>
      </c>
      <c r="Q3" s="146" t="s">
        <v>44</v>
      </c>
      <c r="R3" s="178">
        <v>5</v>
      </c>
      <c r="S3" s="127">
        <f>M3*R3/100</f>
        <v>11588.5</v>
      </c>
      <c r="T3" s="127">
        <f>M3-S3</f>
        <v>220181.5</v>
      </c>
      <c r="U3" s="126">
        <f>T3-(T3*$U$9)</f>
        <v>216576.59797570037</v>
      </c>
      <c r="V3" s="127">
        <f>ROUND((P3*U3),2)</f>
        <v>10828.83</v>
      </c>
      <c r="W3" s="127">
        <f>$W$9*U3</f>
        <v>1441.9608097198573</v>
      </c>
      <c r="X3" s="127">
        <f>ROUND(((U3+W3)/J3),4)</f>
        <v>56.6282</v>
      </c>
      <c r="Y3" s="127">
        <f>X3*J3</f>
        <v>218018.57</v>
      </c>
      <c r="Z3" s="145" t="str">
        <f>C3</f>
        <v>DNPFT001</v>
      </c>
      <c r="AA3" s="178" t="str">
        <f>J3</f>
        <v>3850</v>
      </c>
      <c r="AB3" s="178" t="s">
        <v>402</v>
      </c>
      <c r="AC3" s="149">
        <f>(AB3/J3)*U3</f>
        <v>196887.81634154578</v>
      </c>
      <c r="AD3" s="149">
        <f>AB3*L3</f>
        <v>210700</v>
      </c>
      <c r="AE3" s="149">
        <f>ROUND(AD3*R3/100,2)</f>
        <v>10535</v>
      </c>
      <c r="AF3" s="149">
        <f>AD3-AE3</f>
        <v>200165</v>
      </c>
      <c r="AG3" s="126">
        <f>AF3-(AF3*$AG$9)</f>
        <v>196887.81379283415</v>
      </c>
      <c r="AH3" s="127">
        <f>ROUND(P3*AG3,2)</f>
        <v>9844.39</v>
      </c>
      <c r="AI3" s="149">
        <f>($AD$12/$AD$10)*AF3</f>
        <v>1310.8734954993654</v>
      </c>
      <c r="AJ3" s="127">
        <f>ROUND(((AG3+AI3)/AB3),4)</f>
        <v>56.6282</v>
      </c>
      <c r="AK3" s="149">
        <f>ROUND(AB3*AJ3,2)</f>
        <v>198198.7</v>
      </c>
      <c r="AL3" s="145" t="str">
        <f>C3</f>
        <v>DNPFT001</v>
      </c>
      <c r="AM3" s="178" t="str">
        <f>J3</f>
        <v>3850</v>
      </c>
      <c r="AN3" s="179" t="s">
        <v>411</v>
      </c>
      <c r="AO3" s="149">
        <f>(AN3/J3)*U3</f>
        <v>19688.78163415458</v>
      </c>
      <c r="AP3" s="149">
        <f>AN3*L3</f>
        <v>21070</v>
      </c>
      <c r="AQ3" s="149">
        <f>ROUND(AP3*R3/100,2)</f>
        <v>1053.5</v>
      </c>
      <c r="AR3" s="149">
        <f>AP3-AQ3</f>
        <v>20016.5</v>
      </c>
      <c r="AS3" s="126">
        <f>AR3-(AR3*$AG$9)</f>
        <v>19688.781379283413</v>
      </c>
      <c r="AT3" s="127">
        <f>ROUND(P3*AS3,2)</f>
        <v>984.44</v>
      </c>
      <c r="AU3" s="149">
        <f>($AP$12/$AP$10)*AR3</f>
        <v>131.08736445028848</v>
      </c>
      <c r="AV3" s="127">
        <f>ROUND(((AS3+AU3)/AN3),4)</f>
        <v>56.6282</v>
      </c>
      <c r="AW3" s="149">
        <f>ROUND(AN3*AV3,2)</f>
        <v>19819.87</v>
      </c>
      <c r="AX3" s="145" t="str">
        <f>C5</f>
        <v>BESITCT050</v>
      </c>
      <c r="AY3" s="178" t="str">
        <f>J5</f>
        <v>1280</v>
      </c>
      <c r="AZ3" s="179" t="s">
        <v>408</v>
      </c>
      <c r="BA3" s="149">
        <f>(AZ3/J5)*U5</f>
        <v>14867.41297162093</v>
      </c>
      <c r="BB3" s="149">
        <f>AZ3*L5</f>
        <v>15910.4</v>
      </c>
      <c r="BC3" s="208">
        <f>ROUND(BB3*R5/100,2)</f>
        <v>795.52</v>
      </c>
      <c r="BD3" s="149">
        <f>BB3-BC3</f>
        <v>15114.88</v>
      </c>
      <c r="BE3" s="126">
        <f>BD3-(BD3*$BE$9)</f>
        <v>14867.411581379323</v>
      </c>
      <c r="BF3" s="127">
        <f>ROUND(P5*BE3,2)</f>
        <v>1784.09</v>
      </c>
      <c r="BG3" s="149">
        <f>($BB$12/$BB$10)*BD3</f>
        <v>98.986779060791434</v>
      </c>
      <c r="BH3" s="127">
        <f>ROUND(((BE3+BG3)/AZ3),4)</f>
        <v>11.692500000000001</v>
      </c>
      <c r="BI3" s="149">
        <f>ROUND(AZ3*BH3,2)</f>
        <v>14966.4</v>
      </c>
    </row>
    <row r="4" spans="1:93" x14ac:dyDescent="0.2">
      <c r="A4" s="123">
        <v>1</v>
      </c>
      <c r="B4" s="144">
        <v>2</v>
      </c>
      <c r="C4" s="221" t="s">
        <v>5</v>
      </c>
      <c r="D4" s="217" t="s">
        <v>33</v>
      </c>
      <c r="E4" s="217" t="s">
        <v>414</v>
      </c>
      <c r="F4" s="217" t="s">
        <v>413</v>
      </c>
      <c r="G4" s="217" t="s">
        <v>268</v>
      </c>
      <c r="H4" s="218" t="s">
        <v>77</v>
      </c>
      <c r="I4" s="217" t="s">
        <v>39</v>
      </c>
      <c r="J4" s="219" t="s">
        <v>407</v>
      </c>
      <c r="K4" s="220" t="s">
        <v>4</v>
      </c>
      <c r="L4" s="217">
        <v>30.25</v>
      </c>
      <c r="M4" s="127">
        <f>J4*L4</f>
        <v>68062.5</v>
      </c>
      <c r="N4" s="196">
        <v>0</v>
      </c>
      <c r="O4" s="196">
        <v>0</v>
      </c>
      <c r="P4" s="130">
        <v>0.18</v>
      </c>
      <c r="Q4" s="146" t="s">
        <v>44</v>
      </c>
      <c r="R4" s="178">
        <v>5</v>
      </c>
      <c r="S4" s="127">
        <f>M4*R4/100</f>
        <v>3403.125</v>
      </c>
      <c r="T4" s="127">
        <f>M4-S4</f>
        <v>64659.375</v>
      </c>
      <c r="U4" s="126">
        <f t="shared" ref="U4:U7" si="0">T4-(T4*$U$9)</f>
        <v>63600.745134060089</v>
      </c>
      <c r="V4" s="127">
        <f t="shared" ref="V4:V7" si="1">ROUND((P4*U4),2)</f>
        <v>11448.13</v>
      </c>
      <c r="W4" s="127">
        <f t="shared" ref="W4:W7" si="2">$W$9*U4</f>
        <v>423.45194637596666</v>
      </c>
      <c r="X4" s="127">
        <f t="shared" ref="X4:X7" si="3">ROUND(((U4+W4)/J4),4)</f>
        <v>28.455200000000001</v>
      </c>
      <c r="Y4" s="127">
        <f t="shared" ref="Y4:Y7" si="4">X4*J4</f>
        <v>64024.200000000004</v>
      </c>
      <c r="Z4" s="145" t="str">
        <f t="shared" ref="Z4" si="5">C4</f>
        <v>BELFL135</v>
      </c>
      <c r="AA4" s="178" t="str">
        <f t="shared" ref="AA4" si="6">J4</f>
        <v>2250</v>
      </c>
      <c r="AB4" s="178" t="s">
        <v>210</v>
      </c>
      <c r="AC4" s="149">
        <f>(AB4/J4)*U4</f>
        <v>42400.496756040055</v>
      </c>
      <c r="AD4" s="149">
        <f>AB4*L4</f>
        <v>45375</v>
      </c>
      <c r="AE4" s="149">
        <f>ROUND(AD4*R4/100,2)</f>
        <v>2268.75</v>
      </c>
      <c r="AF4" s="149">
        <f>AD4-AE4</f>
        <v>43106.25</v>
      </c>
      <c r="AG4" s="126">
        <f>AF4-(AF4*$AG$9)</f>
        <v>42400.496207165874</v>
      </c>
      <c r="AH4" s="127">
        <f>ROUND(P4*AG4,2)</f>
        <v>7632.09</v>
      </c>
      <c r="AI4" s="149">
        <f>($AD$12/$AD$10)*AF4</f>
        <v>282.30130450063456</v>
      </c>
      <c r="AJ4" s="127">
        <f>ROUND(((AG4+AI4)/AB4),4)</f>
        <v>28.455200000000001</v>
      </c>
      <c r="AK4" s="149">
        <f>ROUND(AB4*AJ4,2)</f>
        <v>42682.8</v>
      </c>
      <c r="AL4" s="145" t="str">
        <f>C4</f>
        <v>BELFL135</v>
      </c>
      <c r="AM4" s="178" t="str">
        <f>J4</f>
        <v>2250</v>
      </c>
      <c r="AN4" s="179" t="s">
        <v>242</v>
      </c>
      <c r="AO4" s="149">
        <f>(AN4/J4)*U4</f>
        <v>21200.248378020027</v>
      </c>
      <c r="AP4" s="149">
        <f>AN4*L4</f>
        <v>22687.5</v>
      </c>
      <c r="AQ4" s="149">
        <f>ROUND(AP4*R4/100,2)</f>
        <v>1134.3800000000001</v>
      </c>
      <c r="AR4" s="149">
        <f>AP4-AQ4</f>
        <v>21553.119999999999</v>
      </c>
      <c r="AS4" s="126">
        <f>AR4-(AR4*$AG$9)</f>
        <v>21200.243185445051</v>
      </c>
      <c r="AT4" s="127">
        <f>ROUND(P4*AS4,2)</f>
        <v>3816.04</v>
      </c>
      <c r="AU4" s="149">
        <f>($AP$12/$AP$10)*AR4</f>
        <v>141.15063554971155</v>
      </c>
      <c r="AV4" s="127">
        <f>ROUND(((AS4+AU4)/AN4),4)</f>
        <v>28.455200000000001</v>
      </c>
      <c r="AW4" s="149">
        <f>ROUND(AN4*AV4,2)</f>
        <v>21341.4</v>
      </c>
      <c r="AX4" s="145" t="str">
        <f t="shared" ref="AX4:AX5" si="7">C6</f>
        <v>BRACC106</v>
      </c>
      <c r="AY4" s="178" t="str">
        <f t="shared" ref="AY4:AY5" si="8">J6</f>
        <v>156</v>
      </c>
      <c r="AZ4" s="179" t="s">
        <v>409</v>
      </c>
      <c r="BA4" s="149">
        <f t="shared" ref="BA4:BA5" si="9">(AZ4/J6)*U6</f>
        <v>3182.0745953466103</v>
      </c>
      <c r="BB4" s="149">
        <f t="shared" ref="BB4:BB5" si="10">AZ4*L6</f>
        <v>3485.04</v>
      </c>
      <c r="BC4" s="208" t="str">
        <f>R6</f>
        <v>250</v>
      </c>
      <c r="BD4" s="149">
        <f t="shared" ref="BD4:BD5" si="11">BB4-BC4</f>
        <v>3235.04</v>
      </c>
      <c r="BE4" s="126">
        <f t="shared" ref="BE4:BE5" si="12">BD4-(BD4*$BE$9)</f>
        <v>3182.074297792994</v>
      </c>
      <c r="BF4" s="127">
        <f t="shared" ref="BF4:BF5" si="13">ROUND(P6*BE4,2)</f>
        <v>890.98</v>
      </c>
      <c r="BG4" s="149">
        <f t="shared" ref="BG4:BG5" si="14">($BB$12/$BB$10)*BD4</f>
        <v>21.186154950143351</v>
      </c>
      <c r="BH4" s="127">
        <f t="shared" ref="BH4:BH5" si="15">ROUND(((BE4+BG4)/AZ4),4)</f>
        <v>20.5337</v>
      </c>
      <c r="BI4" s="149">
        <f t="shared" ref="BI4:BI5" si="16">ROUND(AZ4*BH4,2)</f>
        <v>3203.26</v>
      </c>
    </row>
    <row r="5" spans="1:93" x14ac:dyDescent="0.2">
      <c r="A5" s="123">
        <v>2</v>
      </c>
      <c r="B5" s="144">
        <v>3</v>
      </c>
      <c r="C5" s="221" t="s">
        <v>6</v>
      </c>
      <c r="D5" s="217" t="s">
        <v>33</v>
      </c>
      <c r="E5" s="217" t="s">
        <v>414</v>
      </c>
      <c r="F5" s="217" t="s">
        <v>413</v>
      </c>
      <c r="G5" s="217" t="s">
        <v>268</v>
      </c>
      <c r="H5" s="218" t="s">
        <v>77</v>
      </c>
      <c r="I5" s="217" t="s">
        <v>39</v>
      </c>
      <c r="J5" s="222" t="s">
        <v>408</v>
      </c>
      <c r="K5" s="220" t="s">
        <v>4</v>
      </c>
      <c r="L5" s="217">
        <v>12.43</v>
      </c>
      <c r="M5" s="127">
        <f>J5*L5</f>
        <v>15910.4</v>
      </c>
      <c r="N5" s="196">
        <v>0</v>
      </c>
      <c r="O5" s="196">
        <v>0</v>
      </c>
      <c r="P5" s="130">
        <v>0.12</v>
      </c>
      <c r="Q5" s="146" t="s">
        <v>44</v>
      </c>
      <c r="R5" s="178">
        <v>5</v>
      </c>
      <c r="S5" s="127">
        <f>M5*R5/100</f>
        <v>795.52</v>
      </c>
      <c r="T5" s="127">
        <f>M5-S5</f>
        <v>15114.88</v>
      </c>
      <c r="U5" s="126">
        <f t="shared" si="0"/>
        <v>14867.41297162093</v>
      </c>
      <c r="V5" s="127">
        <f t="shared" si="1"/>
        <v>1784.09</v>
      </c>
      <c r="W5" s="127">
        <f t="shared" si="2"/>
        <v>98.986811351627978</v>
      </c>
      <c r="X5" s="127">
        <f t="shared" si="3"/>
        <v>11.692500000000001</v>
      </c>
      <c r="Y5" s="127">
        <f t="shared" si="4"/>
        <v>14966.400000000001</v>
      </c>
      <c r="Z5" s="211">
        <v>0</v>
      </c>
      <c r="AA5" s="212">
        <v>0</v>
      </c>
      <c r="AB5" s="213">
        <v>0</v>
      </c>
      <c r="AC5" s="211">
        <v>0</v>
      </c>
      <c r="AD5" s="211">
        <v>0</v>
      </c>
      <c r="AE5" s="211">
        <v>0</v>
      </c>
      <c r="AF5" s="211">
        <v>0</v>
      </c>
      <c r="AG5" s="214">
        <v>0</v>
      </c>
      <c r="AH5" s="128">
        <v>0</v>
      </c>
      <c r="AI5" s="211">
        <v>0</v>
      </c>
      <c r="AJ5" s="128">
        <v>0</v>
      </c>
      <c r="AK5" s="211">
        <v>0</v>
      </c>
      <c r="AL5" s="128">
        <v>0</v>
      </c>
      <c r="AM5" s="178"/>
      <c r="AN5" s="180" t="s">
        <v>208</v>
      </c>
      <c r="AO5" s="128"/>
      <c r="AP5" s="128">
        <v>0</v>
      </c>
      <c r="AQ5" s="128">
        <v>0</v>
      </c>
      <c r="AR5" s="128">
        <v>0</v>
      </c>
      <c r="AS5" s="128">
        <v>0</v>
      </c>
      <c r="AT5" s="128">
        <v>0</v>
      </c>
      <c r="AU5" s="128">
        <v>0</v>
      </c>
      <c r="AV5" s="128">
        <v>0</v>
      </c>
      <c r="AW5" s="128">
        <v>0</v>
      </c>
      <c r="AX5" s="145" t="str">
        <f t="shared" si="7"/>
        <v>BECTC028</v>
      </c>
      <c r="AY5" s="178" t="str">
        <f t="shared" si="8"/>
        <v>289</v>
      </c>
      <c r="AZ5" s="181" t="s">
        <v>410</v>
      </c>
      <c r="BA5" s="149">
        <f t="shared" si="9"/>
        <v>2164.9643232720118</v>
      </c>
      <c r="BB5" s="149">
        <f t="shared" si="10"/>
        <v>2601</v>
      </c>
      <c r="BC5" s="208" t="str">
        <f>R7</f>
        <v>400</v>
      </c>
      <c r="BD5" s="149">
        <f t="shared" si="11"/>
        <v>2201</v>
      </c>
      <c r="BE5" s="126">
        <f t="shared" si="12"/>
        <v>2164.9641208276807</v>
      </c>
      <c r="BF5" s="127">
        <f t="shared" si="13"/>
        <v>108.25</v>
      </c>
      <c r="BG5" s="149">
        <f t="shared" si="14"/>
        <v>14.414265989065211</v>
      </c>
      <c r="BH5" s="127">
        <f t="shared" si="15"/>
        <v>7.5411000000000001</v>
      </c>
      <c r="BI5" s="149">
        <f t="shared" si="16"/>
        <v>2179.38</v>
      </c>
    </row>
    <row r="6" spans="1:93" x14ac:dyDescent="0.2">
      <c r="A6" s="123">
        <v>3</v>
      </c>
      <c r="B6" s="144">
        <v>4</v>
      </c>
      <c r="C6" s="221" t="s">
        <v>7</v>
      </c>
      <c r="D6" s="217" t="s">
        <v>33</v>
      </c>
      <c r="E6" s="217" t="s">
        <v>414</v>
      </c>
      <c r="F6" s="217" t="s">
        <v>413</v>
      </c>
      <c r="G6" s="217" t="s">
        <v>268</v>
      </c>
      <c r="H6" s="218" t="s">
        <v>77</v>
      </c>
      <c r="I6" s="217" t="s">
        <v>39</v>
      </c>
      <c r="J6" s="222" t="s">
        <v>409</v>
      </c>
      <c r="K6" s="220" t="s">
        <v>4</v>
      </c>
      <c r="L6" s="217">
        <v>22.34</v>
      </c>
      <c r="M6" s="127">
        <f>J6*L6</f>
        <v>3485.04</v>
      </c>
      <c r="N6" s="195">
        <v>0</v>
      </c>
      <c r="O6" s="195">
        <v>0</v>
      </c>
      <c r="P6" s="130">
        <v>0.28000000000000003</v>
      </c>
      <c r="Q6" s="146" t="s">
        <v>43</v>
      </c>
      <c r="R6" s="178" t="s">
        <v>209</v>
      </c>
      <c r="S6" s="197" t="str">
        <f>R6</f>
        <v>250</v>
      </c>
      <c r="T6" s="127">
        <f>M6-S6</f>
        <v>3235.04</v>
      </c>
      <c r="U6" s="126">
        <f t="shared" si="0"/>
        <v>3182.0745953466103</v>
      </c>
      <c r="V6" s="127">
        <f t="shared" si="1"/>
        <v>890.98</v>
      </c>
      <c r="W6" s="127">
        <f t="shared" si="2"/>
        <v>21.186161861355867</v>
      </c>
      <c r="X6" s="127">
        <f t="shared" si="3"/>
        <v>20.5337</v>
      </c>
      <c r="Y6" s="127">
        <f t="shared" si="4"/>
        <v>3203.2572</v>
      </c>
      <c r="Z6" s="211">
        <v>0</v>
      </c>
      <c r="AA6" s="212">
        <v>0</v>
      </c>
      <c r="AB6" s="213">
        <v>0</v>
      </c>
      <c r="AC6" s="211">
        <v>0</v>
      </c>
      <c r="AD6" s="211">
        <v>0</v>
      </c>
      <c r="AE6" s="211">
        <v>0</v>
      </c>
      <c r="AF6" s="211">
        <v>0</v>
      </c>
      <c r="AG6" s="214">
        <v>0</v>
      </c>
      <c r="AH6" s="128">
        <v>0</v>
      </c>
      <c r="AI6" s="211">
        <v>0</v>
      </c>
      <c r="AJ6" s="128">
        <v>0</v>
      </c>
      <c r="AK6" s="211">
        <v>0</v>
      </c>
      <c r="AL6" s="128">
        <v>0</v>
      </c>
      <c r="AM6" s="180">
        <v>0</v>
      </c>
      <c r="AN6" s="180" t="s">
        <v>208</v>
      </c>
      <c r="AO6" s="128"/>
      <c r="AP6" s="128">
        <v>0</v>
      </c>
      <c r="AQ6" s="128">
        <v>0</v>
      </c>
      <c r="AR6" s="128">
        <v>0</v>
      </c>
      <c r="AS6" s="128">
        <v>0</v>
      </c>
      <c r="AT6" s="128">
        <v>0</v>
      </c>
      <c r="AU6" s="128">
        <v>0</v>
      </c>
      <c r="AV6" s="128">
        <v>0</v>
      </c>
      <c r="AW6" s="128">
        <v>0</v>
      </c>
      <c r="AX6" s="128">
        <v>0</v>
      </c>
      <c r="AY6" s="180">
        <v>0</v>
      </c>
      <c r="AZ6" s="180" t="s">
        <v>208</v>
      </c>
      <c r="BA6" s="128"/>
      <c r="BB6" s="128">
        <v>0</v>
      </c>
      <c r="BC6" s="215">
        <v>0</v>
      </c>
      <c r="BD6" s="128">
        <v>0</v>
      </c>
      <c r="BE6" s="128">
        <v>0</v>
      </c>
      <c r="BF6" s="128">
        <v>0</v>
      </c>
      <c r="BG6" s="128">
        <v>0</v>
      </c>
      <c r="BH6" s="128">
        <v>0</v>
      </c>
      <c r="BI6" s="128">
        <v>0</v>
      </c>
    </row>
    <row r="7" spans="1:93" x14ac:dyDescent="0.2">
      <c r="A7" s="123">
        <v>4</v>
      </c>
      <c r="B7" s="144">
        <v>5</v>
      </c>
      <c r="C7" s="221" t="s">
        <v>28</v>
      </c>
      <c r="D7" s="217" t="s">
        <v>33</v>
      </c>
      <c r="E7" s="217" t="s">
        <v>414</v>
      </c>
      <c r="F7" s="217" t="s">
        <v>413</v>
      </c>
      <c r="G7" s="217" t="s">
        <v>268</v>
      </c>
      <c r="H7" s="218" t="s">
        <v>77</v>
      </c>
      <c r="I7" s="217" t="s">
        <v>39</v>
      </c>
      <c r="J7" s="223" t="s">
        <v>410</v>
      </c>
      <c r="K7" s="220" t="s">
        <v>4</v>
      </c>
      <c r="L7" s="217">
        <v>9</v>
      </c>
      <c r="M7" s="127">
        <f>J7*L7</f>
        <v>2601</v>
      </c>
      <c r="N7" s="196">
        <v>0</v>
      </c>
      <c r="O7" s="196">
        <v>0</v>
      </c>
      <c r="P7" s="130">
        <v>0.05</v>
      </c>
      <c r="Q7" s="146" t="s">
        <v>43</v>
      </c>
      <c r="R7" s="178" t="s">
        <v>396</v>
      </c>
      <c r="S7" s="197" t="str">
        <f>R7</f>
        <v>400</v>
      </c>
      <c r="T7" s="127">
        <f>M7-S7</f>
        <v>2201</v>
      </c>
      <c r="U7" s="126">
        <f t="shared" si="0"/>
        <v>2164.9643232720118</v>
      </c>
      <c r="V7" s="127">
        <f t="shared" si="1"/>
        <v>108.25</v>
      </c>
      <c r="W7" s="127">
        <f t="shared" si="2"/>
        <v>14.414270691195245</v>
      </c>
      <c r="X7" s="127">
        <f t="shared" si="3"/>
        <v>7.5411000000000001</v>
      </c>
      <c r="Y7" s="127">
        <f t="shared" si="4"/>
        <v>2179.3779</v>
      </c>
      <c r="Z7" s="211">
        <v>0</v>
      </c>
      <c r="AA7" s="212">
        <v>0</v>
      </c>
      <c r="AB7" s="213">
        <v>0</v>
      </c>
      <c r="AC7" s="211">
        <v>0</v>
      </c>
      <c r="AD7" s="211">
        <v>0</v>
      </c>
      <c r="AE7" s="211">
        <v>0</v>
      </c>
      <c r="AF7" s="211">
        <v>0</v>
      </c>
      <c r="AG7" s="214">
        <v>0</v>
      </c>
      <c r="AH7" s="128">
        <v>0</v>
      </c>
      <c r="AI7" s="211">
        <v>0</v>
      </c>
      <c r="AJ7" s="128">
        <v>0</v>
      </c>
      <c r="AK7" s="211">
        <v>0</v>
      </c>
      <c r="AL7" s="128">
        <v>0</v>
      </c>
      <c r="AM7" s="180">
        <v>0</v>
      </c>
      <c r="AN7" s="180" t="s">
        <v>208</v>
      </c>
      <c r="AO7" s="128"/>
      <c r="AP7" s="128">
        <v>0</v>
      </c>
      <c r="AQ7" s="128">
        <v>0</v>
      </c>
      <c r="AR7" s="128">
        <v>0</v>
      </c>
      <c r="AS7" s="128">
        <v>0</v>
      </c>
      <c r="AT7" s="128">
        <v>0</v>
      </c>
      <c r="AU7" s="128">
        <v>0</v>
      </c>
      <c r="AV7" s="128">
        <v>0</v>
      </c>
      <c r="AW7" s="128">
        <v>0</v>
      </c>
      <c r="AX7" s="128">
        <v>0</v>
      </c>
      <c r="AY7" s="180">
        <v>0</v>
      </c>
      <c r="AZ7" s="180" t="s">
        <v>208</v>
      </c>
      <c r="BA7" s="128"/>
      <c r="BB7" s="128">
        <v>0</v>
      </c>
      <c r="BC7" s="215">
        <v>0</v>
      </c>
      <c r="BD7" s="128">
        <v>0</v>
      </c>
      <c r="BE7" s="128">
        <v>0</v>
      </c>
      <c r="BF7" s="128">
        <v>0</v>
      </c>
      <c r="BG7" s="128">
        <v>0</v>
      </c>
      <c r="BH7" s="128">
        <v>0</v>
      </c>
      <c r="BI7" s="128">
        <v>0</v>
      </c>
    </row>
    <row r="8" spans="1:93" x14ac:dyDescent="0.2">
      <c r="A8" s="123">
        <v>5</v>
      </c>
      <c r="B8" s="150"/>
      <c r="C8" s="150"/>
      <c r="D8" s="150"/>
      <c r="E8" s="150"/>
      <c r="F8" s="150"/>
      <c r="G8" s="150"/>
      <c r="H8" s="124"/>
      <c r="I8" s="124"/>
      <c r="J8" s="124"/>
      <c r="K8" s="124"/>
      <c r="L8" s="124"/>
      <c r="M8" s="117">
        <f>SUM(M3:M7)</f>
        <v>321828.94</v>
      </c>
      <c r="N8" s="117"/>
      <c r="O8" s="117"/>
      <c r="P8" s="124"/>
      <c r="Q8" s="124"/>
      <c r="R8" s="124"/>
      <c r="S8" s="124" t="s">
        <v>69</v>
      </c>
      <c r="T8" s="118">
        <f>SUM(T3:T7)</f>
        <v>305391.79499999998</v>
      </c>
      <c r="U8" s="118">
        <f t="shared" ref="U8" si="17">SUM(U3:U7)</f>
        <v>300391.79499999993</v>
      </c>
      <c r="V8" s="118">
        <f>SUM(V3:V7)</f>
        <v>25060.28</v>
      </c>
      <c r="W8" s="118">
        <f>SUM(W3:W7)</f>
        <v>2000.000000000003</v>
      </c>
      <c r="X8" s="118"/>
      <c r="Y8" s="118"/>
      <c r="Z8" s="119"/>
      <c r="AA8" s="119"/>
      <c r="AB8" s="151" t="s">
        <v>70</v>
      </c>
      <c r="AC8" s="151">
        <f>SUM(AC3:AC7)</f>
        <v>239288.31309758584</v>
      </c>
      <c r="AD8" s="120">
        <f t="shared" ref="AD8:AI8" si="18">SUM(AD3:AD7)</f>
        <v>256075</v>
      </c>
      <c r="AE8" s="120">
        <f t="shared" si="18"/>
        <v>12803.75</v>
      </c>
      <c r="AF8" s="120">
        <f>SUM(AF3:AF7)</f>
        <v>243271.25</v>
      </c>
      <c r="AG8" s="120">
        <f>SUM(AG3:AG7)</f>
        <v>239288.31000000003</v>
      </c>
      <c r="AH8" s="120">
        <f>ROUND(SUM(AH3:AH7),2)</f>
        <v>17476.48</v>
      </c>
      <c r="AI8" s="120">
        <f t="shared" si="18"/>
        <v>1593.1748</v>
      </c>
      <c r="AJ8" s="122"/>
      <c r="AK8" s="120">
        <f>SUM(AK3:AK7)</f>
        <v>240881.5</v>
      </c>
      <c r="AL8" s="125"/>
      <c r="AM8" s="125"/>
      <c r="AN8" s="152" t="s">
        <v>70</v>
      </c>
      <c r="AO8" s="152">
        <f>SUM(AO3:AO7)</f>
        <v>40889.030012174611</v>
      </c>
      <c r="AP8" s="152">
        <f>SUM(AP3:AP7)</f>
        <v>43757.5</v>
      </c>
      <c r="AQ8" s="125">
        <f>SUM(AQ3:AQ7)</f>
        <v>2187.88</v>
      </c>
      <c r="AR8" s="125">
        <f t="shared" ref="AR8:AW8" si="19">SUM(AR3:AR7)</f>
        <v>41569.619999999995</v>
      </c>
      <c r="AS8" s="125">
        <f>SUM(AS3:AS7)</f>
        <v>40889.024564728461</v>
      </c>
      <c r="AT8" s="152">
        <f>SUM(AT3:AT7)</f>
        <v>4800.4799999999996</v>
      </c>
      <c r="AU8" s="125">
        <f t="shared" si="19"/>
        <v>272.23800000000006</v>
      </c>
      <c r="AV8" s="125">
        <f t="shared" si="19"/>
        <v>85.083399999999997</v>
      </c>
      <c r="AW8" s="125">
        <f t="shared" si="19"/>
        <v>41161.270000000004</v>
      </c>
      <c r="AX8" s="129"/>
      <c r="AY8" s="129"/>
      <c r="AZ8" s="153" t="s">
        <v>70</v>
      </c>
      <c r="BA8" s="153">
        <f>SUM(BA3:BA7)</f>
        <v>20214.45189023955</v>
      </c>
      <c r="BB8" s="153">
        <f>SUM(BB3:BB7)</f>
        <v>21996.44</v>
      </c>
      <c r="BC8" s="129">
        <f>SUM(BC3:BC7)</f>
        <v>795.52</v>
      </c>
      <c r="BD8" s="129">
        <f t="shared" ref="BD8" si="20">SUM(BD3:BD7)</f>
        <v>20550.919999999998</v>
      </c>
      <c r="BE8" s="129">
        <f>SUM(BE3:BE7)</f>
        <v>20214.449999999997</v>
      </c>
      <c r="BF8" s="153">
        <f>SUM(BF3:BF7)</f>
        <v>2783.3199999999997</v>
      </c>
      <c r="BG8" s="129">
        <f t="shared" ref="BG8:BI8" si="21">SUM(BG3:BG7)</f>
        <v>134.5872</v>
      </c>
      <c r="BH8" s="129">
        <f t="shared" si="21"/>
        <v>39.767299999999999</v>
      </c>
      <c r="BI8" s="129">
        <f t="shared" si="21"/>
        <v>20349.04</v>
      </c>
    </row>
    <row r="9" spans="1:93" x14ac:dyDescent="0.2">
      <c r="A9" s="123">
        <v>6</v>
      </c>
      <c r="B9" s="154" t="s">
        <v>433</v>
      </c>
      <c r="C9" s="154" t="s">
        <v>433</v>
      </c>
      <c r="D9" s="154" t="s">
        <v>433</v>
      </c>
      <c r="E9" s="154" t="s">
        <v>433</v>
      </c>
      <c r="F9" s="154" t="s">
        <v>433</v>
      </c>
      <c r="G9" s="154" t="s">
        <v>433</v>
      </c>
      <c r="H9" s="154" t="s">
        <v>433</v>
      </c>
      <c r="I9" s="154" t="s">
        <v>433</v>
      </c>
      <c r="J9" s="154" t="s">
        <v>433</v>
      </c>
      <c r="K9" s="154" t="s">
        <v>433</v>
      </c>
      <c r="L9" s="154" t="s">
        <v>433</v>
      </c>
      <c r="M9" s="154" t="s">
        <v>433</v>
      </c>
      <c r="N9" s="154" t="s">
        <v>433</v>
      </c>
      <c r="O9" s="154" t="s">
        <v>433</v>
      </c>
      <c r="P9" s="154" t="s">
        <v>433</v>
      </c>
      <c r="Q9" s="154" t="s">
        <v>433</v>
      </c>
      <c r="R9" s="154" t="s">
        <v>433</v>
      </c>
      <c r="S9" s="124" t="s">
        <v>49</v>
      </c>
      <c r="T9" s="118">
        <v>5000</v>
      </c>
      <c r="U9" s="155">
        <f>ROUND(T9/T8,16)</f>
        <v>1.6372411053152201E-2</v>
      </c>
      <c r="V9" s="155" t="s">
        <v>433</v>
      </c>
      <c r="W9" s="155">
        <f>ROUND(D27/U8,16)</f>
        <v>6.6579714668971004E-3</v>
      </c>
      <c r="X9" s="155" t="s">
        <v>433</v>
      </c>
      <c r="Y9" s="155" t="s">
        <v>433</v>
      </c>
      <c r="Z9" s="155" t="s">
        <v>433</v>
      </c>
      <c r="AA9" s="155" t="s">
        <v>433</v>
      </c>
      <c r="AB9" s="154" t="s">
        <v>433</v>
      </c>
      <c r="AC9" s="154" t="s">
        <v>433</v>
      </c>
      <c r="AD9" s="156" t="s">
        <v>433</v>
      </c>
      <c r="AE9" s="156" t="s">
        <v>433</v>
      </c>
      <c r="AF9" s="156" t="s">
        <v>433</v>
      </c>
      <c r="AG9" s="156">
        <f>ROUND(AD11/AD10,16)</f>
        <v>1.6372423786205698E-2</v>
      </c>
      <c r="AH9" s="156" t="s">
        <v>433</v>
      </c>
      <c r="AI9" s="156" t="s">
        <v>433</v>
      </c>
      <c r="AJ9" s="157" t="s">
        <v>433</v>
      </c>
      <c r="AK9" s="156" t="s">
        <v>433</v>
      </c>
      <c r="AL9" s="156" t="s">
        <v>433</v>
      </c>
      <c r="AM9" s="156" t="s">
        <v>433</v>
      </c>
      <c r="AN9" s="154" t="s">
        <v>433</v>
      </c>
      <c r="AO9" s="154" t="s">
        <v>433</v>
      </c>
      <c r="AP9" s="154" t="s">
        <v>433</v>
      </c>
      <c r="AQ9" s="156" t="s">
        <v>433</v>
      </c>
      <c r="AR9" s="156" t="s">
        <v>433</v>
      </c>
      <c r="AS9" s="156">
        <f>ROUND(AP11/AP10,16)</f>
        <v>1.6372293035154001E-2</v>
      </c>
      <c r="AT9" s="154" t="s">
        <v>433</v>
      </c>
      <c r="AU9" s="156" t="s">
        <v>433</v>
      </c>
      <c r="AV9" s="156" t="s">
        <v>433</v>
      </c>
      <c r="AW9" s="156" t="s">
        <v>433</v>
      </c>
      <c r="AX9" s="156" t="s">
        <v>433</v>
      </c>
      <c r="AY9" s="156" t="s">
        <v>433</v>
      </c>
      <c r="AZ9" s="154" t="s">
        <v>433</v>
      </c>
      <c r="BA9" s="154" t="s">
        <v>433</v>
      </c>
      <c r="BB9" s="154" t="s">
        <v>433</v>
      </c>
      <c r="BC9" s="156" t="s">
        <v>433</v>
      </c>
      <c r="BD9" s="156" t="s">
        <v>433</v>
      </c>
      <c r="BE9" s="156">
        <f>ROUND(BB11/BB10,16)</f>
        <v>1.6372503031494502E-2</v>
      </c>
      <c r="BF9" s="154" t="s">
        <v>433</v>
      </c>
      <c r="BG9" s="156" t="s">
        <v>433</v>
      </c>
      <c r="BH9" s="156" t="s">
        <v>433</v>
      </c>
      <c r="BI9" s="156" t="s">
        <v>433</v>
      </c>
    </row>
    <row r="10" spans="1:93" x14ac:dyDescent="0.2">
      <c r="A10" s="123">
        <v>7</v>
      </c>
      <c r="B10" s="154" t="s">
        <v>433</v>
      </c>
      <c r="C10" s="154" t="s">
        <v>433</v>
      </c>
      <c r="D10" s="154" t="s">
        <v>433</v>
      </c>
      <c r="E10" s="154" t="s">
        <v>433</v>
      </c>
      <c r="F10" s="154" t="s">
        <v>433</v>
      </c>
      <c r="G10" s="154" t="s">
        <v>433</v>
      </c>
      <c r="H10" s="154" t="s">
        <v>433</v>
      </c>
      <c r="I10" s="154" t="s">
        <v>433</v>
      </c>
      <c r="J10" s="154" t="s">
        <v>433</v>
      </c>
      <c r="K10" s="154" t="s">
        <v>433</v>
      </c>
      <c r="L10" s="154" t="s">
        <v>433</v>
      </c>
      <c r="M10" s="154" t="s">
        <v>433</v>
      </c>
      <c r="N10" s="154" t="s">
        <v>433</v>
      </c>
      <c r="O10" s="154" t="s">
        <v>433</v>
      </c>
      <c r="P10" s="154" t="s">
        <v>433</v>
      </c>
      <c r="Q10" s="154" t="s">
        <v>433</v>
      </c>
      <c r="R10" s="154" t="s">
        <v>433</v>
      </c>
      <c r="S10" s="124" t="s">
        <v>57</v>
      </c>
      <c r="T10" s="117">
        <f>D27+D28</f>
        <v>8007.8358999999982</v>
      </c>
      <c r="U10" s="154" t="s">
        <v>433</v>
      </c>
      <c r="V10" s="154" t="s">
        <v>433</v>
      </c>
      <c r="W10" s="154" t="s">
        <v>433</v>
      </c>
      <c r="X10" s="154" t="s">
        <v>433</v>
      </c>
      <c r="Y10" s="154" t="s">
        <v>433</v>
      </c>
      <c r="Z10" s="154" t="s">
        <v>433</v>
      </c>
      <c r="AA10" s="154" t="s">
        <v>433</v>
      </c>
      <c r="AB10" s="151" t="s">
        <v>186</v>
      </c>
      <c r="AC10" s="151" t="s">
        <v>433</v>
      </c>
      <c r="AD10" s="151">
        <f>AF8</f>
        <v>243271.25</v>
      </c>
      <c r="AE10" s="154" t="s">
        <v>433</v>
      </c>
      <c r="AF10" s="154" t="s">
        <v>433</v>
      </c>
      <c r="AG10" s="154" t="s">
        <v>433</v>
      </c>
      <c r="AH10" s="154" t="s">
        <v>433</v>
      </c>
      <c r="AI10" s="154" t="s">
        <v>433</v>
      </c>
      <c r="AJ10" s="154" t="s">
        <v>433</v>
      </c>
      <c r="AK10" s="154" t="s">
        <v>433</v>
      </c>
      <c r="AL10" s="154" t="s">
        <v>433</v>
      </c>
      <c r="AM10" s="154" t="s">
        <v>433</v>
      </c>
      <c r="AN10" s="158" t="s">
        <v>186</v>
      </c>
      <c r="AO10" s="158" t="s">
        <v>433</v>
      </c>
      <c r="AP10" s="158">
        <f>AR8</f>
        <v>41569.619999999995</v>
      </c>
      <c r="AQ10" s="154" t="s">
        <v>433</v>
      </c>
      <c r="AR10" s="154" t="s">
        <v>433</v>
      </c>
      <c r="AS10" s="154" t="s">
        <v>433</v>
      </c>
      <c r="AT10" s="154" t="s">
        <v>433</v>
      </c>
      <c r="AU10" s="154" t="s">
        <v>433</v>
      </c>
      <c r="AV10" s="154" t="s">
        <v>433</v>
      </c>
      <c r="AW10" s="154" t="s">
        <v>433</v>
      </c>
      <c r="AX10" s="154" t="s">
        <v>433</v>
      </c>
      <c r="AY10" s="154" t="s">
        <v>433</v>
      </c>
      <c r="AZ10" s="159" t="s">
        <v>186</v>
      </c>
      <c r="BA10" s="159" t="s">
        <v>433</v>
      </c>
      <c r="BB10" s="159">
        <f>BD8</f>
        <v>20550.919999999998</v>
      </c>
      <c r="BC10" s="154" t="s">
        <v>433</v>
      </c>
      <c r="BD10" s="154" t="s">
        <v>433</v>
      </c>
      <c r="BE10" s="154" t="s">
        <v>433</v>
      </c>
      <c r="BF10" s="154" t="s">
        <v>433</v>
      </c>
      <c r="BG10" s="154" t="s">
        <v>433</v>
      </c>
      <c r="BH10" s="154" t="s">
        <v>433</v>
      </c>
      <c r="BI10" s="154" t="s">
        <v>433</v>
      </c>
    </row>
    <row r="11" spans="1:93" x14ac:dyDescent="0.2">
      <c r="A11" s="123">
        <v>8</v>
      </c>
      <c r="B11" s="154" t="s">
        <v>433</v>
      </c>
      <c r="C11" s="154" t="s">
        <v>433</v>
      </c>
      <c r="D11" s="154" t="s">
        <v>433</v>
      </c>
      <c r="E11" s="154" t="s">
        <v>433</v>
      </c>
      <c r="F11" s="154" t="s">
        <v>433</v>
      </c>
      <c r="G11" s="154" t="s">
        <v>433</v>
      </c>
      <c r="H11" s="154" t="s">
        <v>433</v>
      </c>
      <c r="I11" s="154" t="s">
        <v>433</v>
      </c>
      <c r="J11" s="154" t="s">
        <v>433</v>
      </c>
      <c r="K11" s="154" t="s">
        <v>433</v>
      </c>
      <c r="L11" s="154" t="s">
        <v>433</v>
      </c>
      <c r="M11" s="154" t="s">
        <v>433</v>
      </c>
      <c r="N11" s="154" t="s">
        <v>433</v>
      </c>
      <c r="O11" s="154" t="s">
        <v>433</v>
      </c>
      <c r="P11" s="154" t="s">
        <v>433</v>
      </c>
      <c r="Q11" s="154" t="s">
        <v>433</v>
      </c>
      <c r="R11" s="154" t="s">
        <v>433</v>
      </c>
      <c r="S11" s="124" t="s">
        <v>50</v>
      </c>
      <c r="T11" s="117">
        <f>V8</f>
        <v>25060.28</v>
      </c>
      <c r="U11" s="154" t="s">
        <v>433</v>
      </c>
      <c r="V11" s="154" t="s">
        <v>433</v>
      </c>
      <c r="W11" s="154" t="s">
        <v>433</v>
      </c>
      <c r="X11" s="154" t="s">
        <v>433</v>
      </c>
      <c r="Y11" s="154" t="s">
        <v>433</v>
      </c>
      <c r="Z11" s="154" t="s">
        <v>433</v>
      </c>
      <c r="AA11" s="154" t="s">
        <v>433</v>
      </c>
      <c r="AB11" s="151" t="s">
        <v>42</v>
      </c>
      <c r="AC11" s="151" t="s">
        <v>433</v>
      </c>
      <c r="AD11" s="151">
        <f>ROUND((AC8/$U$8)*$T$9,2)</f>
        <v>3982.94</v>
      </c>
      <c r="AE11" s="154" t="s">
        <v>433</v>
      </c>
      <c r="AF11" s="154" t="s">
        <v>433</v>
      </c>
      <c r="AG11" s="154" t="s">
        <v>433</v>
      </c>
      <c r="AH11" s="154" t="s">
        <v>433</v>
      </c>
      <c r="AI11" s="154" t="s">
        <v>433</v>
      </c>
      <c r="AJ11" s="154" t="s">
        <v>433</v>
      </c>
      <c r="AK11" s="154" t="s">
        <v>433</v>
      </c>
      <c r="AL11" s="154" t="s">
        <v>433</v>
      </c>
      <c r="AM11" s="154" t="s">
        <v>433</v>
      </c>
      <c r="AN11" s="158" t="s">
        <v>42</v>
      </c>
      <c r="AO11" s="158" t="s">
        <v>433</v>
      </c>
      <c r="AP11" s="158">
        <f>ROUND((AO8/$U$8)*$T$9,2)</f>
        <v>680.59</v>
      </c>
      <c r="AQ11" s="154" t="s">
        <v>433</v>
      </c>
      <c r="AR11" s="154" t="s">
        <v>433</v>
      </c>
      <c r="AS11" s="154" t="s">
        <v>433</v>
      </c>
      <c r="AT11" s="154" t="s">
        <v>433</v>
      </c>
      <c r="AU11" s="154" t="s">
        <v>433</v>
      </c>
      <c r="AV11" s="154" t="s">
        <v>433</v>
      </c>
      <c r="AW11" s="154" t="s">
        <v>433</v>
      </c>
      <c r="AX11" s="154" t="s">
        <v>433</v>
      </c>
      <c r="AY11" s="154" t="s">
        <v>433</v>
      </c>
      <c r="AZ11" s="159" t="s">
        <v>42</v>
      </c>
      <c r="BA11" s="159" t="s">
        <v>433</v>
      </c>
      <c r="BB11" s="159">
        <f>ROUND((BA8/$U$8)*$T$9,2)</f>
        <v>336.47</v>
      </c>
      <c r="BC11" s="154" t="s">
        <v>433</v>
      </c>
      <c r="BD11" s="154" t="s">
        <v>433</v>
      </c>
      <c r="BE11" s="154" t="s">
        <v>433</v>
      </c>
      <c r="BF11" s="154" t="s">
        <v>433</v>
      </c>
      <c r="BG11" s="154" t="s">
        <v>433</v>
      </c>
      <c r="BH11" s="154" t="s">
        <v>433</v>
      </c>
      <c r="BI11" s="154" t="s">
        <v>433</v>
      </c>
    </row>
    <row r="12" spans="1:93" x14ac:dyDescent="0.2">
      <c r="A12" s="123">
        <v>9</v>
      </c>
      <c r="B12" s="154" t="s">
        <v>433</v>
      </c>
      <c r="C12" s="154" t="s">
        <v>433</v>
      </c>
      <c r="D12" s="154" t="s">
        <v>433</v>
      </c>
      <c r="E12" s="154" t="s">
        <v>433</v>
      </c>
      <c r="F12" s="154" t="s">
        <v>433</v>
      </c>
      <c r="G12" s="154" t="s">
        <v>433</v>
      </c>
      <c r="H12" s="154" t="s">
        <v>433</v>
      </c>
      <c r="I12" s="154" t="s">
        <v>433</v>
      </c>
      <c r="J12" s="154" t="s">
        <v>433</v>
      </c>
      <c r="K12" s="154" t="s">
        <v>433</v>
      </c>
      <c r="L12" s="154" t="s">
        <v>433</v>
      </c>
      <c r="M12" s="154" t="s">
        <v>433</v>
      </c>
      <c r="N12" s="154" t="s">
        <v>433</v>
      </c>
      <c r="O12" s="154" t="s">
        <v>433</v>
      </c>
      <c r="P12" s="154" t="s">
        <v>433</v>
      </c>
      <c r="Q12" s="154" t="s">
        <v>433</v>
      </c>
      <c r="R12" s="154" t="s">
        <v>433</v>
      </c>
      <c r="S12" s="124" t="s">
        <v>46</v>
      </c>
      <c r="T12" s="117">
        <f>(T8+T10+T11)-T9</f>
        <v>333459.91090000002</v>
      </c>
      <c r="U12" s="154" t="s">
        <v>433</v>
      </c>
      <c r="V12" s="154" t="s">
        <v>433</v>
      </c>
      <c r="W12" s="154" t="s">
        <v>433</v>
      </c>
      <c r="X12" s="154" t="s">
        <v>433</v>
      </c>
      <c r="Y12" s="154" t="s">
        <v>433</v>
      </c>
      <c r="Z12" s="154" t="s">
        <v>433</v>
      </c>
      <c r="AA12" s="154" t="s">
        <v>433</v>
      </c>
      <c r="AB12" s="151" t="s">
        <v>187</v>
      </c>
      <c r="AC12" s="151" t="s">
        <v>433</v>
      </c>
      <c r="AD12" s="151">
        <f>ROUND(($AC$8/$U$8)*D27,4)</f>
        <v>1593.1748</v>
      </c>
      <c r="AE12" s="154" t="s">
        <v>433</v>
      </c>
      <c r="AF12" s="154" t="s">
        <v>433</v>
      </c>
      <c r="AG12" s="154" t="s">
        <v>433</v>
      </c>
      <c r="AH12" s="154" t="s">
        <v>433</v>
      </c>
      <c r="AI12" s="154" t="s">
        <v>433</v>
      </c>
      <c r="AJ12" s="154" t="s">
        <v>433</v>
      </c>
      <c r="AK12" s="154" t="s">
        <v>433</v>
      </c>
      <c r="AL12" s="154" t="s">
        <v>433</v>
      </c>
      <c r="AM12" s="154" t="s">
        <v>433</v>
      </c>
      <c r="AN12" s="158" t="s">
        <v>187</v>
      </c>
      <c r="AO12" s="158" t="s">
        <v>433</v>
      </c>
      <c r="AP12" s="158">
        <f>ROUND(($AO$8/$U$8)*D27,4)</f>
        <v>272.238</v>
      </c>
      <c r="AQ12" s="154" t="s">
        <v>433</v>
      </c>
      <c r="AR12" s="154" t="s">
        <v>433</v>
      </c>
      <c r="AS12" s="154" t="s">
        <v>433</v>
      </c>
      <c r="AT12" s="154" t="s">
        <v>433</v>
      </c>
      <c r="AU12" s="154" t="s">
        <v>433</v>
      </c>
      <c r="AV12" s="154" t="s">
        <v>433</v>
      </c>
      <c r="AW12" s="154" t="s">
        <v>433</v>
      </c>
      <c r="AX12" s="154" t="s">
        <v>433</v>
      </c>
      <c r="AY12" s="154" t="s">
        <v>433</v>
      </c>
      <c r="AZ12" s="159" t="s">
        <v>187</v>
      </c>
      <c r="BA12" s="159" t="s">
        <v>433</v>
      </c>
      <c r="BB12" s="159">
        <f>ROUND(($BA$8/$U$8)*D27,4)</f>
        <v>134.5872</v>
      </c>
      <c r="BC12" s="154" t="s">
        <v>433</v>
      </c>
      <c r="BD12" s="154" t="s">
        <v>433</v>
      </c>
      <c r="BE12" s="154" t="s">
        <v>433</v>
      </c>
      <c r="BF12" s="154" t="s">
        <v>433</v>
      </c>
      <c r="BG12" s="154" t="s">
        <v>433</v>
      </c>
      <c r="BH12" s="154" t="s">
        <v>433</v>
      </c>
      <c r="BI12" s="154" t="s">
        <v>433</v>
      </c>
    </row>
    <row r="13" spans="1:93" x14ac:dyDescent="0.2">
      <c r="A13" s="123">
        <v>10</v>
      </c>
      <c r="B13" s="154" t="s">
        <v>433</v>
      </c>
      <c r="C13" s="154" t="s">
        <v>433</v>
      </c>
      <c r="D13" s="154" t="s">
        <v>433</v>
      </c>
      <c r="E13" s="154" t="s">
        <v>433</v>
      </c>
      <c r="F13" s="154" t="s">
        <v>433</v>
      </c>
      <c r="G13" s="154" t="s">
        <v>433</v>
      </c>
      <c r="H13" s="154" t="s">
        <v>433</v>
      </c>
      <c r="I13" s="154" t="s">
        <v>433</v>
      </c>
      <c r="J13" s="154" t="s">
        <v>433</v>
      </c>
      <c r="K13" s="154" t="s">
        <v>433</v>
      </c>
      <c r="L13" s="154" t="s">
        <v>433</v>
      </c>
      <c r="M13" s="154" t="s">
        <v>433</v>
      </c>
      <c r="N13" s="154" t="s">
        <v>433</v>
      </c>
      <c r="O13" s="154" t="s">
        <v>433</v>
      </c>
      <c r="P13" s="154" t="s">
        <v>433</v>
      </c>
      <c r="Q13" s="154" t="s">
        <v>433</v>
      </c>
      <c r="R13" s="154" t="s">
        <v>433</v>
      </c>
      <c r="S13" s="124" t="s">
        <v>45</v>
      </c>
      <c r="T13" s="121">
        <f>D29</f>
        <v>10000</v>
      </c>
      <c r="U13" s="154" t="s">
        <v>433</v>
      </c>
      <c r="V13" s="154" t="s">
        <v>433</v>
      </c>
      <c r="W13" s="154" t="s">
        <v>433</v>
      </c>
      <c r="X13" s="154" t="s">
        <v>433</v>
      </c>
      <c r="Y13" s="154" t="s">
        <v>433</v>
      </c>
      <c r="Z13" s="154" t="s">
        <v>433</v>
      </c>
      <c r="AA13" s="154" t="s">
        <v>433</v>
      </c>
      <c r="AB13" s="151" t="s">
        <v>188</v>
      </c>
      <c r="AC13" s="151" t="s">
        <v>433</v>
      </c>
      <c r="AD13" s="151">
        <f>ROUND(($AC$8/$U$8)*D28,4)</f>
        <v>4785.7663000000002</v>
      </c>
      <c r="AE13" s="154" t="s">
        <v>433</v>
      </c>
      <c r="AF13" s="154" t="s">
        <v>433</v>
      </c>
      <c r="AG13" s="154" t="s">
        <v>433</v>
      </c>
      <c r="AH13" s="154" t="s">
        <v>433</v>
      </c>
      <c r="AI13" s="154" t="s">
        <v>433</v>
      </c>
      <c r="AJ13" s="154" t="s">
        <v>433</v>
      </c>
      <c r="AK13" s="154" t="s">
        <v>433</v>
      </c>
      <c r="AL13" s="154" t="s">
        <v>433</v>
      </c>
      <c r="AM13" s="154" t="s">
        <v>433</v>
      </c>
      <c r="AN13" s="158" t="s">
        <v>188</v>
      </c>
      <c r="AO13" s="158" t="s">
        <v>433</v>
      </c>
      <c r="AP13" s="158">
        <f>ROUND(($AO$8/$U$8)*D28,4)</f>
        <v>817.78060000000005</v>
      </c>
      <c r="AQ13" s="154" t="s">
        <v>433</v>
      </c>
      <c r="AR13" s="154" t="s">
        <v>433</v>
      </c>
      <c r="AS13" s="154" t="s">
        <v>433</v>
      </c>
      <c r="AT13" s="154" t="s">
        <v>433</v>
      </c>
      <c r="AU13" s="154" t="s">
        <v>433</v>
      </c>
      <c r="AV13" s="154" t="s">
        <v>433</v>
      </c>
      <c r="AW13" s="154" t="s">
        <v>433</v>
      </c>
      <c r="AX13" s="154" t="s">
        <v>433</v>
      </c>
      <c r="AY13" s="154" t="s">
        <v>433</v>
      </c>
      <c r="AZ13" s="159" t="s">
        <v>188</v>
      </c>
      <c r="BA13" s="159" t="s">
        <v>433</v>
      </c>
      <c r="BB13" s="159">
        <f>ROUND(($BA$8/$U$8)*D28,4)</f>
        <v>404.28899999999999</v>
      </c>
      <c r="BC13" s="154" t="s">
        <v>433</v>
      </c>
      <c r="BD13" s="154" t="s">
        <v>433</v>
      </c>
      <c r="BE13" s="154" t="s">
        <v>433</v>
      </c>
      <c r="BF13" s="154" t="s">
        <v>433</v>
      </c>
      <c r="BG13" s="154" t="s">
        <v>433</v>
      </c>
      <c r="BH13" s="154" t="s">
        <v>433</v>
      </c>
      <c r="BI13" s="154" t="s">
        <v>433</v>
      </c>
    </row>
    <row r="14" spans="1:93" x14ac:dyDescent="0.2">
      <c r="A14" s="123">
        <v>11</v>
      </c>
      <c r="B14" s="154" t="s">
        <v>433</v>
      </c>
      <c r="C14" s="154" t="s">
        <v>433</v>
      </c>
      <c r="D14" s="154" t="s">
        <v>433</v>
      </c>
      <c r="E14" s="154" t="s">
        <v>433</v>
      </c>
      <c r="F14" s="154" t="s">
        <v>433</v>
      </c>
      <c r="G14" s="154" t="s">
        <v>433</v>
      </c>
      <c r="H14" s="154" t="s">
        <v>433</v>
      </c>
      <c r="I14" s="154" t="s">
        <v>433</v>
      </c>
      <c r="J14" s="154" t="s">
        <v>433</v>
      </c>
      <c r="K14" s="154" t="s">
        <v>433</v>
      </c>
      <c r="L14" s="154" t="s">
        <v>433</v>
      </c>
      <c r="M14" s="154" t="s">
        <v>433</v>
      </c>
      <c r="N14" s="154" t="s">
        <v>433</v>
      </c>
      <c r="O14" s="154" t="s">
        <v>433</v>
      </c>
      <c r="P14" s="154" t="s">
        <v>433</v>
      </c>
      <c r="Q14" s="154" t="s">
        <v>433</v>
      </c>
      <c r="R14" s="154" t="s">
        <v>433</v>
      </c>
      <c r="S14" s="154" t="s">
        <v>433</v>
      </c>
      <c r="T14" s="154" t="s">
        <v>433</v>
      </c>
      <c r="U14" s="154" t="s">
        <v>433</v>
      </c>
      <c r="V14" s="154" t="s">
        <v>433</v>
      </c>
      <c r="W14" s="154" t="s">
        <v>433</v>
      </c>
      <c r="X14" s="154" t="s">
        <v>433</v>
      </c>
      <c r="Y14" s="154" t="s">
        <v>433</v>
      </c>
      <c r="Z14" s="154" t="s">
        <v>433</v>
      </c>
      <c r="AA14" s="154" t="s">
        <v>433</v>
      </c>
      <c r="AB14" s="151" t="s">
        <v>189</v>
      </c>
      <c r="AC14" s="151" t="s">
        <v>433</v>
      </c>
      <c r="AD14" s="151">
        <f>ROUND(AD12+AD13,2)</f>
        <v>6378.94</v>
      </c>
      <c r="AE14" s="154" t="s">
        <v>433</v>
      </c>
      <c r="AF14" s="154" t="s">
        <v>433</v>
      </c>
      <c r="AG14" s="154" t="s">
        <v>433</v>
      </c>
      <c r="AH14" s="154" t="s">
        <v>433</v>
      </c>
      <c r="AI14" s="154" t="s">
        <v>433</v>
      </c>
      <c r="AJ14" s="154" t="s">
        <v>433</v>
      </c>
      <c r="AK14" s="154" t="s">
        <v>433</v>
      </c>
      <c r="AL14" s="154" t="s">
        <v>433</v>
      </c>
      <c r="AM14" s="154" t="s">
        <v>433</v>
      </c>
      <c r="AN14" s="158" t="s">
        <v>189</v>
      </c>
      <c r="AO14" s="158" t="s">
        <v>433</v>
      </c>
      <c r="AP14" s="158">
        <f>ROUND(AP12+AP13,2)</f>
        <v>1090.02</v>
      </c>
      <c r="AQ14" s="154" t="s">
        <v>433</v>
      </c>
      <c r="AR14" s="154" t="s">
        <v>433</v>
      </c>
      <c r="AS14" s="154" t="s">
        <v>433</v>
      </c>
      <c r="AT14" s="154" t="s">
        <v>433</v>
      </c>
      <c r="AU14" s="154" t="s">
        <v>433</v>
      </c>
      <c r="AV14" s="154" t="s">
        <v>433</v>
      </c>
      <c r="AW14" s="154" t="s">
        <v>433</v>
      </c>
      <c r="AX14" s="154" t="s">
        <v>433</v>
      </c>
      <c r="AY14" s="154" t="s">
        <v>433</v>
      </c>
      <c r="AZ14" s="159" t="s">
        <v>189</v>
      </c>
      <c r="BA14" s="159" t="s">
        <v>433</v>
      </c>
      <c r="BB14" s="159">
        <f>ROUND(BB12+BB13,2)</f>
        <v>538.88</v>
      </c>
      <c r="BC14" s="154" t="s">
        <v>433</v>
      </c>
      <c r="BD14" s="154" t="s">
        <v>433</v>
      </c>
      <c r="BE14" s="154" t="s">
        <v>433</v>
      </c>
      <c r="BF14" s="154" t="s">
        <v>433</v>
      </c>
      <c r="BG14" s="154" t="s">
        <v>433</v>
      </c>
      <c r="BH14" s="154" t="s">
        <v>433</v>
      </c>
      <c r="BI14" s="154" t="s">
        <v>433</v>
      </c>
    </row>
    <row r="15" spans="1:93" ht="25.5" x14ac:dyDescent="0.2">
      <c r="A15" s="123">
        <v>12</v>
      </c>
      <c r="B15" s="209" t="s">
        <v>676</v>
      </c>
      <c r="C15" s="209" t="s">
        <v>433</v>
      </c>
      <c r="D15" s="209" t="s">
        <v>27</v>
      </c>
      <c r="E15" s="209" t="s">
        <v>32</v>
      </c>
      <c r="F15" s="209" t="s">
        <v>21</v>
      </c>
      <c r="G15" s="209" t="s">
        <v>22</v>
      </c>
      <c r="H15" s="209" t="s">
        <v>79</v>
      </c>
      <c r="I15" s="209" t="s">
        <v>80</v>
      </c>
      <c r="J15" s="209" t="s">
        <v>13</v>
      </c>
      <c r="K15" s="209" t="s">
        <v>274</v>
      </c>
      <c r="L15" s="210" t="s">
        <v>609</v>
      </c>
      <c r="M15" s="210" t="s">
        <v>610</v>
      </c>
      <c r="N15" s="210" t="s">
        <v>434</v>
      </c>
      <c r="O15" s="132" t="s">
        <v>608</v>
      </c>
      <c r="P15" s="132" t="s">
        <v>127</v>
      </c>
      <c r="Q15" s="209" t="s">
        <v>128</v>
      </c>
      <c r="R15" s="209" t="s">
        <v>129</v>
      </c>
      <c r="S15" s="154" t="s">
        <v>433</v>
      </c>
      <c r="T15" s="154" t="s">
        <v>433</v>
      </c>
      <c r="U15" s="154" t="s">
        <v>433</v>
      </c>
      <c r="V15" s="74" t="s">
        <v>247</v>
      </c>
      <c r="W15" s="74" t="s">
        <v>248</v>
      </c>
      <c r="X15" s="74" t="s">
        <v>607</v>
      </c>
      <c r="Y15" s="161" t="s">
        <v>433</v>
      </c>
      <c r="Z15" s="154" t="s">
        <v>433</v>
      </c>
      <c r="AA15" s="154" t="s">
        <v>433</v>
      </c>
      <c r="AB15" s="151" t="s">
        <v>183</v>
      </c>
      <c r="AC15" s="151" t="s">
        <v>433</v>
      </c>
      <c r="AD15" s="151">
        <v>0</v>
      </c>
      <c r="AE15" s="154" t="s">
        <v>433</v>
      </c>
      <c r="AF15" s="154" t="s">
        <v>433</v>
      </c>
      <c r="AG15" s="154" t="s">
        <v>433</v>
      </c>
      <c r="AH15" s="154" t="s">
        <v>433</v>
      </c>
      <c r="AI15" s="154" t="s">
        <v>433</v>
      </c>
      <c r="AJ15" s="154" t="s">
        <v>433</v>
      </c>
      <c r="AK15" s="154" t="s">
        <v>433</v>
      </c>
      <c r="AL15" s="154" t="s">
        <v>433</v>
      </c>
      <c r="AM15" s="154" t="s">
        <v>433</v>
      </c>
      <c r="AN15" s="158" t="s">
        <v>183</v>
      </c>
      <c r="AO15" s="158" t="s">
        <v>433</v>
      </c>
      <c r="AP15" s="158">
        <v>0</v>
      </c>
      <c r="AQ15" s="154" t="s">
        <v>433</v>
      </c>
      <c r="AR15" s="154" t="s">
        <v>433</v>
      </c>
      <c r="AS15" s="154" t="s">
        <v>433</v>
      </c>
      <c r="AT15" s="154" t="s">
        <v>433</v>
      </c>
      <c r="AU15" s="154" t="s">
        <v>433</v>
      </c>
      <c r="AV15" s="154" t="s">
        <v>433</v>
      </c>
      <c r="AW15" s="154" t="s">
        <v>433</v>
      </c>
      <c r="AX15" s="154" t="s">
        <v>433</v>
      </c>
      <c r="AY15" s="154" t="s">
        <v>433</v>
      </c>
      <c r="AZ15" s="159" t="s">
        <v>183</v>
      </c>
      <c r="BA15" s="159" t="s">
        <v>433</v>
      </c>
      <c r="BB15" s="159">
        <v>0</v>
      </c>
      <c r="BC15" s="154" t="s">
        <v>433</v>
      </c>
      <c r="BD15" s="154" t="s">
        <v>433</v>
      </c>
      <c r="BE15" s="154" t="s">
        <v>433</v>
      </c>
      <c r="BF15" s="154" t="s">
        <v>433</v>
      </c>
      <c r="BG15" s="154" t="s">
        <v>433</v>
      </c>
      <c r="BH15" s="154" t="s">
        <v>433</v>
      </c>
      <c r="BI15" s="154" t="s">
        <v>433</v>
      </c>
    </row>
    <row r="16" spans="1:93" ht="15" x14ac:dyDescent="0.25">
      <c r="A16" s="123">
        <v>13</v>
      </c>
      <c r="B16">
        <v>0</v>
      </c>
      <c r="C16" s="154" t="s">
        <v>433</v>
      </c>
      <c r="D16" t="s">
        <v>677</v>
      </c>
      <c r="E16" t="s">
        <v>1065</v>
      </c>
      <c r="F16" t="s">
        <v>1066</v>
      </c>
      <c r="G16" t="s">
        <v>1069</v>
      </c>
      <c r="H16" s="201">
        <f>ROUND(AD10,2)</f>
        <v>243271.25</v>
      </c>
      <c r="I16" s="201">
        <f>ROUND(AH8,2)</f>
        <v>17476.48</v>
      </c>
      <c r="J16" s="201">
        <f>ROUND(AD17,2)</f>
        <v>263143.73</v>
      </c>
      <c r="K16" t="s">
        <v>1064</v>
      </c>
      <c r="L16" s="202">
        <f>J16</f>
        <v>263143.73</v>
      </c>
      <c r="M16" s="1">
        <v>74.36</v>
      </c>
      <c r="N16" s="177">
        <f>L16*M16</f>
        <v>19567367.762799997</v>
      </c>
      <c r="O16" s="5">
        <f>J16-L16</f>
        <v>0</v>
      </c>
      <c r="P16" s="201">
        <v>0</v>
      </c>
      <c r="Q16" s="201">
        <v>0</v>
      </c>
      <c r="R16" s="201">
        <v>0</v>
      </c>
      <c r="S16" s="154" t="s">
        <v>433</v>
      </c>
      <c r="T16" s="154" t="s">
        <v>433</v>
      </c>
      <c r="U16" s="154" t="s">
        <v>433</v>
      </c>
      <c r="V16" s="224">
        <f>(U3*N3)</f>
        <v>0</v>
      </c>
      <c r="W16" s="224">
        <f>(U3*O3)</f>
        <v>0</v>
      </c>
      <c r="X16" s="224">
        <f>V3</f>
        <v>10828.83</v>
      </c>
      <c r="Y16" s="154" t="s">
        <v>433</v>
      </c>
      <c r="Z16" s="154" t="s">
        <v>433</v>
      </c>
      <c r="AA16" s="154" t="s">
        <v>433</v>
      </c>
      <c r="AB16" s="151" t="s">
        <v>50</v>
      </c>
      <c r="AC16" s="151" t="s">
        <v>433</v>
      </c>
      <c r="AD16" s="151">
        <f>AH8</f>
        <v>17476.48</v>
      </c>
      <c r="AE16" s="154" t="s">
        <v>433</v>
      </c>
      <c r="AF16" s="154" t="s">
        <v>433</v>
      </c>
      <c r="AG16" s="154" t="s">
        <v>433</v>
      </c>
      <c r="AH16" s="162" t="s">
        <v>433</v>
      </c>
      <c r="AI16" s="162" t="s">
        <v>433</v>
      </c>
      <c r="AJ16" s="154" t="s">
        <v>433</v>
      </c>
      <c r="AK16" s="154" t="s">
        <v>433</v>
      </c>
      <c r="AL16" s="154" t="s">
        <v>433</v>
      </c>
      <c r="AM16" s="154" t="s">
        <v>433</v>
      </c>
      <c r="AN16" s="158" t="s">
        <v>50</v>
      </c>
      <c r="AO16" s="158" t="s">
        <v>433</v>
      </c>
      <c r="AP16" s="158">
        <f>AT8</f>
        <v>4800.4799999999996</v>
      </c>
      <c r="AQ16" s="154" t="s">
        <v>433</v>
      </c>
      <c r="AR16" s="154" t="s">
        <v>433</v>
      </c>
      <c r="AS16" s="154" t="s">
        <v>433</v>
      </c>
      <c r="AT16" s="154" t="s">
        <v>433</v>
      </c>
      <c r="AU16" s="154" t="s">
        <v>433</v>
      </c>
      <c r="AV16" s="154" t="s">
        <v>433</v>
      </c>
      <c r="AW16" s="154" t="s">
        <v>433</v>
      </c>
      <c r="AX16" s="154" t="s">
        <v>433</v>
      </c>
      <c r="AY16" s="154" t="s">
        <v>433</v>
      </c>
      <c r="AZ16" s="159" t="s">
        <v>50</v>
      </c>
      <c r="BA16" s="159" t="s">
        <v>433</v>
      </c>
      <c r="BB16" s="159">
        <f>BF8</f>
        <v>2783.3199999999997</v>
      </c>
      <c r="BC16" s="154" t="s">
        <v>433</v>
      </c>
      <c r="BD16" s="154" t="s">
        <v>433</v>
      </c>
      <c r="BE16" s="154" t="s">
        <v>433</v>
      </c>
      <c r="BF16" s="154" t="s">
        <v>433</v>
      </c>
      <c r="BG16" s="154" t="s">
        <v>433</v>
      </c>
      <c r="BH16" s="154" t="s">
        <v>433</v>
      </c>
      <c r="BI16" s="154" t="s">
        <v>433</v>
      </c>
    </row>
    <row r="17" spans="1:61" ht="15" x14ac:dyDescent="0.25">
      <c r="A17" s="123">
        <v>14</v>
      </c>
      <c r="B17" s="154" t="s">
        <v>433</v>
      </c>
      <c r="C17" s="154" t="s">
        <v>433</v>
      </c>
      <c r="D17" s="154" t="s">
        <v>433</v>
      </c>
      <c r="E17" s="154" t="s">
        <v>433</v>
      </c>
      <c r="F17" t="s">
        <v>1067</v>
      </c>
      <c r="G17" t="s">
        <v>1070</v>
      </c>
      <c r="H17" s="201">
        <f>ROUND(AP10,2)</f>
        <v>41569.620000000003</v>
      </c>
      <c r="I17" s="201">
        <f>ROUND(AT8,2)</f>
        <v>4800.4799999999996</v>
      </c>
      <c r="J17" s="3">
        <f>ROUND(AP17,2)</f>
        <v>46779.53</v>
      </c>
      <c r="K17" t="s">
        <v>1072</v>
      </c>
      <c r="L17" s="202">
        <f>J17</f>
        <v>46779.53</v>
      </c>
      <c r="M17" s="1">
        <v>74.36</v>
      </c>
      <c r="N17" s="177">
        <f t="shared" ref="N17:N18" si="22">L17*M17</f>
        <v>3478525.8507999997</v>
      </c>
      <c r="O17" s="5">
        <f t="shared" ref="O17:O18" si="23">J17-L17</f>
        <v>0</v>
      </c>
      <c r="P17" s="201">
        <v>0</v>
      </c>
      <c r="Q17" s="201">
        <v>0</v>
      </c>
      <c r="R17" s="201">
        <v>0</v>
      </c>
      <c r="S17" s="154" t="s">
        <v>433</v>
      </c>
      <c r="T17" s="154" t="s">
        <v>433</v>
      </c>
      <c r="U17" s="154" t="s">
        <v>433</v>
      </c>
      <c r="V17" s="224">
        <f t="shared" ref="V17:V20" si="24">(U4*N4)</f>
        <v>0</v>
      </c>
      <c r="W17" s="224">
        <f t="shared" ref="W17:W20" si="25">(U4*O4)</f>
        <v>0</v>
      </c>
      <c r="X17" s="224">
        <f t="shared" ref="X17:X26" si="26">V4</f>
        <v>11448.13</v>
      </c>
      <c r="Y17" s="154" t="s">
        <v>433</v>
      </c>
      <c r="Z17" s="154" t="s">
        <v>433</v>
      </c>
      <c r="AA17" s="154" t="s">
        <v>433</v>
      </c>
      <c r="AB17" s="151" t="s">
        <v>190</v>
      </c>
      <c r="AC17" s="151" t="s">
        <v>433</v>
      </c>
      <c r="AD17" s="151">
        <f>(AD10+AD14+AD16)-AD11</f>
        <v>263143.73</v>
      </c>
      <c r="AE17" s="154" t="s">
        <v>433</v>
      </c>
      <c r="AF17" s="154" t="s">
        <v>433</v>
      </c>
      <c r="AG17" s="154" t="s">
        <v>433</v>
      </c>
      <c r="AH17" s="154" t="s">
        <v>433</v>
      </c>
      <c r="AI17" s="154" t="s">
        <v>433</v>
      </c>
      <c r="AJ17" s="154" t="s">
        <v>433</v>
      </c>
      <c r="AK17" s="154" t="s">
        <v>433</v>
      </c>
      <c r="AL17" s="154" t="s">
        <v>433</v>
      </c>
      <c r="AM17" s="154" t="s">
        <v>433</v>
      </c>
      <c r="AN17" s="158" t="s">
        <v>190</v>
      </c>
      <c r="AO17" s="158" t="s">
        <v>433</v>
      </c>
      <c r="AP17" s="158">
        <f>(AP10+AP14+AP16)-AP11</f>
        <v>46779.53</v>
      </c>
      <c r="AQ17" s="154" t="s">
        <v>433</v>
      </c>
      <c r="AR17" s="154" t="s">
        <v>433</v>
      </c>
      <c r="AS17" s="154" t="s">
        <v>433</v>
      </c>
      <c r="AT17" s="154" t="s">
        <v>433</v>
      </c>
      <c r="AU17" s="154" t="s">
        <v>433</v>
      </c>
      <c r="AV17" s="154" t="s">
        <v>433</v>
      </c>
      <c r="AW17" s="154" t="s">
        <v>433</v>
      </c>
      <c r="AX17" s="154" t="s">
        <v>433</v>
      </c>
      <c r="AY17" s="154" t="s">
        <v>433</v>
      </c>
      <c r="AZ17" s="159" t="s">
        <v>190</v>
      </c>
      <c r="BA17" s="159" t="s">
        <v>433</v>
      </c>
      <c r="BB17" s="159">
        <f>(BB10+BB14+BB16)-BB11</f>
        <v>23536.649999999998</v>
      </c>
      <c r="BC17" s="154" t="s">
        <v>433</v>
      </c>
      <c r="BD17" s="154" t="s">
        <v>433</v>
      </c>
      <c r="BE17" s="154" t="s">
        <v>433</v>
      </c>
      <c r="BF17" s="154" t="s">
        <v>433</v>
      </c>
      <c r="BG17" s="154" t="s">
        <v>433</v>
      </c>
      <c r="BH17" s="154" t="s">
        <v>433</v>
      </c>
      <c r="BI17" s="154" t="s">
        <v>433</v>
      </c>
    </row>
    <row r="18" spans="1:61" ht="15" x14ac:dyDescent="0.25">
      <c r="A18" s="123">
        <v>15</v>
      </c>
      <c r="B18" s="154" t="s">
        <v>433</v>
      </c>
      <c r="C18" s="154" t="s">
        <v>433</v>
      </c>
      <c r="D18" s="154" t="s">
        <v>433</v>
      </c>
      <c r="E18" s="154" t="s">
        <v>433</v>
      </c>
      <c r="F18" t="s">
        <v>1068</v>
      </c>
      <c r="G18" t="s">
        <v>1071</v>
      </c>
      <c r="H18" s="201">
        <f>ROUND(BB10,2)</f>
        <v>20550.919999999998</v>
      </c>
      <c r="I18" s="201">
        <f>ROUND(BF8,2)</f>
        <v>2783.32</v>
      </c>
      <c r="J18" s="3">
        <f>ROUND(BB17,2)</f>
        <v>23536.65</v>
      </c>
      <c r="K18" s="201" t="s">
        <v>433</v>
      </c>
      <c r="L18" s="5">
        <f t="shared" ref="L18:L19" si="27">J18</f>
        <v>23536.65</v>
      </c>
      <c r="M18" s="1">
        <v>74.36</v>
      </c>
      <c r="N18" s="177">
        <f t="shared" si="22"/>
        <v>1750185.294</v>
      </c>
      <c r="O18" s="5">
        <f t="shared" si="23"/>
        <v>0</v>
      </c>
      <c r="P18" s="201">
        <v>0</v>
      </c>
      <c r="Q18" s="201">
        <v>0</v>
      </c>
      <c r="R18" s="201">
        <v>0</v>
      </c>
      <c r="S18" s="154" t="s">
        <v>433</v>
      </c>
      <c r="T18" s="154" t="s">
        <v>433</v>
      </c>
      <c r="U18" s="154" t="s">
        <v>433</v>
      </c>
      <c r="V18" s="224">
        <f t="shared" si="24"/>
        <v>0</v>
      </c>
      <c r="W18" s="224">
        <f t="shared" si="25"/>
        <v>0</v>
      </c>
      <c r="X18" s="224">
        <f t="shared" si="26"/>
        <v>1784.09</v>
      </c>
      <c r="Y18" s="154" t="s">
        <v>433</v>
      </c>
      <c r="Z18" s="154" t="s">
        <v>433</v>
      </c>
      <c r="AA18" s="154" t="s">
        <v>433</v>
      </c>
      <c r="AB18" s="151" t="s">
        <v>45</v>
      </c>
      <c r="AC18" s="151" t="s">
        <v>433</v>
      </c>
      <c r="AD18" s="73">
        <f>ROUND(($AC$8/$U$8)*D29,2)</f>
        <v>7965.87</v>
      </c>
      <c r="AE18" s="154" t="s">
        <v>433</v>
      </c>
      <c r="AF18" s="154" t="s">
        <v>433</v>
      </c>
      <c r="AG18" s="154" t="s">
        <v>433</v>
      </c>
      <c r="AH18" s="154" t="s">
        <v>433</v>
      </c>
      <c r="AI18" s="154" t="s">
        <v>433</v>
      </c>
      <c r="AJ18" s="154" t="s">
        <v>433</v>
      </c>
      <c r="AK18" s="154" t="s">
        <v>433</v>
      </c>
      <c r="AL18" s="154" t="s">
        <v>433</v>
      </c>
      <c r="AM18" s="154" t="s">
        <v>433</v>
      </c>
      <c r="AN18" s="158" t="s">
        <v>45</v>
      </c>
      <c r="AO18" s="158" t="s">
        <v>433</v>
      </c>
      <c r="AP18" s="80">
        <f>ROUND(($AO$8/$U$8)*D29,2)</f>
        <v>1361.19</v>
      </c>
      <c r="AQ18" s="154" t="s">
        <v>433</v>
      </c>
      <c r="AR18" s="154" t="s">
        <v>433</v>
      </c>
      <c r="AS18" s="154" t="s">
        <v>433</v>
      </c>
      <c r="AT18" s="154" t="s">
        <v>433</v>
      </c>
      <c r="AU18" s="154" t="s">
        <v>433</v>
      </c>
      <c r="AV18" s="154" t="s">
        <v>433</v>
      </c>
      <c r="AW18" s="154" t="s">
        <v>433</v>
      </c>
      <c r="AX18" s="154" t="s">
        <v>433</v>
      </c>
      <c r="AY18" s="154" t="s">
        <v>433</v>
      </c>
      <c r="AZ18" s="159" t="s">
        <v>45</v>
      </c>
      <c r="BA18" s="159" t="s">
        <v>433</v>
      </c>
      <c r="BB18" s="81">
        <f>ROUND(($BA$8/$U$8)*D29,2)</f>
        <v>672.94</v>
      </c>
      <c r="BC18" s="154" t="s">
        <v>433</v>
      </c>
      <c r="BD18" s="154" t="s">
        <v>433</v>
      </c>
      <c r="BE18" s="154" t="s">
        <v>433</v>
      </c>
      <c r="BF18" s="154" t="s">
        <v>433</v>
      </c>
      <c r="BG18" s="154" t="s">
        <v>433</v>
      </c>
      <c r="BH18" s="154" t="s">
        <v>433</v>
      </c>
      <c r="BI18" s="154" t="s">
        <v>433</v>
      </c>
    </row>
    <row r="19" spans="1:61" s="165" customFormat="1" x14ac:dyDescent="0.2">
      <c r="A19" s="123">
        <v>16</v>
      </c>
      <c r="B19" s="154" t="s">
        <v>433</v>
      </c>
      <c r="C19" s="154" t="s">
        <v>433</v>
      </c>
      <c r="D19" s="154" t="s">
        <v>433</v>
      </c>
      <c r="E19" s="154" t="s">
        <v>433</v>
      </c>
      <c r="F19" s="175" t="s">
        <v>433</v>
      </c>
      <c r="G19" s="175" t="s">
        <v>433</v>
      </c>
      <c r="H19" s="201" t="s">
        <v>433</v>
      </c>
      <c r="I19" s="176" t="s">
        <v>433</v>
      </c>
      <c r="J19" s="3" t="s">
        <v>433</v>
      </c>
      <c r="K19" s="201" t="s">
        <v>433</v>
      </c>
      <c r="L19" s="5" t="str">
        <f t="shared" si="27"/>
        <v>.</v>
      </c>
      <c r="M19" s="203" t="s">
        <v>433</v>
      </c>
      <c r="N19" s="76">
        <f>N18+N17</f>
        <v>5228711.1447999999</v>
      </c>
      <c r="O19" s="5" t="s">
        <v>433</v>
      </c>
      <c r="P19" s="201">
        <v>0</v>
      </c>
      <c r="Q19" s="201">
        <v>0</v>
      </c>
      <c r="R19" s="201">
        <v>0</v>
      </c>
      <c r="S19" s="187" t="s">
        <v>433</v>
      </c>
      <c r="T19" s="187" t="s">
        <v>433</v>
      </c>
      <c r="U19" s="154" t="s">
        <v>433</v>
      </c>
      <c r="V19" s="224">
        <f t="shared" si="24"/>
        <v>0</v>
      </c>
      <c r="W19" s="224">
        <f t="shared" si="25"/>
        <v>0</v>
      </c>
      <c r="X19" s="224">
        <f t="shared" si="26"/>
        <v>890.98</v>
      </c>
      <c r="Y19" s="154" t="s">
        <v>433</v>
      </c>
      <c r="Z19" s="163" t="s">
        <v>433</v>
      </c>
      <c r="AA19" s="163" t="s">
        <v>433</v>
      </c>
      <c r="AB19" s="163" t="s">
        <v>433</v>
      </c>
      <c r="AC19" s="163" t="s">
        <v>433</v>
      </c>
      <c r="AD19" s="163" t="s">
        <v>433</v>
      </c>
      <c r="AE19" s="163" t="s">
        <v>433</v>
      </c>
      <c r="AF19" s="163" t="s">
        <v>433</v>
      </c>
      <c r="AG19" s="163" t="s">
        <v>433</v>
      </c>
      <c r="AH19" s="163" t="s">
        <v>433</v>
      </c>
      <c r="AI19" s="163" t="s">
        <v>433</v>
      </c>
      <c r="AJ19" s="163" t="s">
        <v>433</v>
      </c>
      <c r="AK19" s="164" t="s">
        <v>433</v>
      </c>
      <c r="AL19" s="164" t="s">
        <v>433</v>
      </c>
      <c r="AM19" s="164" t="s">
        <v>433</v>
      </c>
      <c r="AN19" s="163" t="s">
        <v>433</v>
      </c>
      <c r="AO19" s="163" t="s">
        <v>433</v>
      </c>
      <c r="AP19" s="163" t="s">
        <v>433</v>
      </c>
      <c r="AQ19" s="163" t="s">
        <v>433</v>
      </c>
      <c r="AR19" s="163" t="s">
        <v>433</v>
      </c>
      <c r="AS19" s="163" t="s">
        <v>433</v>
      </c>
      <c r="AT19" s="163" t="s">
        <v>433</v>
      </c>
      <c r="AU19" s="163" t="s">
        <v>433</v>
      </c>
      <c r="AV19" s="163" t="s">
        <v>433</v>
      </c>
      <c r="AW19" s="163" t="s">
        <v>433</v>
      </c>
      <c r="AX19" s="163" t="s">
        <v>433</v>
      </c>
      <c r="AY19" s="163" t="s">
        <v>433</v>
      </c>
      <c r="AZ19" s="163" t="s">
        <v>433</v>
      </c>
      <c r="BA19" s="163" t="s">
        <v>433</v>
      </c>
      <c r="BB19" s="163" t="s">
        <v>433</v>
      </c>
      <c r="BC19" s="163" t="s">
        <v>433</v>
      </c>
      <c r="BD19" s="163" t="s">
        <v>433</v>
      </c>
      <c r="BE19" s="163" t="s">
        <v>433</v>
      </c>
      <c r="BF19" s="163" t="s">
        <v>433</v>
      </c>
      <c r="BG19" s="163" t="s">
        <v>433</v>
      </c>
      <c r="BH19" s="163" t="s">
        <v>433</v>
      </c>
      <c r="BI19" s="163" t="s">
        <v>433</v>
      </c>
    </row>
    <row r="20" spans="1:61" x14ac:dyDescent="0.2">
      <c r="A20" s="123">
        <v>17</v>
      </c>
      <c r="B20" s="124" t="s">
        <v>23</v>
      </c>
      <c r="C20" s="124" t="s">
        <v>433</v>
      </c>
      <c r="D20" s="124" t="s">
        <v>433</v>
      </c>
      <c r="E20" s="124" t="s">
        <v>433</v>
      </c>
      <c r="F20" s="182" t="s">
        <v>433</v>
      </c>
      <c r="G20" s="182" t="s">
        <v>433</v>
      </c>
      <c r="H20" s="204">
        <f>ROUND(SUM(H16:H19),2)</f>
        <v>305391.78999999998</v>
      </c>
      <c r="I20" s="204">
        <f>ROUND(SUM(I16:I19),2)</f>
        <v>25060.28</v>
      </c>
      <c r="J20" s="4">
        <f>ROUND(SUM(J16:J19),2)</f>
        <v>333459.90999999997</v>
      </c>
      <c r="K20" s="204" t="s">
        <v>433</v>
      </c>
      <c r="L20" s="204">
        <f>SUM(L16:L19)</f>
        <v>333459.91000000003</v>
      </c>
      <c r="M20" s="204"/>
      <c r="N20" s="183">
        <f>N19+N16</f>
        <v>24796078.907599997</v>
      </c>
      <c r="O20" s="204">
        <f>SUM(O16:O19)</f>
        <v>0</v>
      </c>
      <c r="P20" s="204">
        <f>ROUND(T8,2)</f>
        <v>305391.8</v>
      </c>
      <c r="Q20" s="204">
        <f>V8</f>
        <v>25060.28</v>
      </c>
      <c r="R20" s="204">
        <f>ROUND(T12,2)</f>
        <v>333459.90999999997</v>
      </c>
      <c r="S20" s="154" t="s">
        <v>433</v>
      </c>
      <c r="T20" s="154" t="s">
        <v>433</v>
      </c>
      <c r="U20" s="162" t="s">
        <v>433</v>
      </c>
      <c r="V20" s="224">
        <f t="shared" si="24"/>
        <v>0</v>
      </c>
      <c r="W20" s="224">
        <f t="shared" si="25"/>
        <v>0</v>
      </c>
      <c r="X20" s="224">
        <f t="shared" si="26"/>
        <v>108.25</v>
      </c>
      <c r="Y20" s="154" t="s">
        <v>433</v>
      </c>
      <c r="Z20" s="154" t="s">
        <v>433</v>
      </c>
      <c r="AA20" s="154" t="s">
        <v>433</v>
      </c>
      <c r="AB20" s="154" t="s">
        <v>433</v>
      </c>
      <c r="AC20" s="154" t="s">
        <v>433</v>
      </c>
      <c r="AD20" s="154" t="s">
        <v>433</v>
      </c>
      <c r="AE20" s="154" t="s">
        <v>433</v>
      </c>
      <c r="AF20" s="154" t="s">
        <v>433</v>
      </c>
      <c r="AG20" s="154" t="s">
        <v>433</v>
      </c>
      <c r="AH20" s="154" t="s">
        <v>433</v>
      </c>
      <c r="AI20" s="154" t="s">
        <v>433</v>
      </c>
      <c r="AJ20" s="154" t="s">
        <v>433</v>
      </c>
      <c r="AK20" s="164" t="s">
        <v>433</v>
      </c>
      <c r="AL20" s="164" t="s">
        <v>433</v>
      </c>
      <c r="AM20" s="164" t="s">
        <v>433</v>
      </c>
      <c r="AN20" s="154" t="s">
        <v>433</v>
      </c>
      <c r="AO20" s="154" t="s">
        <v>433</v>
      </c>
      <c r="AP20" s="154" t="s">
        <v>433</v>
      </c>
      <c r="AQ20" s="154" t="s">
        <v>433</v>
      </c>
      <c r="AR20" s="154" t="s">
        <v>433</v>
      </c>
      <c r="AS20" s="154" t="s">
        <v>433</v>
      </c>
      <c r="AT20" s="154" t="s">
        <v>433</v>
      </c>
      <c r="AU20" s="154" t="s">
        <v>433</v>
      </c>
      <c r="AV20" s="154" t="s">
        <v>433</v>
      </c>
      <c r="AW20" s="154" t="s">
        <v>433</v>
      </c>
      <c r="AX20" s="154" t="s">
        <v>433</v>
      </c>
      <c r="AY20" s="154" t="s">
        <v>433</v>
      </c>
      <c r="AZ20" s="154" t="s">
        <v>433</v>
      </c>
      <c r="BA20" s="154" t="s">
        <v>433</v>
      </c>
      <c r="BB20" s="154" t="s">
        <v>433</v>
      </c>
      <c r="BC20" s="154" t="s">
        <v>433</v>
      </c>
      <c r="BD20" s="154" t="s">
        <v>433</v>
      </c>
      <c r="BE20" s="154" t="s">
        <v>433</v>
      </c>
      <c r="BF20" s="154" t="s">
        <v>433</v>
      </c>
      <c r="BG20" s="154" t="s">
        <v>433</v>
      </c>
      <c r="BH20" s="154" t="s">
        <v>433</v>
      </c>
      <c r="BI20" s="154" t="s">
        <v>433</v>
      </c>
    </row>
    <row r="21" spans="1:61" x14ac:dyDescent="0.2">
      <c r="A21" s="123">
        <v>18</v>
      </c>
      <c r="B21" s="154" t="s">
        <v>433</v>
      </c>
      <c r="C21" s="154" t="s">
        <v>433</v>
      </c>
      <c r="D21" s="154" t="s">
        <v>433</v>
      </c>
      <c r="E21" s="154" t="s">
        <v>433</v>
      </c>
      <c r="F21" s="154" t="s">
        <v>433</v>
      </c>
      <c r="G21" s="154" t="s">
        <v>433</v>
      </c>
      <c r="H21" s="154" t="s">
        <v>433</v>
      </c>
      <c r="I21" s="154" t="s">
        <v>433</v>
      </c>
      <c r="J21" s="156" t="s">
        <v>433</v>
      </c>
      <c r="K21" s="154" t="s">
        <v>433</v>
      </c>
      <c r="L21" s="154" t="s">
        <v>433</v>
      </c>
      <c r="M21" s="154" t="s">
        <v>433</v>
      </c>
      <c r="N21" s="154" t="s">
        <v>433</v>
      </c>
      <c r="O21" s="154" t="s">
        <v>433</v>
      </c>
      <c r="P21" s="154" t="s">
        <v>433</v>
      </c>
      <c r="Q21" s="154" t="s">
        <v>433</v>
      </c>
      <c r="R21" s="154" t="s">
        <v>433</v>
      </c>
      <c r="S21" s="154" t="s">
        <v>433</v>
      </c>
      <c r="T21" s="154" t="s">
        <v>433</v>
      </c>
      <c r="U21" s="154" t="s">
        <v>433</v>
      </c>
      <c r="V21" s="224" t="s">
        <v>433</v>
      </c>
      <c r="W21" s="224" t="s">
        <v>433</v>
      </c>
      <c r="X21" s="224" t="s">
        <v>433</v>
      </c>
      <c r="Y21" s="154" t="s">
        <v>433</v>
      </c>
      <c r="Z21" s="154" t="s">
        <v>433</v>
      </c>
      <c r="AA21" s="154" t="s">
        <v>433</v>
      </c>
      <c r="AB21" s="154" t="s">
        <v>433</v>
      </c>
      <c r="AC21" s="154" t="s">
        <v>433</v>
      </c>
      <c r="AD21" s="154" t="s">
        <v>433</v>
      </c>
      <c r="AE21" s="154" t="s">
        <v>433</v>
      </c>
      <c r="AF21" s="154" t="s">
        <v>433</v>
      </c>
      <c r="AG21" s="154" t="s">
        <v>433</v>
      </c>
      <c r="AH21" s="154" t="s">
        <v>433</v>
      </c>
      <c r="AI21" s="154" t="s">
        <v>433</v>
      </c>
      <c r="AJ21" s="154" t="s">
        <v>433</v>
      </c>
      <c r="AK21" s="164" t="s">
        <v>433</v>
      </c>
      <c r="AL21" s="164" t="s">
        <v>433</v>
      </c>
      <c r="AM21" s="164" t="s">
        <v>433</v>
      </c>
      <c r="AN21" s="154" t="s">
        <v>433</v>
      </c>
      <c r="AO21" s="154" t="s">
        <v>433</v>
      </c>
      <c r="AP21" s="154" t="s">
        <v>433</v>
      </c>
      <c r="AQ21" s="154" t="s">
        <v>433</v>
      </c>
      <c r="AR21" s="154" t="s">
        <v>433</v>
      </c>
      <c r="AS21" s="154" t="s">
        <v>433</v>
      </c>
      <c r="AT21" s="154" t="s">
        <v>433</v>
      </c>
      <c r="AU21" s="154" t="s">
        <v>433</v>
      </c>
      <c r="AV21" s="154" t="s">
        <v>433</v>
      </c>
      <c r="AW21" s="154" t="s">
        <v>433</v>
      </c>
      <c r="AX21" s="154" t="s">
        <v>433</v>
      </c>
      <c r="AY21" s="154" t="s">
        <v>433</v>
      </c>
      <c r="AZ21" s="154" t="s">
        <v>433</v>
      </c>
      <c r="BA21" s="154" t="s">
        <v>433</v>
      </c>
      <c r="BB21" s="154" t="s">
        <v>433</v>
      </c>
      <c r="BC21" s="154" t="s">
        <v>433</v>
      </c>
      <c r="BD21" s="154" t="s">
        <v>433</v>
      </c>
      <c r="BE21" s="154" t="s">
        <v>433</v>
      </c>
      <c r="BF21" s="154" t="s">
        <v>433</v>
      </c>
      <c r="BG21" s="154" t="s">
        <v>433</v>
      </c>
      <c r="BH21" s="154" t="s">
        <v>433</v>
      </c>
      <c r="BI21" s="154" t="s">
        <v>433</v>
      </c>
    </row>
    <row r="22" spans="1:61" x14ac:dyDescent="0.2">
      <c r="A22" s="123">
        <v>19</v>
      </c>
      <c r="B22" s="154" t="s">
        <v>433</v>
      </c>
      <c r="C22" s="154" t="s">
        <v>433</v>
      </c>
      <c r="D22" s="154" t="s">
        <v>433</v>
      </c>
      <c r="E22" s="154" t="s">
        <v>433</v>
      </c>
      <c r="F22" s="154" t="s">
        <v>433</v>
      </c>
      <c r="G22" s="154" t="s">
        <v>433</v>
      </c>
      <c r="H22" s="154" t="s">
        <v>433</v>
      </c>
      <c r="I22" s="154" t="s">
        <v>433</v>
      </c>
      <c r="J22" s="156" t="s">
        <v>433</v>
      </c>
      <c r="K22" s="154" t="s">
        <v>433</v>
      </c>
      <c r="L22" s="154" t="s">
        <v>433</v>
      </c>
      <c r="M22" s="154" t="s">
        <v>433</v>
      </c>
      <c r="N22" s="154" t="s">
        <v>433</v>
      </c>
      <c r="O22" s="154" t="s">
        <v>433</v>
      </c>
      <c r="P22" s="154" t="s">
        <v>433</v>
      </c>
      <c r="Q22" s="154" t="s">
        <v>433</v>
      </c>
      <c r="R22" s="154" t="s">
        <v>433</v>
      </c>
      <c r="S22" s="154" t="s">
        <v>433</v>
      </c>
      <c r="T22" s="154" t="s">
        <v>433</v>
      </c>
      <c r="U22" s="154" t="s">
        <v>433</v>
      </c>
      <c r="V22" s="224" t="s">
        <v>433</v>
      </c>
      <c r="W22" s="224" t="s">
        <v>433</v>
      </c>
      <c r="X22" s="224" t="str">
        <f t="shared" si="26"/>
        <v>.</v>
      </c>
      <c r="Y22" s="154" t="s">
        <v>433</v>
      </c>
      <c r="Z22" s="154" t="s">
        <v>433</v>
      </c>
      <c r="AA22" s="154" t="s">
        <v>433</v>
      </c>
      <c r="AB22" s="154" t="s">
        <v>433</v>
      </c>
      <c r="AC22" s="154" t="s">
        <v>433</v>
      </c>
      <c r="AD22" s="154" t="s">
        <v>433</v>
      </c>
      <c r="AE22" s="154" t="s">
        <v>433</v>
      </c>
      <c r="AF22" s="154" t="s">
        <v>433</v>
      </c>
      <c r="AG22" s="154" t="s">
        <v>433</v>
      </c>
      <c r="AH22" s="154" t="s">
        <v>433</v>
      </c>
      <c r="AI22" s="154" t="s">
        <v>433</v>
      </c>
      <c r="AJ22" s="154" t="s">
        <v>433</v>
      </c>
      <c r="AK22" s="164" t="s">
        <v>433</v>
      </c>
      <c r="AL22" s="164" t="s">
        <v>433</v>
      </c>
      <c r="AM22" s="164" t="s">
        <v>433</v>
      </c>
      <c r="AN22" s="154" t="s">
        <v>433</v>
      </c>
      <c r="AO22" s="154" t="s">
        <v>433</v>
      </c>
      <c r="AP22" s="154" t="s">
        <v>433</v>
      </c>
      <c r="AQ22" s="154" t="s">
        <v>433</v>
      </c>
      <c r="AR22" s="154" t="s">
        <v>433</v>
      </c>
      <c r="AS22" s="154" t="s">
        <v>433</v>
      </c>
      <c r="AT22" s="154" t="s">
        <v>433</v>
      </c>
      <c r="AU22" s="154" t="s">
        <v>433</v>
      </c>
      <c r="AV22" s="154" t="s">
        <v>433</v>
      </c>
      <c r="AW22" s="154" t="s">
        <v>433</v>
      </c>
      <c r="AX22" s="154" t="s">
        <v>433</v>
      </c>
      <c r="AY22" s="154" t="s">
        <v>433</v>
      </c>
      <c r="AZ22" s="154" t="s">
        <v>433</v>
      </c>
      <c r="BA22" s="154" t="s">
        <v>433</v>
      </c>
      <c r="BB22" s="154" t="s">
        <v>433</v>
      </c>
      <c r="BC22" s="154" t="s">
        <v>433</v>
      </c>
      <c r="BD22" s="154" t="s">
        <v>433</v>
      </c>
      <c r="BE22" s="154" t="s">
        <v>433</v>
      </c>
      <c r="BF22" s="154" t="s">
        <v>433</v>
      </c>
      <c r="BG22" s="154" t="s">
        <v>433</v>
      </c>
      <c r="BH22" s="154" t="s">
        <v>433</v>
      </c>
      <c r="BI22" s="154" t="s">
        <v>433</v>
      </c>
    </row>
    <row r="23" spans="1:61" x14ac:dyDescent="0.2">
      <c r="A23" s="123">
        <v>20</v>
      </c>
      <c r="B23" s="154" t="s">
        <v>433</v>
      </c>
      <c r="C23" s="154" t="s">
        <v>433</v>
      </c>
      <c r="D23" s="154" t="s">
        <v>433</v>
      </c>
      <c r="E23" s="154" t="s">
        <v>433</v>
      </c>
      <c r="F23" s="154" t="s">
        <v>433</v>
      </c>
      <c r="G23" s="154" t="s">
        <v>433</v>
      </c>
      <c r="H23" s="154" t="s">
        <v>433</v>
      </c>
      <c r="I23" s="154" t="s">
        <v>433</v>
      </c>
      <c r="J23" s="156" t="s">
        <v>433</v>
      </c>
      <c r="K23" s="154" t="s">
        <v>433</v>
      </c>
      <c r="L23" s="154" t="s">
        <v>433</v>
      </c>
      <c r="M23" s="154" t="s">
        <v>433</v>
      </c>
      <c r="N23" s="154" t="s">
        <v>433</v>
      </c>
      <c r="O23" s="154" t="s">
        <v>433</v>
      </c>
      <c r="P23" s="154" t="s">
        <v>433</v>
      </c>
      <c r="Q23" s="154" t="s">
        <v>433</v>
      </c>
      <c r="R23" s="154" t="s">
        <v>433</v>
      </c>
      <c r="S23" s="154" t="s">
        <v>433</v>
      </c>
      <c r="T23" s="154" t="s">
        <v>433</v>
      </c>
      <c r="U23" s="154" t="s">
        <v>433</v>
      </c>
      <c r="V23" s="224" t="s">
        <v>433</v>
      </c>
      <c r="W23" s="224" t="s">
        <v>433</v>
      </c>
      <c r="X23" s="224" t="str">
        <f t="shared" si="26"/>
        <v>.</v>
      </c>
      <c r="Y23" s="154" t="s">
        <v>433</v>
      </c>
      <c r="Z23" s="154" t="s">
        <v>433</v>
      </c>
      <c r="AA23" s="154" t="s">
        <v>433</v>
      </c>
      <c r="AB23" s="154" t="s">
        <v>433</v>
      </c>
      <c r="AC23" s="154" t="s">
        <v>433</v>
      </c>
      <c r="AD23" s="154" t="s">
        <v>433</v>
      </c>
      <c r="AE23" s="154" t="s">
        <v>433</v>
      </c>
      <c r="AF23" s="154" t="s">
        <v>433</v>
      </c>
      <c r="AG23" s="154" t="s">
        <v>433</v>
      </c>
      <c r="AH23" s="154" t="s">
        <v>433</v>
      </c>
      <c r="AI23" s="154" t="s">
        <v>433</v>
      </c>
      <c r="AJ23" s="154" t="s">
        <v>433</v>
      </c>
      <c r="AK23" s="164" t="s">
        <v>433</v>
      </c>
      <c r="AL23" s="164" t="s">
        <v>433</v>
      </c>
      <c r="AM23" s="164" t="s">
        <v>433</v>
      </c>
      <c r="AN23" s="154" t="s">
        <v>433</v>
      </c>
      <c r="AO23" s="154" t="s">
        <v>433</v>
      </c>
      <c r="AP23" s="154" t="s">
        <v>433</v>
      </c>
      <c r="AQ23" s="154" t="s">
        <v>433</v>
      </c>
      <c r="AR23" s="154" t="s">
        <v>433</v>
      </c>
      <c r="AS23" s="154" t="s">
        <v>433</v>
      </c>
      <c r="AT23" s="154" t="s">
        <v>433</v>
      </c>
      <c r="AU23" s="154" t="s">
        <v>433</v>
      </c>
      <c r="AV23" s="154" t="s">
        <v>433</v>
      </c>
      <c r="AW23" s="154" t="s">
        <v>433</v>
      </c>
      <c r="AX23" s="154" t="s">
        <v>433</v>
      </c>
      <c r="AY23" s="154" t="s">
        <v>433</v>
      </c>
      <c r="AZ23" s="154" t="s">
        <v>433</v>
      </c>
      <c r="BA23" s="154" t="s">
        <v>433</v>
      </c>
      <c r="BB23" s="154" t="s">
        <v>433</v>
      </c>
      <c r="BC23" s="154" t="s">
        <v>433</v>
      </c>
      <c r="BD23" s="154" t="s">
        <v>433</v>
      </c>
      <c r="BE23" s="154" t="s">
        <v>433</v>
      </c>
      <c r="BF23" s="154" t="s">
        <v>433</v>
      </c>
      <c r="BG23" s="154" t="s">
        <v>433</v>
      </c>
      <c r="BH23" s="154" t="s">
        <v>433</v>
      </c>
      <c r="BI23" s="154" t="s">
        <v>433</v>
      </c>
    </row>
    <row r="24" spans="1:61" x14ac:dyDescent="0.2">
      <c r="A24" s="123">
        <v>21</v>
      </c>
      <c r="B24" s="154" t="s">
        <v>433</v>
      </c>
      <c r="C24" s="154" t="s">
        <v>433</v>
      </c>
      <c r="D24" s="154" t="s">
        <v>433</v>
      </c>
      <c r="E24" s="154" t="s">
        <v>433</v>
      </c>
      <c r="F24" s="154" t="s">
        <v>433</v>
      </c>
      <c r="G24" s="154" t="s">
        <v>433</v>
      </c>
      <c r="H24" s="154" t="s">
        <v>433</v>
      </c>
      <c r="I24" s="154" t="s">
        <v>433</v>
      </c>
      <c r="J24" s="156" t="s">
        <v>433</v>
      </c>
      <c r="K24" s="154" t="s">
        <v>433</v>
      </c>
      <c r="L24" s="154" t="s">
        <v>433</v>
      </c>
      <c r="M24" s="154" t="s">
        <v>433</v>
      </c>
      <c r="N24" s="154" t="s">
        <v>433</v>
      </c>
      <c r="O24" s="154" t="s">
        <v>433</v>
      </c>
      <c r="P24" s="154" t="s">
        <v>433</v>
      </c>
      <c r="Q24" s="154" t="s">
        <v>433</v>
      </c>
      <c r="R24" s="154" t="s">
        <v>433</v>
      </c>
      <c r="S24" s="154" t="s">
        <v>433</v>
      </c>
      <c r="T24" s="154" t="s">
        <v>433</v>
      </c>
      <c r="U24" s="154" t="s">
        <v>433</v>
      </c>
      <c r="V24" s="224" t="s">
        <v>433</v>
      </c>
      <c r="W24" s="224" t="s">
        <v>433</v>
      </c>
      <c r="X24" s="224" t="str">
        <f t="shared" si="26"/>
        <v>.</v>
      </c>
      <c r="Y24" s="154" t="s">
        <v>433</v>
      </c>
      <c r="Z24" s="154" t="s">
        <v>433</v>
      </c>
      <c r="AA24" s="154" t="s">
        <v>433</v>
      </c>
      <c r="AB24" s="154" t="s">
        <v>433</v>
      </c>
      <c r="AC24" s="154" t="s">
        <v>433</v>
      </c>
      <c r="AD24" s="154" t="s">
        <v>433</v>
      </c>
      <c r="AE24" s="154" t="s">
        <v>433</v>
      </c>
      <c r="AF24" s="154" t="s">
        <v>433</v>
      </c>
      <c r="AG24" s="154" t="s">
        <v>433</v>
      </c>
      <c r="AH24" s="154" t="s">
        <v>433</v>
      </c>
      <c r="AI24" s="154" t="s">
        <v>433</v>
      </c>
      <c r="AJ24" s="154" t="s">
        <v>433</v>
      </c>
      <c r="AK24" s="164" t="s">
        <v>433</v>
      </c>
      <c r="AL24" s="164" t="s">
        <v>433</v>
      </c>
      <c r="AM24" s="164" t="s">
        <v>433</v>
      </c>
      <c r="AN24" s="154" t="s">
        <v>433</v>
      </c>
      <c r="AO24" s="154" t="s">
        <v>433</v>
      </c>
      <c r="AP24" s="154" t="s">
        <v>433</v>
      </c>
      <c r="AQ24" s="154" t="s">
        <v>433</v>
      </c>
      <c r="AR24" s="154" t="s">
        <v>433</v>
      </c>
      <c r="AS24" s="154" t="s">
        <v>433</v>
      </c>
      <c r="AT24" s="154" t="s">
        <v>433</v>
      </c>
      <c r="AU24" s="154" t="s">
        <v>433</v>
      </c>
      <c r="AV24" s="154" t="s">
        <v>433</v>
      </c>
      <c r="AW24" s="154" t="s">
        <v>433</v>
      </c>
      <c r="AX24" s="154" t="s">
        <v>433</v>
      </c>
      <c r="AY24" s="154" t="s">
        <v>433</v>
      </c>
      <c r="AZ24" s="154" t="s">
        <v>433</v>
      </c>
      <c r="BA24" s="154" t="s">
        <v>433</v>
      </c>
      <c r="BB24" s="154" t="s">
        <v>433</v>
      </c>
      <c r="BC24" s="154" t="s">
        <v>433</v>
      </c>
      <c r="BD24" s="154" t="s">
        <v>433</v>
      </c>
      <c r="BE24" s="154" t="s">
        <v>433</v>
      </c>
      <c r="BF24" s="154" t="s">
        <v>433</v>
      </c>
      <c r="BG24" s="154" t="s">
        <v>433</v>
      </c>
      <c r="BH24" s="154" t="s">
        <v>433</v>
      </c>
      <c r="BI24" s="154" t="s">
        <v>433</v>
      </c>
    </row>
    <row r="25" spans="1:61" x14ac:dyDescent="0.2">
      <c r="A25" s="123">
        <v>22</v>
      </c>
      <c r="B25" s="166" t="s">
        <v>398</v>
      </c>
      <c r="C25" s="166" t="s">
        <v>433</v>
      </c>
      <c r="D25" s="166" t="s">
        <v>433</v>
      </c>
      <c r="E25" s="166" t="s">
        <v>433</v>
      </c>
      <c r="F25" s="166" t="s">
        <v>433</v>
      </c>
      <c r="G25" s="154" t="s">
        <v>433</v>
      </c>
      <c r="H25" s="154" t="s">
        <v>433</v>
      </c>
      <c r="I25" s="154" t="s">
        <v>433</v>
      </c>
      <c r="J25" s="154" t="s">
        <v>433</v>
      </c>
      <c r="K25" s="154" t="s">
        <v>433</v>
      </c>
      <c r="L25" s="154" t="s">
        <v>433</v>
      </c>
      <c r="M25" s="154" t="s">
        <v>433</v>
      </c>
      <c r="N25" s="154" t="s">
        <v>433</v>
      </c>
      <c r="O25" s="154" t="s">
        <v>433</v>
      </c>
      <c r="P25" s="154" t="s">
        <v>433</v>
      </c>
      <c r="Q25" s="154" t="s">
        <v>433</v>
      </c>
      <c r="R25" s="154" t="s">
        <v>433</v>
      </c>
      <c r="S25" s="154" t="s">
        <v>433</v>
      </c>
      <c r="T25" s="154" t="s">
        <v>433</v>
      </c>
      <c r="U25" s="154" t="s">
        <v>433</v>
      </c>
      <c r="V25" s="224" t="s">
        <v>433</v>
      </c>
      <c r="W25" s="224" t="s">
        <v>433</v>
      </c>
      <c r="X25" s="224" t="str">
        <f t="shared" si="26"/>
        <v>.</v>
      </c>
      <c r="Y25" s="154" t="s">
        <v>433</v>
      </c>
      <c r="Z25" s="154" t="s">
        <v>433</v>
      </c>
      <c r="AA25" s="154" t="s">
        <v>433</v>
      </c>
      <c r="AB25" s="154" t="s">
        <v>433</v>
      </c>
      <c r="AC25" s="154" t="s">
        <v>433</v>
      </c>
      <c r="AD25" s="154" t="s">
        <v>433</v>
      </c>
      <c r="AE25" s="154" t="s">
        <v>433</v>
      </c>
      <c r="AF25" s="154" t="s">
        <v>433</v>
      </c>
      <c r="AG25" s="154" t="s">
        <v>433</v>
      </c>
      <c r="AH25" s="154" t="s">
        <v>433</v>
      </c>
      <c r="AI25" s="154" t="s">
        <v>433</v>
      </c>
      <c r="AJ25" s="154" t="s">
        <v>433</v>
      </c>
      <c r="AK25" s="164" t="s">
        <v>433</v>
      </c>
      <c r="AL25" s="164" t="s">
        <v>433</v>
      </c>
      <c r="AM25" s="164" t="s">
        <v>433</v>
      </c>
      <c r="AN25" s="154" t="s">
        <v>433</v>
      </c>
      <c r="AO25" s="154" t="s">
        <v>433</v>
      </c>
      <c r="AP25" s="154" t="s">
        <v>433</v>
      </c>
      <c r="AQ25" s="154" t="s">
        <v>433</v>
      </c>
      <c r="AR25" s="154" t="s">
        <v>433</v>
      </c>
      <c r="AS25" s="154" t="s">
        <v>433</v>
      </c>
      <c r="AT25" s="154" t="s">
        <v>433</v>
      </c>
      <c r="AU25" s="154" t="s">
        <v>433</v>
      </c>
      <c r="AV25" s="154" t="s">
        <v>433</v>
      </c>
      <c r="AW25" s="154" t="s">
        <v>433</v>
      </c>
      <c r="AX25" s="154" t="s">
        <v>433</v>
      </c>
      <c r="AY25" s="154" t="s">
        <v>433</v>
      </c>
      <c r="AZ25" s="154" t="s">
        <v>433</v>
      </c>
      <c r="BA25" s="154" t="s">
        <v>433</v>
      </c>
      <c r="BB25" s="154" t="s">
        <v>433</v>
      </c>
      <c r="BC25" s="154" t="s">
        <v>433</v>
      </c>
      <c r="BD25" s="154" t="s">
        <v>433</v>
      </c>
      <c r="BE25" s="154" t="s">
        <v>433</v>
      </c>
      <c r="BF25" s="154" t="s">
        <v>433</v>
      </c>
      <c r="BG25" s="154" t="s">
        <v>433</v>
      </c>
      <c r="BH25" s="154" t="s">
        <v>433</v>
      </c>
      <c r="BI25" s="154" t="s">
        <v>433</v>
      </c>
    </row>
    <row r="26" spans="1:61" x14ac:dyDescent="0.2">
      <c r="A26" s="123">
        <v>23</v>
      </c>
      <c r="B26" s="167" t="s">
        <v>193</v>
      </c>
      <c r="C26" s="167" t="s">
        <v>433</v>
      </c>
      <c r="D26" s="167" t="s">
        <v>194</v>
      </c>
      <c r="E26" s="167" t="s">
        <v>195</v>
      </c>
      <c r="F26" s="167" t="s">
        <v>196</v>
      </c>
      <c r="G26" s="154" t="s">
        <v>433</v>
      </c>
      <c r="H26" s="154" t="s">
        <v>433</v>
      </c>
      <c r="I26" s="154" t="s">
        <v>433</v>
      </c>
      <c r="J26" s="154" t="s">
        <v>433</v>
      </c>
      <c r="K26" s="154" t="s">
        <v>433</v>
      </c>
      <c r="L26" s="154" t="s">
        <v>433</v>
      </c>
      <c r="M26" s="154" t="s">
        <v>433</v>
      </c>
      <c r="N26" s="154" t="s">
        <v>433</v>
      </c>
      <c r="O26" s="154" t="s">
        <v>433</v>
      </c>
      <c r="P26" s="154" t="s">
        <v>433</v>
      </c>
      <c r="Q26" s="154" t="s">
        <v>433</v>
      </c>
      <c r="R26" s="154" t="s">
        <v>433</v>
      </c>
      <c r="S26" s="154" t="s">
        <v>433</v>
      </c>
      <c r="T26" s="154" t="s">
        <v>433</v>
      </c>
      <c r="U26" s="154" t="s">
        <v>433</v>
      </c>
      <c r="V26" s="224">
        <f>SUM(V16:V25)</f>
        <v>0</v>
      </c>
      <c r="W26" s="224">
        <f>SUM(W16:W25)</f>
        <v>0</v>
      </c>
      <c r="X26" s="224" t="str">
        <f t="shared" si="26"/>
        <v>.</v>
      </c>
      <c r="Y26" s="168" t="s">
        <v>433</v>
      </c>
      <c r="Z26" s="154" t="s">
        <v>433</v>
      </c>
      <c r="AA26" s="154" t="s">
        <v>433</v>
      </c>
      <c r="AB26" s="154" t="s">
        <v>433</v>
      </c>
      <c r="AC26" s="154" t="s">
        <v>433</v>
      </c>
      <c r="AD26" s="154" t="s">
        <v>433</v>
      </c>
      <c r="AE26" s="154" t="s">
        <v>433</v>
      </c>
      <c r="AF26" s="154" t="s">
        <v>433</v>
      </c>
      <c r="AG26" s="154" t="s">
        <v>433</v>
      </c>
      <c r="AH26" s="154" t="s">
        <v>433</v>
      </c>
      <c r="AI26" s="154" t="s">
        <v>433</v>
      </c>
      <c r="AJ26" s="154" t="s">
        <v>433</v>
      </c>
      <c r="AK26" s="154" t="s">
        <v>433</v>
      </c>
      <c r="AL26" s="154" t="s">
        <v>433</v>
      </c>
      <c r="AM26" s="154" t="s">
        <v>433</v>
      </c>
      <c r="AN26" s="154" t="s">
        <v>433</v>
      </c>
      <c r="AO26" s="154" t="s">
        <v>433</v>
      </c>
      <c r="AP26" s="154" t="s">
        <v>433</v>
      </c>
      <c r="AQ26" s="154" t="s">
        <v>433</v>
      </c>
      <c r="AR26" s="154" t="s">
        <v>433</v>
      </c>
      <c r="AS26" s="154" t="s">
        <v>433</v>
      </c>
      <c r="AT26" s="154" t="s">
        <v>433</v>
      </c>
      <c r="AU26" s="154" t="s">
        <v>433</v>
      </c>
      <c r="AV26" s="154" t="s">
        <v>433</v>
      </c>
      <c r="AW26" s="154" t="s">
        <v>433</v>
      </c>
      <c r="AX26" s="154" t="s">
        <v>433</v>
      </c>
      <c r="AY26" s="154" t="s">
        <v>433</v>
      </c>
      <c r="AZ26" s="154" t="s">
        <v>433</v>
      </c>
      <c r="BA26" s="154" t="s">
        <v>433</v>
      </c>
      <c r="BB26" s="154" t="s">
        <v>433</v>
      </c>
      <c r="BC26" s="154" t="s">
        <v>433</v>
      </c>
      <c r="BD26" s="154" t="s">
        <v>433</v>
      </c>
      <c r="BE26" s="154" t="s">
        <v>433</v>
      </c>
      <c r="BF26" s="154" t="s">
        <v>433</v>
      </c>
      <c r="BG26" s="154" t="s">
        <v>433</v>
      </c>
      <c r="BH26" s="154" t="s">
        <v>433</v>
      </c>
      <c r="BI26" s="154" t="s">
        <v>433</v>
      </c>
    </row>
    <row r="27" spans="1:61" x14ac:dyDescent="0.2">
      <c r="A27" s="123">
        <v>24</v>
      </c>
      <c r="B27" s="216" t="s">
        <v>199</v>
      </c>
      <c r="C27" s="107" t="s">
        <v>433</v>
      </c>
      <c r="D27" s="75">
        <v>2000</v>
      </c>
      <c r="E27" s="145" t="s">
        <v>393</v>
      </c>
      <c r="F27" s="216" t="s">
        <v>200</v>
      </c>
      <c r="G27" s="154" t="s">
        <v>433</v>
      </c>
      <c r="H27" s="154" t="s">
        <v>433</v>
      </c>
      <c r="I27" s="154" t="s">
        <v>433</v>
      </c>
      <c r="J27" s="154" t="s">
        <v>433</v>
      </c>
      <c r="K27" s="154" t="s">
        <v>433</v>
      </c>
      <c r="L27" s="154" t="s">
        <v>433</v>
      </c>
      <c r="M27" s="154" t="s">
        <v>433</v>
      </c>
      <c r="N27" s="154" t="s">
        <v>433</v>
      </c>
      <c r="O27" s="154" t="s">
        <v>433</v>
      </c>
      <c r="P27" s="154" t="s">
        <v>433</v>
      </c>
      <c r="Q27" s="154" t="s">
        <v>433</v>
      </c>
      <c r="R27" s="154" t="s">
        <v>433</v>
      </c>
      <c r="S27" s="154" t="s">
        <v>433</v>
      </c>
      <c r="T27" s="154" t="s">
        <v>433</v>
      </c>
      <c r="U27" s="154" t="s">
        <v>433</v>
      </c>
      <c r="V27" s="224" t="s">
        <v>23</v>
      </c>
      <c r="W27" s="224">
        <f>V26+W26</f>
        <v>0</v>
      </c>
      <c r="X27" s="224">
        <f>SUM(X16:X26)</f>
        <v>25060.28</v>
      </c>
      <c r="Y27" s="154" t="s">
        <v>433</v>
      </c>
      <c r="Z27" s="154" t="s">
        <v>433</v>
      </c>
      <c r="AA27" s="154" t="s">
        <v>433</v>
      </c>
      <c r="AB27" s="154" t="s">
        <v>433</v>
      </c>
      <c r="AC27" s="154" t="s">
        <v>433</v>
      </c>
      <c r="AD27" s="154" t="s">
        <v>433</v>
      </c>
      <c r="AE27" s="154" t="s">
        <v>433</v>
      </c>
      <c r="AF27" s="154" t="s">
        <v>433</v>
      </c>
      <c r="AG27" s="154" t="s">
        <v>433</v>
      </c>
      <c r="AH27" s="154" t="s">
        <v>433</v>
      </c>
      <c r="AI27" s="154" t="s">
        <v>433</v>
      </c>
      <c r="AJ27" s="154" t="s">
        <v>433</v>
      </c>
      <c r="AK27" s="154" t="s">
        <v>433</v>
      </c>
      <c r="AL27" s="154" t="s">
        <v>433</v>
      </c>
      <c r="AM27" s="154" t="s">
        <v>433</v>
      </c>
      <c r="AN27" s="154" t="s">
        <v>433</v>
      </c>
      <c r="AO27" s="154" t="s">
        <v>433</v>
      </c>
      <c r="AP27" s="154" t="s">
        <v>433</v>
      </c>
      <c r="AQ27" s="154" t="s">
        <v>433</v>
      </c>
      <c r="AR27" s="154" t="s">
        <v>433</v>
      </c>
      <c r="AS27" s="154" t="s">
        <v>433</v>
      </c>
      <c r="AT27" s="154" t="s">
        <v>433</v>
      </c>
      <c r="AU27" s="154" t="s">
        <v>433</v>
      </c>
      <c r="AV27" s="154" t="s">
        <v>433</v>
      </c>
      <c r="AW27" s="154" t="s">
        <v>433</v>
      </c>
      <c r="AX27" s="154" t="s">
        <v>433</v>
      </c>
      <c r="AY27" s="154" t="s">
        <v>433</v>
      </c>
      <c r="AZ27" s="154" t="s">
        <v>433</v>
      </c>
      <c r="BA27" s="154" t="s">
        <v>433</v>
      </c>
      <c r="BB27" s="154" t="s">
        <v>433</v>
      </c>
      <c r="BC27" s="154" t="s">
        <v>433</v>
      </c>
      <c r="BD27" s="154" t="s">
        <v>433</v>
      </c>
      <c r="BE27" s="154" t="s">
        <v>433</v>
      </c>
      <c r="BF27" s="154" t="s">
        <v>433</v>
      </c>
      <c r="BG27" s="154" t="s">
        <v>433</v>
      </c>
      <c r="BH27" s="154" t="s">
        <v>433</v>
      </c>
      <c r="BI27" s="154" t="s">
        <v>433</v>
      </c>
    </row>
    <row r="28" spans="1:61" x14ac:dyDescent="0.2">
      <c r="A28" s="123">
        <v>25</v>
      </c>
      <c r="B28" s="77" t="s">
        <v>403</v>
      </c>
      <c r="C28" s="107" t="s">
        <v>433</v>
      </c>
      <c r="D28" s="75">
        <f>U8*2%</f>
        <v>6007.8358999999982</v>
      </c>
      <c r="E28" s="145" t="s">
        <v>393</v>
      </c>
      <c r="F28" s="216" t="s">
        <v>200</v>
      </c>
      <c r="G28" s="154" t="s">
        <v>433</v>
      </c>
      <c r="H28" s="154" t="s">
        <v>433</v>
      </c>
      <c r="I28" s="154" t="s">
        <v>433</v>
      </c>
      <c r="J28" s="154" t="s">
        <v>433</v>
      </c>
      <c r="K28" s="154" t="s">
        <v>433</v>
      </c>
      <c r="L28" s="154" t="s">
        <v>433</v>
      </c>
      <c r="M28" s="154" t="s">
        <v>433</v>
      </c>
      <c r="N28" s="154" t="s">
        <v>433</v>
      </c>
      <c r="O28" s="154" t="s">
        <v>433</v>
      </c>
      <c r="P28" s="154" t="s">
        <v>433</v>
      </c>
      <c r="Q28" s="154" t="s">
        <v>433</v>
      </c>
      <c r="R28" s="154" t="s">
        <v>433</v>
      </c>
      <c r="S28" s="154" t="s">
        <v>433</v>
      </c>
      <c r="T28" s="154" t="s">
        <v>433</v>
      </c>
      <c r="U28" s="154" t="s">
        <v>433</v>
      </c>
      <c r="V28" s="154" t="s">
        <v>433</v>
      </c>
      <c r="W28" s="154" t="s">
        <v>433</v>
      </c>
      <c r="X28" s="154" t="s">
        <v>433</v>
      </c>
      <c r="Y28" s="154" t="s">
        <v>433</v>
      </c>
      <c r="Z28" s="154" t="s">
        <v>433</v>
      </c>
      <c r="AA28" s="154" t="s">
        <v>433</v>
      </c>
      <c r="AB28" s="154" t="s">
        <v>433</v>
      </c>
      <c r="AC28" s="154" t="s">
        <v>433</v>
      </c>
      <c r="AD28" s="154" t="s">
        <v>433</v>
      </c>
      <c r="AE28" s="154" t="s">
        <v>433</v>
      </c>
      <c r="AF28" s="154" t="s">
        <v>433</v>
      </c>
      <c r="AG28" s="154" t="s">
        <v>433</v>
      </c>
      <c r="AH28" s="154" t="s">
        <v>433</v>
      </c>
      <c r="AI28" s="154" t="s">
        <v>433</v>
      </c>
      <c r="AJ28" s="154" t="s">
        <v>433</v>
      </c>
      <c r="AK28" s="154" t="s">
        <v>433</v>
      </c>
      <c r="AL28" s="154" t="s">
        <v>433</v>
      </c>
      <c r="AM28" s="154" t="s">
        <v>433</v>
      </c>
      <c r="AN28" s="154" t="s">
        <v>433</v>
      </c>
      <c r="AO28" s="154" t="s">
        <v>433</v>
      </c>
      <c r="AP28" s="154" t="s">
        <v>433</v>
      </c>
      <c r="AQ28" s="154" t="s">
        <v>433</v>
      </c>
      <c r="AR28" s="154" t="s">
        <v>433</v>
      </c>
      <c r="AS28" s="154" t="s">
        <v>433</v>
      </c>
      <c r="AT28" s="154" t="s">
        <v>433</v>
      </c>
      <c r="AU28" s="154" t="s">
        <v>433</v>
      </c>
      <c r="AV28" s="154" t="s">
        <v>433</v>
      </c>
      <c r="AW28" s="154" t="s">
        <v>433</v>
      </c>
      <c r="AX28" s="154" t="s">
        <v>433</v>
      </c>
      <c r="AY28" s="154" t="s">
        <v>433</v>
      </c>
      <c r="AZ28" s="154" t="s">
        <v>433</v>
      </c>
      <c r="BA28" s="154" t="s">
        <v>433</v>
      </c>
      <c r="BB28" s="154" t="s">
        <v>433</v>
      </c>
      <c r="BC28" s="154" t="s">
        <v>433</v>
      </c>
      <c r="BD28" s="154" t="s">
        <v>433</v>
      </c>
      <c r="BE28" s="154" t="s">
        <v>433</v>
      </c>
      <c r="BF28" s="154" t="s">
        <v>433</v>
      </c>
      <c r="BG28" s="154" t="s">
        <v>433</v>
      </c>
      <c r="BH28" s="154" t="s">
        <v>433</v>
      </c>
      <c r="BI28" s="154" t="s">
        <v>433</v>
      </c>
    </row>
    <row r="29" spans="1:61" x14ac:dyDescent="0.2">
      <c r="A29" s="123">
        <v>26</v>
      </c>
      <c r="B29" s="169" t="s">
        <v>201</v>
      </c>
      <c r="C29" s="169" t="s">
        <v>433</v>
      </c>
      <c r="D29" s="75">
        <v>10000</v>
      </c>
      <c r="E29" s="169" t="s">
        <v>202</v>
      </c>
      <c r="F29" s="169" t="s">
        <v>200</v>
      </c>
      <c r="G29" s="154" t="s">
        <v>433</v>
      </c>
      <c r="H29" s="154" t="s">
        <v>433</v>
      </c>
      <c r="I29" s="154" t="s">
        <v>433</v>
      </c>
      <c r="J29" s="154" t="s">
        <v>433</v>
      </c>
      <c r="K29" s="154" t="s">
        <v>433</v>
      </c>
      <c r="L29" s="154" t="s">
        <v>433</v>
      </c>
      <c r="M29" s="154" t="s">
        <v>433</v>
      </c>
      <c r="N29" s="154" t="s">
        <v>433</v>
      </c>
      <c r="O29" s="154" t="s">
        <v>433</v>
      </c>
      <c r="P29" s="154" t="s">
        <v>433</v>
      </c>
      <c r="Q29" s="154" t="s">
        <v>433</v>
      </c>
      <c r="R29" s="154" t="s">
        <v>433</v>
      </c>
      <c r="S29" s="154" t="s">
        <v>433</v>
      </c>
      <c r="T29" s="154" t="s">
        <v>433</v>
      </c>
      <c r="U29" s="154" t="s">
        <v>433</v>
      </c>
      <c r="V29" s="154" t="s">
        <v>433</v>
      </c>
      <c r="W29" s="154" t="s">
        <v>433</v>
      </c>
      <c r="X29" s="154" t="s">
        <v>433</v>
      </c>
      <c r="Y29" s="154" t="s">
        <v>433</v>
      </c>
      <c r="Z29" s="154" t="s">
        <v>433</v>
      </c>
      <c r="AA29" s="154" t="s">
        <v>433</v>
      </c>
      <c r="AB29" s="154" t="s">
        <v>433</v>
      </c>
      <c r="AC29" s="154" t="s">
        <v>433</v>
      </c>
      <c r="AD29" s="154" t="s">
        <v>433</v>
      </c>
      <c r="AE29" s="154" t="s">
        <v>433</v>
      </c>
      <c r="AF29" s="154" t="s">
        <v>433</v>
      </c>
      <c r="AG29" s="154" t="s">
        <v>433</v>
      </c>
      <c r="AH29" s="154" t="s">
        <v>433</v>
      </c>
      <c r="AI29" s="154" t="s">
        <v>433</v>
      </c>
      <c r="AJ29" s="154" t="s">
        <v>433</v>
      </c>
      <c r="AK29" s="154" t="s">
        <v>433</v>
      </c>
      <c r="AL29" s="154" t="s">
        <v>433</v>
      </c>
      <c r="AM29" s="154" t="s">
        <v>433</v>
      </c>
      <c r="AN29" s="154" t="s">
        <v>433</v>
      </c>
      <c r="AO29" s="154" t="s">
        <v>433</v>
      </c>
      <c r="AP29" s="154" t="s">
        <v>433</v>
      </c>
      <c r="AQ29" s="154" t="s">
        <v>433</v>
      </c>
      <c r="AR29" s="154" t="s">
        <v>433</v>
      </c>
      <c r="AS29" s="154" t="s">
        <v>433</v>
      </c>
      <c r="AT29" s="154" t="s">
        <v>433</v>
      </c>
      <c r="AU29" s="154" t="s">
        <v>433</v>
      </c>
      <c r="AV29" s="154" t="s">
        <v>433</v>
      </c>
      <c r="AW29" s="154" t="s">
        <v>433</v>
      </c>
      <c r="AX29" s="154" t="s">
        <v>433</v>
      </c>
      <c r="AY29" s="154" t="s">
        <v>433</v>
      </c>
      <c r="AZ29" s="154" t="s">
        <v>433</v>
      </c>
      <c r="BA29" s="154" t="s">
        <v>433</v>
      </c>
      <c r="BB29" s="154" t="s">
        <v>433</v>
      </c>
      <c r="BC29" s="154" t="s">
        <v>433</v>
      </c>
      <c r="BD29" s="154" t="s">
        <v>433</v>
      </c>
      <c r="BE29" s="154" t="s">
        <v>433</v>
      </c>
      <c r="BF29" s="154" t="s">
        <v>433</v>
      </c>
      <c r="BG29" s="154" t="s">
        <v>433</v>
      </c>
      <c r="BH29" s="154" t="s">
        <v>433</v>
      </c>
      <c r="BI29" s="154" t="s">
        <v>433</v>
      </c>
    </row>
    <row r="30" spans="1:61" x14ac:dyDescent="0.2">
      <c r="A30" s="123">
        <v>27</v>
      </c>
      <c r="B30" s="154" t="s">
        <v>433</v>
      </c>
      <c r="C30" s="154" t="s">
        <v>433</v>
      </c>
      <c r="D30" s="154" t="s">
        <v>433</v>
      </c>
      <c r="E30" s="154" t="s">
        <v>433</v>
      </c>
      <c r="F30" s="154" t="s">
        <v>433</v>
      </c>
      <c r="G30" s="154" t="s">
        <v>433</v>
      </c>
      <c r="H30" s="154" t="s">
        <v>433</v>
      </c>
      <c r="I30" s="154" t="s">
        <v>433</v>
      </c>
      <c r="J30" s="154" t="s">
        <v>433</v>
      </c>
      <c r="K30" s="154" t="s">
        <v>433</v>
      </c>
      <c r="L30" s="154" t="s">
        <v>433</v>
      </c>
      <c r="M30" s="154" t="s">
        <v>433</v>
      </c>
      <c r="N30" s="154" t="s">
        <v>433</v>
      </c>
      <c r="O30" s="154" t="s">
        <v>433</v>
      </c>
      <c r="P30" s="154" t="s">
        <v>433</v>
      </c>
      <c r="Q30" s="154" t="s">
        <v>433</v>
      </c>
      <c r="R30" s="154" t="s">
        <v>433</v>
      </c>
      <c r="S30" s="154" t="s">
        <v>433</v>
      </c>
      <c r="T30" s="154" t="s">
        <v>433</v>
      </c>
      <c r="U30" s="154" t="s">
        <v>433</v>
      </c>
      <c r="V30" s="154" t="s">
        <v>433</v>
      </c>
      <c r="W30" s="154" t="s">
        <v>433</v>
      </c>
      <c r="X30" s="154" t="s">
        <v>433</v>
      </c>
      <c r="Y30" s="154" t="s">
        <v>433</v>
      </c>
      <c r="Z30" s="154" t="s">
        <v>433</v>
      </c>
      <c r="AA30" s="154" t="s">
        <v>433</v>
      </c>
      <c r="AB30" s="154" t="s">
        <v>433</v>
      </c>
      <c r="AC30" s="154" t="s">
        <v>433</v>
      </c>
      <c r="AD30" s="154" t="s">
        <v>433</v>
      </c>
      <c r="AE30" s="154" t="s">
        <v>433</v>
      </c>
      <c r="AF30" s="154" t="s">
        <v>433</v>
      </c>
      <c r="AG30" s="154" t="s">
        <v>433</v>
      </c>
      <c r="AH30" s="154" t="s">
        <v>433</v>
      </c>
      <c r="AI30" s="154" t="s">
        <v>433</v>
      </c>
      <c r="AJ30" s="154" t="s">
        <v>433</v>
      </c>
      <c r="AK30" s="154" t="s">
        <v>433</v>
      </c>
      <c r="AL30" s="154" t="s">
        <v>433</v>
      </c>
      <c r="AM30" s="154" t="s">
        <v>433</v>
      </c>
      <c r="AN30" s="154" t="s">
        <v>433</v>
      </c>
      <c r="AO30" s="154" t="s">
        <v>433</v>
      </c>
      <c r="AP30" s="154" t="s">
        <v>433</v>
      </c>
      <c r="AQ30" s="154" t="s">
        <v>433</v>
      </c>
      <c r="AR30" s="154" t="s">
        <v>433</v>
      </c>
      <c r="AS30" s="154" t="s">
        <v>433</v>
      </c>
      <c r="AT30" s="154" t="s">
        <v>433</v>
      </c>
      <c r="AU30" s="154" t="s">
        <v>433</v>
      </c>
      <c r="AV30" s="154" t="s">
        <v>433</v>
      </c>
      <c r="AW30" s="154" t="s">
        <v>433</v>
      </c>
      <c r="AX30" s="154" t="s">
        <v>433</v>
      </c>
      <c r="AY30" s="154" t="s">
        <v>433</v>
      </c>
      <c r="AZ30" s="154" t="s">
        <v>433</v>
      </c>
      <c r="BA30" s="154" t="s">
        <v>433</v>
      </c>
      <c r="BB30" s="154" t="s">
        <v>433</v>
      </c>
      <c r="BC30" s="154" t="s">
        <v>433</v>
      </c>
      <c r="BD30" s="154" t="s">
        <v>433</v>
      </c>
      <c r="BE30" s="154" t="s">
        <v>433</v>
      </c>
      <c r="BF30" s="154" t="s">
        <v>433</v>
      </c>
      <c r="BG30" s="154" t="s">
        <v>433</v>
      </c>
      <c r="BH30" s="154" t="s">
        <v>433</v>
      </c>
      <c r="BI30" s="154" t="s">
        <v>433</v>
      </c>
    </row>
    <row r="31" spans="1:61" x14ac:dyDescent="0.2">
      <c r="A31" s="123">
        <v>28</v>
      </c>
      <c r="B31" s="171" t="s">
        <v>163</v>
      </c>
      <c r="C31" s="160" t="s">
        <v>433</v>
      </c>
      <c r="D31" s="171" t="s">
        <v>168</v>
      </c>
      <c r="E31" s="160" t="s">
        <v>433</v>
      </c>
      <c r="F31" s="171" t="s">
        <v>174</v>
      </c>
      <c r="G31" s="160" t="s">
        <v>433</v>
      </c>
      <c r="H31" s="154" t="s">
        <v>433</v>
      </c>
      <c r="I31" s="154" t="s">
        <v>433</v>
      </c>
      <c r="J31" s="154" t="s">
        <v>433</v>
      </c>
      <c r="K31" s="154" t="s">
        <v>433</v>
      </c>
      <c r="L31" s="154" t="s">
        <v>433</v>
      </c>
      <c r="M31" s="154" t="s">
        <v>433</v>
      </c>
      <c r="N31" s="154" t="s">
        <v>433</v>
      </c>
      <c r="O31" s="154" t="s">
        <v>433</v>
      </c>
      <c r="P31" s="154" t="s">
        <v>433</v>
      </c>
      <c r="Q31" s="154" t="s">
        <v>433</v>
      </c>
      <c r="R31" s="154" t="s">
        <v>433</v>
      </c>
      <c r="S31" s="154" t="s">
        <v>433</v>
      </c>
      <c r="T31" s="154" t="s">
        <v>433</v>
      </c>
      <c r="U31" s="154" t="s">
        <v>433</v>
      </c>
      <c r="V31" s="154" t="s">
        <v>433</v>
      </c>
      <c r="W31" s="154" t="s">
        <v>433</v>
      </c>
      <c r="X31" s="154" t="s">
        <v>433</v>
      </c>
      <c r="Y31" s="154" t="s">
        <v>433</v>
      </c>
      <c r="Z31" s="154" t="s">
        <v>433</v>
      </c>
      <c r="AA31" s="154" t="s">
        <v>433</v>
      </c>
      <c r="AB31" s="154" t="s">
        <v>433</v>
      </c>
      <c r="AC31" s="154" t="s">
        <v>433</v>
      </c>
      <c r="AD31" s="154" t="s">
        <v>433</v>
      </c>
      <c r="AE31" s="154" t="s">
        <v>433</v>
      </c>
      <c r="AF31" s="154" t="s">
        <v>433</v>
      </c>
      <c r="AG31" s="154" t="s">
        <v>433</v>
      </c>
      <c r="AH31" s="154" t="s">
        <v>433</v>
      </c>
      <c r="AI31" s="154" t="s">
        <v>433</v>
      </c>
      <c r="AJ31" s="154" t="s">
        <v>433</v>
      </c>
      <c r="AK31" s="154" t="s">
        <v>433</v>
      </c>
      <c r="AL31" s="154" t="s">
        <v>433</v>
      </c>
      <c r="AM31" s="154" t="s">
        <v>433</v>
      </c>
      <c r="AN31" s="154" t="s">
        <v>433</v>
      </c>
      <c r="AO31" s="154" t="s">
        <v>433</v>
      </c>
      <c r="AP31" s="154" t="s">
        <v>433</v>
      </c>
      <c r="AQ31" s="154" t="s">
        <v>433</v>
      </c>
      <c r="AR31" s="154" t="s">
        <v>433</v>
      </c>
      <c r="AS31" s="154" t="s">
        <v>433</v>
      </c>
      <c r="AT31" s="154" t="s">
        <v>433</v>
      </c>
      <c r="AU31" s="154" t="s">
        <v>433</v>
      </c>
      <c r="AV31" s="154" t="s">
        <v>433</v>
      </c>
      <c r="AW31" s="154" t="s">
        <v>433</v>
      </c>
      <c r="AX31" s="154" t="s">
        <v>433</v>
      </c>
      <c r="AY31" s="154" t="s">
        <v>433</v>
      </c>
      <c r="AZ31" s="154" t="s">
        <v>433</v>
      </c>
      <c r="BA31" s="154" t="s">
        <v>433</v>
      </c>
      <c r="BB31" s="154" t="s">
        <v>433</v>
      </c>
      <c r="BC31" s="154" t="s">
        <v>433</v>
      </c>
      <c r="BD31" s="154" t="s">
        <v>433</v>
      </c>
      <c r="BE31" s="154" t="s">
        <v>433</v>
      </c>
      <c r="BF31" s="154" t="s">
        <v>433</v>
      </c>
      <c r="BG31" s="154" t="s">
        <v>433</v>
      </c>
      <c r="BH31" s="154" t="s">
        <v>433</v>
      </c>
      <c r="BI31" s="154" t="s">
        <v>433</v>
      </c>
    </row>
    <row r="32" spans="1:61" x14ac:dyDescent="0.2">
      <c r="A32" s="123">
        <v>29</v>
      </c>
      <c r="B32" s="167" t="s">
        <v>164</v>
      </c>
      <c r="C32" s="167" t="s">
        <v>165</v>
      </c>
      <c r="D32" s="167" t="s">
        <v>164</v>
      </c>
      <c r="E32" s="167" t="s">
        <v>165</v>
      </c>
      <c r="F32" s="167" t="s">
        <v>164</v>
      </c>
      <c r="G32" s="167" t="s">
        <v>165</v>
      </c>
      <c r="H32" s="154" t="s">
        <v>433</v>
      </c>
      <c r="I32" s="154" t="s">
        <v>433</v>
      </c>
      <c r="J32" s="154" t="s">
        <v>433</v>
      </c>
      <c r="K32" s="154" t="s">
        <v>433</v>
      </c>
      <c r="L32" s="154" t="s">
        <v>433</v>
      </c>
      <c r="M32" s="154" t="s">
        <v>433</v>
      </c>
      <c r="N32" s="154" t="s">
        <v>433</v>
      </c>
      <c r="O32" s="154" t="s">
        <v>433</v>
      </c>
      <c r="P32" s="154" t="s">
        <v>433</v>
      </c>
      <c r="Q32" s="154" t="s">
        <v>433</v>
      </c>
      <c r="R32" s="154" t="s">
        <v>433</v>
      </c>
      <c r="S32" s="154" t="s">
        <v>433</v>
      </c>
      <c r="T32" s="154" t="s">
        <v>433</v>
      </c>
      <c r="U32" s="154" t="s">
        <v>433</v>
      </c>
      <c r="V32" s="154" t="s">
        <v>433</v>
      </c>
      <c r="W32" s="154" t="s">
        <v>433</v>
      </c>
      <c r="X32" s="154" t="s">
        <v>433</v>
      </c>
      <c r="Y32" s="154" t="s">
        <v>433</v>
      </c>
      <c r="Z32" s="154" t="s">
        <v>433</v>
      </c>
      <c r="AA32" s="154" t="s">
        <v>433</v>
      </c>
      <c r="AB32" s="154" t="s">
        <v>433</v>
      </c>
      <c r="AC32" s="154" t="s">
        <v>433</v>
      </c>
      <c r="AD32" s="154" t="s">
        <v>433</v>
      </c>
      <c r="AE32" s="154" t="s">
        <v>433</v>
      </c>
      <c r="AF32" s="154" t="s">
        <v>433</v>
      </c>
      <c r="AG32" s="154" t="s">
        <v>433</v>
      </c>
      <c r="AH32" s="154" t="s">
        <v>433</v>
      </c>
      <c r="AI32" s="154" t="s">
        <v>433</v>
      </c>
      <c r="AJ32" s="154" t="s">
        <v>433</v>
      </c>
      <c r="AK32" s="154" t="s">
        <v>433</v>
      </c>
      <c r="AL32" s="154" t="s">
        <v>433</v>
      </c>
      <c r="AM32" s="154" t="s">
        <v>433</v>
      </c>
      <c r="AN32" s="154" t="s">
        <v>433</v>
      </c>
      <c r="AO32" s="154" t="s">
        <v>433</v>
      </c>
      <c r="AP32" s="154" t="s">
        <v>433</v>
      </c>
      <c r="AQ32" s="154" t="s">
        <v>433</v>
      </c>
      <c r="AR32" s="154" t="s">
        <v>433</v>
      </c>
      <c r="AS32" s="154" t="s">
        <v>433</v>
      </c>
      <c r="AT32" s="154" t="s">
        <v>433</v>
      </c>
      <c r="AU32" s="154" t="s">
        <v>433</v>
      </c>
      <c r="AV32" s="154" t="s">
        <v>433</v>
      </c>
      <c r="AW32" s="154" t="s">
        <v>433</v>
      </c>
      <c r="AX32" s="154" t="s">
        <v>433</v>
      </c>
      <c r="AY32" s="154" t="s">
        <v>433</v>
      </c>
      <c r="AZ32" s="154" t="s">
        <v>433</v>
      </c>
      <c r="BA32" s="154" t="s">
        <v>433</v>
      </c>
      <c r="BB32" s="154" t="s">
        <v>433</v>
      </c>
      <c r="BC32" s="154" t="s">
        <v>433</v>
      </c>
      <c r="BD32" s="154" t="s">
        <v>433</v>
      </c>
      <c r="BE32" s="154" t="s">
        <v>433</v>
      </c>
      <c r="BF32" s="154" t="s">
        <v>433</v>
      </c>
      <c r="BG32" s="154" t="s">
        <v>433</v>
      </c>
      <c r="BH32" s="154" t="s">
        <v>433</v>
      </c>
      <c r="BI32" s="154" t="s">
        <v>433</v>
      </c>
    </row>
    <row r="33" spans="1:61" x14ac:dyDescent="0.2">
      <c r="A33" s="123">
        <v>30</v>
      </c>
      <c r="B33" s="145" t="s">
        <v>177</v>
      </c>
      <c r="C33" s="145" t="s">
        <v>166</v>
      </c>
      <c r="D33" s="145" t="s">
        <v>433</v>
      </c>
      <c r="E33" s="145" t="s">
        <v>433</v>
      </c>
      <c r="F33" s="145" t="s">
        <v>175</v>
      </c>
      <c r="G33" s="145" t="s">
        <v>167</v>
      </c>
      <c r="H33" s="154" t="s">
        <v>433</v>
      </c>
      <c r="I33" s="154" t="s">
        <v>433</v>
      </c>
      <c r="J33" s="154" t="s">
        <v>433</v>
      </c>
      <c r="K33" s="154" t="s">
        <v>433</v>
      </c>
      <c r="L33" s="154" t="s">
        <v>433</v>
      </c>
      <c r="M33" s="154" t="s">
        <v>433</v>
      </c>
      <c r="N33" s="154" t="s">
        <v>433</v>
      </c>
      <c r="O33" s="154" t="s">
        <v>433</v>
      </c>
      <c r="P33" s="154" t="s">
        <v>433</v>
      </c>
      <c r="Q33" s="154" t="s">
        <v>433</v>
      </c>
      <c r="R33" s="154" t="s">
        <v>433</v>
      </c>
      <c r="S33" s="154" t="s">
        <v>433</v>
      </c>
      <c r="T33" s="154" t="s">
        <v>433</v>
      </c>
      <c r="U33" s="154" t="s">
        <v>433</v>
      </c>
      <c r="V33" s="154" t="s">
        <v>433</v>
      </c>
      <c r="W33" s="154" t="s">
        <v>433</v>
      </c>
      <c r="X33" s="154" t="s">
        <v>433</v>
      </c>
      <c r="Y33" s="154" t="s">
        <v>433</v>
      </c>
      <c r="Z33" s="154" t="s">
        <v>433</v>
      </c>
      <c r="AA33" s="154" t="s">
        <v>433</v>
      </c>
      <c r="AB33" s="154" t="s">
        <v>433</v>
      </c>
      <c r="AC33" s="154" t="s">
        <v>433</v>
      </c>
      <c r="AD33" s="154" t="s">
        <v>433</v>
      </c>
      <c r="AE33" s="154" t="s">
        <v>433</v>
      </c>
      <c r="AF33" s="154" t="s">
        <v>433</v>
      </c>
      <c r="AG33" s="154" t="s">
        <v>433</v>
      </c>
      <c r="AH33" s="154" t="s">
        <v>433</v>
      </c>
      <c r="AI33" s="154" t="s">
        <v>433</v>
      </c>
      <c r="AJ33" s="154" t="s">
        <v>433</v>
      </c>
      <c r="AK33" s="154" t="s">
        <v>433</v>
      </c>
      <c r="AL33" s="154" t="s">
        <v>433</v>
      </c>
      <c r="AM33" s="154" t="s">
        <v>433</v>
      </c>
      <c r="AN33" s="154" t="s">
        <v>433</v>
      </c>
      <c r="AO33" s="154" t="s">
        <v>433</v>
      </c>
      <c r="AP33" s="154" t="s">
        <v>433</v>
      </c>
      <c r="AQ33" s="154" t="s">
        <v>433</v>
      </c>
      <c r="AR33" s="154" t="s">
        <v>433</v>
      </c>
      <c r="AS33" s="154" t="s">
        <v>433</v>
      </c>
      <c r="AT33" s="154" t="s">
        <v>433</v>
      </c>
      <c r="AU33" s="154" t="s">
        <v>433</v>
      </c>
      <c r="AV33" s="154" t="s">
        <v>433</v>
      </c>
      <c r="AW33" s="154" t="s">
        <v>433</v>
      </c>
      <c r="AX33" s="154" t="s">
        <v>433</v>
      </c>
      <c r="AY33" s="154" t="s">
        <v>433</v>
      </c>
      <c r="AZ33" s="154" t="s">
        <v>433</v>
      </c>
      <c r="BA33" s="154" t="s">
        <v>433</v>
      </c>
      <c r="BB33" s="154" t="s">
        <v>433</v>
      </c>
      <c r="BC33" s="154" t="s">
        <v>433</v>
      </c>
      <c r="BD33" s="154" t="s">
        <v>433</v>
      </c>
      <c r="BE33" s="154" t="s">
        <v>433</v>
      </c>
      <c r="BF33" s="154" t="s">
        <v>433</v>
      </c>
      <c r="BG33" s="154" t="s">
        <v>433</v>
      </c>
      <c r="BH33" s="154" t="s">
        <v>433</v>
      </c>
      <c r="BI33" s="154" t="s">
        <v>433</v>
      </c>
    </row>
    <row r="34" spans="1:61" x14ac:dyDescent="0.2">
      <c r="A34" s="123">
        <v>31</v>
      </c>
      <c r="B34" s="145" t="s">
        <v>272</v>
      </c>
      <c r="C34" s="145" t="s">
        <v>167</v>
      </c>
      <c r="D34" s="145" t="s">
        <v>433</v>
      </c>
      <c r="E34" s="145" t="s">
        <v>433</v>
      </c>
      <c r="F34" s="145" t="s">
        <v>273</v>
      </c>
      <c r="G34" s="145" t="s">
        <v>166</v>
      </c>
      <c r="H34" s="154" t="s">
        <v>433</v>
      </c>
      <c r="I34" s="154" t="s">
        <v>433</v>
      </c>
      <c r="J34" s="154" t="s">
        <v>433</v>
      </c>
      <c r="K34" s="154" t="s">
        <v>433</v>
      </c>
      <c r="L34" s="154" t="s">
        <v>433</v>
      </c>
      <c r="M34" s="154" t="s">
        <v>433</v>
      </c>
      <c r="N34" s="154" t="s">
        <v>433</v>
      </c>
      <c r="O34" s="154" t="s">
        <v>433</v>
      </c>
      <c r="P34" s="154" t="s">
        <v>433</v>
      </c>
      <c r="Q34" s="154" t="s">
        <v>433</v>
      </c>
      <c r="R34" s="154" t="s">
        <v>433</v>
      </c>
      <c r="S34" s="154" t="s">
        <v>433</v>
      </c>
      <c r="T34" s="154" t="s">
        <v>433</v>
      </c>
      <c r="U34" s="154" t="s">
        <v>433</v>
      </c>
      <c r="V34" s="154" t="s">
        <v>433</v>
      </c>
      <c r="W34" s="154" t="s">
        <v>433</v>
      </c>
      <c r="X34" s="154" t="s">
        <v>433</v>
      </c>
      <c r="Y34" s="154" t="s">
        <v>433</v>
      </c>
      <c r="Z34" s="154" t="s">
        <v>433</v>
      </c>
      <c r="AA34" s="154" t="s">
        <v>433</v>
      </c>
      <c r="AB34" s="154" t="s">
        <v>433</v>
      </c>
      <c r="AC34" s="154" t="s">
        <v>433</v>
      </c>
      <c r="AD34" s="154" t="s">
        <v>433</v>
      </c>
      <c r="AE34" s="154" t="s">
        <v>433</v>
      </c>
      <c r="AF34" s="154" t="s">
        <v>433</v>
      </c>
      <c r="AG34" s="154" t="s">
        <v>433</v>
      </c>
      <c r="AH34" s="154" t="s">
        <v>433</v>
      </c>
      <c r="AI34" s="154" t="s">
        <v>433</v>
      </c>
      <c r="AJ34" s="154" t="s">
        <v>433</v>
      </c>
      <c r="AK34" s="154" t="s">
        <v>433</v>
      </c>
      <c r="AL34" s="154" t="s">
        <v>433</v>
      </c>
      <c r="AM34" s="154" t="s">
        <v>433</v>
      </c>
      <c r="AN34" s="154" t="s">
        <v>433</v>
      </c>
      <c r="AO34" s="154" t="s">
        <v>433</v>
      </c>
      <c r="AP34" s="154" t="s">
        <v>433</v>
      </c>
      <c r="AQ34" s="154" t="s">
        <v>433</v>
      </c>
      <c r="AR34" s="154" t="s">
        <v>433</v>
      </c>
      <c r="AS34" s="154" t="s">
        <v>433</v>
      </c>
      <c r="AT34" s="154" t="s">
        <v>433</v>
      </c>
      <c r="AU34" s="154" t="s">
        <v>433</v>
      </c>
      <c r="AV34" s="154" t="s">
        <v>433</v>
      </c>
      <c r="AW34" s="154" t="s">
        <v>433</v>
      </c>
      <c r="AX34" s="154" t="s">
        <v>433</v>
      </c>
      <c r="AY34" s="154" t="s">
        <v>433</v>
      </c>
      <c r="AZ34" s="154" t="s">
        <v>433</v>
      </c>
      <c r="BA34" s="154" t="s">
        <v>433</v>
      </c>
      <c r="BB34" s="154" t="s">
        <v>433</v>
      </c>
      <c r="BC34" s="154" t="s">
        <v>433</v>
      </c>
      <c r="BD34" s="154" t="s">
        <v>433</v>
      </c>
      <c r="BE34" s="154" t="s">
        <v>433</v>
      </c>
      <c r="BF34" s="154" t="s">
        <v>433</v>
      </c>
      <c r="BG34" s="154" t="s">
        <v>433</v>
      </c>
      <c r="BH34" s="154" t="s">
        <v>433</v>
      </c>
      <c r="BI34" s="154" t="s">
        <v>433</v>
      </c>
    </row>
    <row r="35" spans="1:61" x14ac:dyDescent="0.2">
      <c r="A35" s="123">
        <v>32</v>
      </c>
      <c r="B35" s="145" t="s">
        <v>433</v>
      </c>
      <c r="C35" s="145" t="s">
        <v>433</v>
      </c>
      <c r="D35" s="172" t="s">
        <v>433</v>
      </c>
      <c r="E35" s="145" t="s">
        <v>433</v>
      </c>
      <c r="F35" s="145" t="s">
        <v>433</v>
      </c>
      <c r="G35" s="145" t="s">
        <v>433</v>
      </c>
      <c r="H35" s="154" t="s">
        <v>433</v>
      </c>
      <c r="I35" s="154" t="s">
        <v>433</v>
      </c>
      <c r="J35" s="154" t="s">
        <v>433</v>
      </c>
      <c r="K35" s="154" t="s">
        <v>433</v>
      </c>
      <c r="L35" s="154" t="s">
        <v>433</v>
      </c>
      <c r="M35" s="154" t="s">
        <v>433</v>
      </c>
      <c r="N35" s="154" t="s">
        <v>433</v>
      </c>
      <c r="O35" s="154" t="s">
        <v>433</v>
      </c>
      <c r="P35" s="154" t="s">
        <v>433</v>
      </c>
      <c r="Q35" s="154" t="s">
        <v>433</v>
      </c>
      <c r="R35" s="154" t="s">
        <v>433</v>
      </c>
      <c r="S35" s="154" t="s">
        <v>433</v>
      </c>
      <c r="T35" s="154" t="s">
        <v>433</v>
      </c>
      <c r="U35" s="154" t="s">
        <v>433</v>
      </c>
      <c r="V35" s="154" t="s">
        <v>433</v>
      </c>
      <c r="W35" s="154" t="s">
        <v>433</v>
      </c>
      <c r="X35" s="154" t="s">
        <v>433</v>
      </c>
      <c r="Y35" s="154" t="s">
        <v>433</v>
      </c>
      <c r="Z35" s="154" t="s">
        <v>433</v>
      </c>
      <c r="AA35" s="154" t="s">
        <v>433</v>
      </c>
      <c r="AB35" s="154" t="s">
        <v>433</v>
      </c>
      <c r="AC35" s="154" t="s">
        <v>433</v>
      </c>
      <c r="AD35" s="154" t="s">
        <v>433</v>
      </c>
      <c r="AE35" s="154" t="s">
        <v>433</v>
      </c>
      <c r="AF35" s="154" t="s">
        <v>433</v>
      </c>
      <c r="AG35" s="154" t="s">
        <v>433</v>
      </c>
      <c r="AH35" s="154" t="s">
        <v>433</v>
      </c>
      <c r="AI35" s="154" t="s">
        <v>433</v>
      </c>
      <c r="AJ35" s="154" t="s">
        <v>433</v>
      </c>
      <c r="AK35" s="154" t="s">
        <v>433</v>
      </c>
      <c r="AL35" s="154" t="s">
        <v>433</v>
      </c>
      <c r="AM35" s="154" t="s">
        <v>433</v>
      </c>
      <c r="AN35" s="154" t="s">
        <v>433</v>
      </c>
      <c r="AO35" s="154" t="s">
        <v>433</v>
      </c>
      <c r="AP35" s="154" t="s">
        <v>433</v>
      </c>
      <c r="AQ35" s="154" t="s">
        <v>433</v>
      </c>
      <c r="AR35" s="154" t="s">
        <v>433</v>
      </c>
      <c r="AS35" s="154" t="s">
        <v>433</v>
      </c>
      <c r="AT35" s="154" t="s">
        <v>433</v>
      </c>
      <c r="AU35" s="154" t="s">
        <v>433</v>
      </c>
      <c r="AV35" s="154" t="s">
        <v>433</v>
      </c>
      <c r="AW35" s="154" t="s">
        <v>433</v>
      </c>
      <c r="AX35" s="154" t="s">
        <v>433</v>
      </c>
      <c r="AY35" s="154" t="s">
        <v>433</v>
      </c>
      <c r="AZ35" s="154" t="s">
        <v>433</v>
      </c>
      <c r="BA35" s="154" t="s">
        <v>433</v>
      </c>
      <c r="BB35" s="154" t="s">
        <v>433</v>
      </c>
      <c r="BC35" s="154" t="s">
        <v>433</v>
      </c>
      <c r="BD35" s="154" t="s">
        <v>433</v>
      </c>
      <c r="BE35" s="154" t="s">
        <v>433</v>
      </c>
      <c r="BF35" s="154" t="s">
        <v>433</v>
      </c>
      <c r="BG35" s="154" t="s">
        <v>433</v>
      </c>
      <c r="BH35" s="154" t="s">
        <v>433</v>
      </c>
      <c r="BI35" s="154" t="s">
        <v>433</v>
      </c>
    </row>
    <row r="36" spans="1:61" x14ac:dyDescent="0.2">
      <c r="A36" s="123">
        <v>33</v>
      </c>
      <c r="B36" s="145" t="s">
        <v>433</v>
      </c>
      <c r="C36" s="145" t="s">
        <v>433</v>
      </c>
      <c r="D36" s="173" t="s">
        <v>433</v>
      </c>
      <c r="E36" s="145" t="s">
        <v>433</v>
      </c>
      <c r="F36" s="145" t="s">
        <v>433</v>
      </c>
      <c r="G36" s="145" t="s">
        <v>433</v>
      </c>
      <c r="H36" s="154" t="s">
        <v>433</v>
      </c>
      <c r="I36" s="154" t="s">
        <v>433</v>
      </c>
      <c r="J36" s="154" t="s">
        <v>433</v>
      </c>
      <c r="K36" s="154" t="s">
        <v>433</v>
      </c>
      <c r="L36" s="154" t="s">
        <v>433</v>
      </c>
      <c r="M36" s="154" t="s">
        <v>433</v>
      </c>
      <c r="N36" s="154" t="s">
        <v>433</v>
      </c>
      <c r="O36" s="154" t="s">
        <v>433</v>
      </c>
      <c r="P36" s="154" t="s">
        <v>433</v>
      </c>
      <c r="Q36" s="154" t="s">
        <v>433</v>
      </c>
      <c r="R36" s="154" t="s">
        <v>433</v>
      </c>
      <c r="S36" s="154" t="s">
        <v>433</v>
      </c>
      <c r="T36" s="154" t="s">
        <v>433</v>
      </c>
      <c r="U36" s="154" t="s">
        <v>433</v>
      </c>
      <c r="V36" s="154" t="s">
        <v>433</v>
      </c>
      <c r="W36" s="154" t="s">
        <v>433</v>
      </c>
      <c r="X36" s="154" t="s">
        <v>433</v>
      </c>
      <c r="Y36" s="154" t="s">
        <v>433</v>
      </c>
      <c r="Z36" s="154" t="s">
        <v>433</v>
      </c>
      <c r="AA36" s="154" t="s">
        <v>433</v>
      </c>
      <c r="AB36" s="154" t="s">
        <v>433</v>
      </c>
      <c r="AC36" s="154" t="s">
        <v>433</v>
      </c>
      <c r="AD36" s="154" t="s">
        <v>433</v>
      </c>
      <c r="AE36" s="154" t="s">
        <v>433</v>
      </c>
      <c r="AF36" s="154" t="s">
        <v>433</v>
      </c>
      <c r="AG36" s="154" t="s">
        <v>433</v>
      </c>
      <c r="AH36" s="154" t="s">
        <v>433</v>
      </c>
      <c r="AI36" s="154" t="s">
        <v>433</v>
      </c>
      <c r="AJ36" s="154" t="s">
        <v>433</v>
      </c>
      <c r="AK36" s="154" t="s">
        <v>433</v>
      </c>
      <c r="AL36" s="154" t="s">
        <v>433</v>
      </c>
      <c r="AM36" s="154" t="s">
        <v>433</v>
      </c>
      <c r="AN36" s="154" t="s">
        <v>433</v>
      </c>
      <c r="AO36" s="154" t="s">
        <v>433</v>
      </c>
      <c r="AP36" s="154" t="s">
        <v>433</v>
      </c>
      <c r="AQ36" s="154" t="s">
        <v>433</v>
      </c>
      <c r="AR36" s="154" t="s">
        <v>433</v>
      </c>
      <c r="AS36" s="154" t="s">
        <v>433</v>
      </c>
      <c r="AT36" s="154" t="s">
        <v>433</v>
      </c>
      <c r="AU36" s="154" t="s">
        <v>433</v>
      </c>
      <c r="AV36" s="154" t="s">
        <v>433</v>
      </c>
      <c r="AW36" s="154" t="s">
        <v>433</v>
      </c>
      <c r="AX36" s="154" t="s">
        <v>433</v>
      </c>
      <c r="AY36" s="154" t="s">
        <v>433</v>
      </c>
      <c r="AZ36" s="154" t="s">
        <v>433</v>
      </c>
      <c r="BA36" s="154" t="s">
        <v>433</v>
      </c>
      <c r="BB36" s="154" t="s">
        <v>433</v>
      </c>
      <c r="BC36" s="154" t="s">
        <v>433</v>
      </c>
      <c r="BD36" s="154" t="s">
        <v>433</v>
      </c>
      <c r="BE36" s="154" t="s">
        <v>433</v>
      </c>
      <c r="BF36" s="154" t="s">
        <v>433</v>
      </c>
      <c r="BG36" s="154" t="s">
        <v>433</v>
      </c>
      <c r="BH36" s="154" t="s">
        <v>433</v>
      </c>
      <c r="BI36" s="154" t="s">
        <v>433</v>
      </c>
    </row>
    <row r="37" spans="1:61" x14ac:dyDescent="0.2">
      <c r="A37" s="123">
        <v>34</v>
      </c>
      <c r="B37" s="154" t="s">
        <v>433</v>
      </c>
      <c r="C37" s="154" t="s">
        <v>433</v>
      </c>
      <c r="D37" s="154" t="s">
        <v>433</v>
      </c>
      <c r="E37" s="154" t="s">
        <v>433</v>
      </c>
      <c r="F37" s="154" t="s">
        <v>433</v>
      </c>
      <c r="G37" s="154" t="s">
        <v>433</v>
      </c>
      <c r="H37" s="154" t="s">
        <v>433</v>
      </c>
      <c r="I37" s="154" t="s">
        <v>433</v>
      </c>
      <c r="J37" s="154" t="s">
        <v>433</v>
      </c>
      <c r="K37" s="154" t="s">
        <v>433</v>
      </c>
      <c r="L37" s="154" t="s">
        <v>433</v>
      </c>
      <c r="M37" s="154" t="s">
        <v>433</v>
      </c>
      <c r="N37" s="154" t="s">
        <v>433</v>
      </c>
      <c r="O37" s="154" t="s">
        <v>433</v>
      </c>
      <c r="P37" s="154" t="s">
        <v>433</v>
      </c>
      <c r="Q37" s="154" t="s">
        <v>433</v>
      </c>
      <c r="R37" s="154" t="s">
        <v>433</v>
      </c>
      <c r="S37" s="154" t="s">
        <v>433</v>
      </c>
      <c r="T37" s="154" t="s">
        <v>433</v>
      </c>
      <c r="U37" s="154" t="s">
        <v>433</v>
      </c>
      <c r="V37" s="154" t="s">
        <v>433</v>
      </c>
      <c r="W37" s="154" t="s">
        <v>433</v>
      </c>
      <c r="X37" s="154" t="s">
        <v>433</v>
      </c>
      <c r="Y37" s="154" t="s">
        <v>433</v>
      </c>
      <c r="Z37" s="154" t="s">
        <v>433</v>
      </c>
      <c r="AA37" s="154" t="s">
        <v>433</v>
      </c>
      <c r="AB37" s="154" t="s">
        <v>433</v>
      </c>
      <c r="AC37" s="154" t="s">
        <v>433</v>
      </c>
      <c r="AD37" s="154" t="s">
        <v>433</v>
      </c>
      <c r="AE37" s="154" t="s">
        <v>433</v>
      </c>
      <c r="AF37" s="154" t="s">
        <v>433</v>
      </c>
      <c r="AG37" s="154" t="s">
        <v>433</v>
      </c>
      <c r="AH37" s="154" t="s">
        <v>433</v>
      </c>
      <c r="AI37" s="154" t="s">
        <v>433</v>
      </c>
      <c r="AJ37" s="154" t="s">
        <v>433</v>
      </c>
      <c r="AK37" s="154" t="s">
        <v>433</v>
      </c>
      <c r="AL37" s="154" t="s">
        <v>433</v>
      </c>
      <c r="AM37" s="154" t="s">
        <v>433</v>
      </c>
      <c r="AN37" s="154" t="s">
        <v>433</v>
      </c>
      <c r="AO37" s="154" t="s">
        <v>433</v>
      </c>
      <c r="AP37" s="154" t="s">
        <v>433</v>
      </c>
      <c r="AQ37" s="154" t="s">
        <v>433</v>
      </c>
      <c r="AR37" s="154" t="s">
        <v>433</v>
      </c>
      <c r="AS37" s="154" t="s">
        <v>433</v>
      </c>
      <c r="AT37" s="154" t="s">
        <v>433</v>
      </c>
      <c r="AU37" s="154" t="s">
        <v>433</v>
      </c>
      <c r="AV37" s="154" t="s">
        <v>433</v>
      </c>
      <c r="AW37" s="154" t="s">
        <v>433</v>
      </c>
      <c r="AX37" s="154" t="s">
        <v>433</v>
      </c>
      <c r="AY37" s="154" t="s">
        <v>433</v>
      </c>
      <c r="AZ37" s="154" t="s">
        <v>433</v>
      </c>
      <c r="BA37" s="154" t="s">
        <v>433</v>
      </c>
      <c r="BB37" s="154" t="s">
        <v>433</v>
      </c>
      <c r="BC37" s="154" t="s">
        <v>433</v>
      </c>
      <c r="BD37" s="154" t="s">
        <v>433</v>
      </c>
      <c r="BE37" s="154" t="s">
        <v>433</v>
      </c>
      <c r="BF37" s="154" t="s">
        <v>433</v>
      </c>
      <c r="BG37" s="154" t="s">
        <v>433</v>
      </c>
      <c r="BH37" s="154" t="s">
        <v>433</v>
      </c>
      <c r="BI37" s="154" t="s">
        <v>433</v>
      </c>
    </row>
    <row r="38" spans="1:61" x14ac:dyDescent="0.2">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c r="AC38" s="154"/>
      <c r="AD38" s="154"/>
      <c r="AE38" s="154"/>
      <c r="AF38" s="154"/>
      <c r="AG38" s="154"/>
      <c r="AH38" s="154"/>
      <c r="AI38" s="154"/>
      <c r="AJ38" s="154"/>
      <c r="AK38" s="154"/>
      <c r="AL38" s="154"/>
      <c r="AM38" s="154"/>
      <c r="AN38" s="154"/>
      <c r="AO38" s="154"/>
      <c r="AP38" s="154"/>
      <c r="AQ38" s="154"/>
      <c r="AR38" s="154"/>
      <c r="AS38" s="154"/>
      <c r="AT38" s="154"/>
      <c r="AU38" s="154"/>
      <c r="AV38" s="154"/>
      <c r="AW38" s="154"/>
      <c r="AX38" s="154"/>
      <c r="AY38" s="154"/>
      <c r="AZ38" s="154"/>
      <c r="BA38" s="154"/>
      <c r="BB38" s="154"/>
      <c r="BC38" s="154"/>
      <c r="BD38" s="154"/>
      <c r="BE38" s="154"/>
      <c r="BF38" s="154"/>
      <c r="BG38" s="154"/>
      <c r="BH38" s="154"/>
      <c r="BI38" s="154"/>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334A0B-AF9C-4606-9A25-58512F139244}">
  <dimension ref="A1:CO38"/>
  <sheetViews>
    <sheetView topLeftCell="G1" zoomScale="80" zoomScaleNormal="80" workbookViewId="0">
      <selection activeCell="E2" sqref="E2"/>
    </sheetView>
  </sheetViews>
  <sheetFormatPr defaultColWidth="8.85546875" defaultRowHeight="12.75" x14ac:dyDescent="0.2"/>
  <cols>
    <col min="1" max="1" bestFit="true" customWidth="true" style="123" width="8.7109375" collapsed="true"/>
    <col min="2" max="2" bestFit="true" customWidth="true" style="123" width="30.28515625" collapsed="true"/>
    <col min="3" max="3" bestFit="true" customWidth="true" style="123" width="10.7109375" collapsed="true"/>
    <col min="4" max="4" bestFit="true" customWidth="true" style="123" width="32.28515625" collapsed="true"/>
    <col min="5" max="5" bestFit="true" customWidth="true" style="123" width="19.28515625" collapsed="true"/>
    <col min="6" max="6" bestFit="true" customWidth="true" style="123" width="20.85546875" collapsed="true"/>
    <col min="7" max="7" bestFit="true" customWidth="true" style="123" width="13.140625" collapsed="true"/>
    <col min="8" max="8" bestFit="true" customWidth="true" style="123" width="18.85546875" collapsed="true"/>
    <col min="9" max="9" bestFit="true" customWidth="true" style="123" width="20.0" collapsed="true"/>
    <col min="10" max="10" bestFit="true" customWidth="true" style="123" width="24.42578125" collapsed="true"/>
    <col min="11" max="11" bestFit="true" customWidth="true" style="123" width="10.42578125" collapsed="true"/>
    <col min="12" max="12" bestFit="true" customWidth="true" style="123" width="19.42578125" collapsed="true"/>
    <col min="13" max="13" bestFit="true" customWidth="true" style="123" width="18.140625" collapsed="true"/>
    <col min="14" max="14" bestFit="true" customWidth="true" style="123" width="19.42578125" collapsed="true"/>
    <col min="15" max="15" bestFit="true" customWidth="true" style="123" width="16.7109375" collapsed="true"/>
    <col min="16" max="16" bestFit="true" customWidth="true" style="123" width="16.85546875" collapsed="true"/>
    <col min="17" max="17" bestFit="true" customWidth="true" style="123" width="16.7109375" collapsed="true"/>
    <col min="18" max="18" bestFit="true" customWidth="true" style="123" width="13.5703125" collapsed="true"/>
    <col min="19" max="19" bestFit="true" customWidth="true" style="123" width="31.5703125" collapsed="true"/>
    <col min="20" max="20" bestFit="true" customWidth="true" style="123" width="16.42578125" collapsed="true"/>
    <col min="21" max="21" bestFit="true" customWidth="true" style="123" width="17.28515625" collapsed="true"/>
    <col min="22" max="22" bestFit="true" customWidth="true" style="123" width="12.0" collapsed="true"/>
    <col min="23" max="23" bestFit="true" customWidth="true" style="123" width="13.0" collapsed="true"/>
    <col min="24" max="24" bestFit="true" customWidth="true" style="123" width="13.5703125" collapsed="true"/>
    <col min="25" max="25" customWidth="true" style="123" width="13.0" collapsed="true"/>
    <col min="26" max="27" customWidth="true" style="123" width="12.28515625" collapsed="true"/>
    <col min="28" max="28" bestFit="true" customWidth="true" style="123" width="34.42578125" collapsed="true"/>
    <col min="29" max="30" bestFit="true" customWidth="true" style="123" width="13.0" collapsed="true"/>
    <col min="31" max="32" bestFit="true" customWidth="true" style="123" width="9.85546875" collapsed="true"/>
    <col min="33" max="33" bestFit="true" customWidth="true" style="123" width="12.85546875" collapsed="true"/>
    <col min="34" max="34" bestFit="true" customWidth="true" style="123" width="11.42578125" collapsed="true"/>
    <col min="35" max="35" bestFit="true" customWidth="true" style="123" width="13.0" collapsed="true"/>
    <col min="36" max="36" bestFit="true" customWidth="true" style="123" width="9.85546875" collapsed="true"/>
    <col min="37" max="37" bestFit="true" customWidth="true" style="123" width="10.0" collapsed="true"/>
    <col min="38" max="39" customWidth="true" style="123" width="12.42578125" collapsed="true"/>
    <col min="40" max="40" bestFit="true" customWidth="true" style="123" width="34.42578125" collapsed="true"/>
    <col min="41" max="41" bestFit="true" customWidth="true" style="123" width="13.0" collapsed="true"/>
    <col min="42" max="42" bestFit="true" customWidth="true" style="123" width="11.42578125" collapsed="true"/>
    <col min="43" max="43" bestFit="true" customWidth="true" style="123" width="10.28515625" collapsed="true"/>
    <col min="44" max="44" bestFit="true" customWidth="true" style="123" width="11.42578125" collapsed="true"/>
    <col min="45" max="46" bestFit="true" customWidth="true" style="123" width="13.5703125" collapsed="true"/>
    <col min="47" max="47" bestFit="true" customWidth="true" style="123" width="11.5703125" collapsed="true"/>
    <col min="48" max="48" bestFit="true" customWidth="true" style="123" width="11.42578125" collapsed="true"/>
    <col min="49" max="49" bestFit="true" customWidth="true" style="123" width="10.0" collapsed="true"/>
    <col min="50" max="51" customWidth="true" style="123" width="11.28515625" collapsed="true"/>
    <col min="52" max="52" bestFit="true" customWidth="true" style="123" width="34.42578125" collapsed="true"/>
    <col min="53" max="54" bestFit="true" customWidth="true" style="123" width="13.5703125" collapsed="true"/>
    <col min="55" max="55" bestFit="true" customWidth="true" style="123" width="9.85546875" collapsed="true"/>
    <col min="56" max="56" bestFit="true" customWidth="true" style="123" width="13.7109375" collapsed="true"/>
    <col min="57" max="57" bestFit="true" customWidth="true" style="123" width="13.5703125" collapsed="true"/>
    <col min="58" max="58" bestFit="true" customWidth="true" style="123" width="13.0" collapsed="true"/>
    <col min="59" max="59" bestFit="true" customWidth="true" style="123" width="12.0" collapsed="true"/>
    <col min="60" max="60" bestFit="true" customWidth="true" style="123" width="13.5703125" collapsed="true"/>
    <col min="61" max="61" bestFit="true" customWidth="true" style="123" width="13.0" collapsed="true"/>
    <col min="62" max="64" style="123" width="8.85546875" collapsed="true"/>
    <col min="65" max="65" bestFit="true" customWidth="true" style="123" width="13.0" collapsed="true"/>
    <col min="66" max="16384" style="123" width="8.85546875" collapsed="true"/>
  </cols>
  <sheetData>
    <row r="1" spans="1:93" x14ac:dyDescent="0.2">
      <c r="A1" s="123" t="s">
        <v>216</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c r="Z1" s="123" t="s">
        <v>108</v>
      </c>
      <c r="AA1" s="123" t="s">
        <v>109</v>
      </c>
      <c r="AB1" s="123" t="s">
        <v>110</v>
      </c>
      <c r="AC1" s="123" t="s">
        <v>111</v>
      </c>
      <c r="AD1" s="123" t="s">
        <v>112</v>
      </c>
      <c r="AE1" s="123" t="s">
        <v>113</v>
      </c>
      <c r="AF1" s="123" t="s">
        <v>114</v>
      </c>
      <c r="AG1" s="123" t="s">
        <v>115</v>
      </c>
      <c r="AH1" s="123" t="s">
        <v>116</v>
      </c>
      <c r="AI1" s="123" t="s">
        <v>117</v>
      </c>
      <c r="AJ1" s="123" t="s">
        <v>118</v>
      </c>
      <c r="AK1" s="123" t="s">
        <v>119</v>
      </c>
      <c r="AL1" s="123" t="s">
        <v>120</v>
      </c>
      <c r="AM1" s="123" t="s">
        <v>121</v>
      </c>
      <c r="AN1" s="123" t="s">
        <v>122</v>
      </c>
      <c r="AO1" s="123" t="s">
        <v>123</v>
      </c>
      <c r="AP1" s="123" t="s">
        <v>124</v>
      </c>
      <c r="AQ1" s="123" t="s">
        <v>125</v>
      </c>
      <c r="AR1" s="123" t="s">
        <v>126</v>
      </c>
      <c r="AS1" s="123" t="s">
        <v>143</v>
      </c>
      <c r="AT1" s="123" t="s">
        <v>144</v>
      </c>
      <c r="AU1" s="123" t="s">
        <v>145</v>
      </c>
      <c r="AV1" s="123" t="s">
        <v>146</v>
      </c>
      <c r="AW1" s="123" t="s">
        <v>153</v>
      </c>
      <c r="AX1" s="123" t="s">
        <v>154</v>
      </c>
      <c r="AY1" s="123" t="s">
        <v>155</v>
      </c>
      <c r="AZ1" s="123" t="s">
        <v>156</v>
      </c>
      <c r="BA1" s="123" t="s">
        <v>218</v>
      </c>
      <c r="BB1" s="123" t="s">
        <v>219</v>
      </c>
      <c r="BC1" s="123" t="s">
        <v>220</v>
      </c>
      <c r="BD1" s="123" t="s">
        <v>221</v>
      </c>
      <c r="BE1" s="123" t="s">
        <v>222</v>
      </c>
      <c r="BF1" s="123" t="s">
        <v>223</v>
      </c>
      <c r="BG1" s="123" t="s">
        <v>224</v>
      </c>
      <c r="BH1" s="123" t="s">
        <v>225</v>
      </c>
      <c r="BI1" s="123" t="s">
        <v>226</v>
      </c>
    </row>
    <row r="2" spans="1:93" s="143" customFormat="1" ht="38.25" x14ac:dyDescent="0.2">
      <c r="A2" s="132" t="s">
        <v>217</v>
      </c>
      <c r="B2" s="133" t="s">
        <v>8</v>
      </c>
      <c r="C2" s="134" t="s">
        <v>9</v>
      </c>
      <c r="D2" s="133" t="s">
        <v>15</v>
      </c>
      <c r="E2" s="133" t="s">
        <v>393</v>
      </c>
      <c r="F2" s="133" t="s">
        <v>17</v>
      </c>
      <c r="G2" s="133" t="s">
        <v>18</v>
      </c>
      <c r="H2" s="133" t="s">
        <v>10</v>
      </c>
      <c r="I2" s="133" t="s">
        <v>11</v>
      </c>
      <c r="J2" s="133" t="s">
        <v>12</v>
      </c>
      <c r="K2" s="133" t="s">
        <v>0</v>
      </c>
      <c r="L2" s="133" t="s">
        <v>2</v>
      </c>
      <c r="M2" s="134" t="s">
        <v>23</v>
      </c>
      <c r="N2" s="134" t="s">
        <v>47</v>
      </c>
      <c r="O2" s="134" t="s">
        <v>48</v>
      </c>
      <c r="P2" s="134" t="s">
        <v>55</v>
      </c>
      <c r="Q2" s="134" t="s">
        <v>41</v>
      </c>
      <c r="R2" s="135" t="s">
        <v>78</v>
      </c>
      <c r="S2" s="135" t="s">
        <v>58</v>
      </c>
      <c r="T2" s="135" t="s">
        <v>59</v>
      </c>
      <c r="U2" s="135" t="s">
        <v>53</v>
      </c>
      <c r="V2" s="134" t="s">
        <v>55</v>
      </c>
      <c r="W2" s="135" t="s">
        <v>565</v>
      </c>
      <c r="X2" s="134" t="s">
        <v>564</v>
      </c>
      <c r="Y2" s="134" t="s">
        <v>68</v>
      </c>
      <c r="Z2" s="136" t="s">
        <v>140</v>
      </c>
      <c r="AA2" s="136" t="s">
        <v>147</v>
      </c>
      <c r="AB2" s="137" t="s">
        <v>148</v>
      </c>
      <c r="AC2" s="137" t="s">
        <v>568</v>
      </c>
      <c r="AD2" s="137" t="s">
        <v>60</v>
      </c>
      <c r="AE2" s="137" t="s">
        <v>185</v>
      </c>
      <c r="AF2" s="137" t="s">
        <v>566</v>
      </c>
      <c r="AG2" s="137" t="s">
        <v>567</v>
      </c>
      <c r="AH2" s="137" t="s">
        <v>63</v>
      </c>
      <c r="AI2" s="137" t="s">
        <v>65</v>
      </c>
      <c r="AJ2" s="137" t="s">
        <v>67</v>
      </c>
      <c r="AK2" s="138" t="s">
        <v>68</v>
      </c>
      <c r="AL2" s="139" t="s">
        <v>141</v>
      </c>
      <c r="AM2" s="139" t="s">
        <v>149</v>
      </c>
      <c r="AN2" s="140" t="s">
        <v>151</v>
      </c>
      <c r="AO2" s="140" t="s">
        <v>568</v>
      </c>
      <c r="AP2" s="140" t="s">
        <v>60</v>
      </c>
      <c r="AQ2" s="140" t="s">
        <v>185</v>
      </c>
      <c r="AR2" s="140" t="s">
        <v>566</v>
      </c>
      <c r="AS2" s="140" t="s">
        <v>567</v>
      </c>
      <c r="AT2" s="140" t="s">
        <v>63</v>
      </c>
      <c r="AU2" s="140" t="s">
        <v>65</v>
      </c>
      <c r="AV2" s="140" t="s">
        <v>67</v>
      </c>
      <c r="AW2" s="140" t="s">
        <v>68</v>
      </c>
      <c r="AX2" s="141" t="s">
        <v>142</v>
      </c>
      <c r="AY2" s="141" t="s">
        <v>150</v>
      </c>
      <c r="AZ2" s="142" t="s">
        <v>152</v>
      </c>
      <c r="BA2" s="142" t="s">
        <v>568</v>
      </c>
      <c r="BB2" s="142" t="s">
        <v>60</v>
      </c>
      <c r="BC2" s="142" t="s">
        <v>185</v>
      </c>
      <c r="BD2" s="142" t="s">
        <v>566</v>
      </c>
      <c r="BE2" s="142" t="s">
        <v>567</v>
      </c>
      <c r="BF2" s="142" t="s">
        <v>63</v>
      </c>
      <c r="BG2" s="142" t="s">
        <v>65</v>
      </c>
      <c r="BH2" s="142" t="s">
        <v>67</v>
      </c>
      <c r="BI2" s="142" t="s">
        <v>68</v>
      </c>
      <c r="BJ2" s="123"/>
      <c r="BK2" s="123"/>
      <c r="BL2" s="123"/>
      <c r="BM2" s="123"/>
      <c r="BN2" s="123"/>
      <c r="BO2" s="123"/>
      <c r="BP2" s="123"/>
      <c r="BQ2" s="123"/>
      <c r="BR2" s="123"/>
      <c r="BS2" s="123"/>
      <c r="BT2" s="123"/>
      <c r="BU2" s="123"/>
      <c r="BV2" s="123"/>
      <c r="BW2" s="123"/>
      <c r="BX2" s="123"/>
      <c r="BY2" s="123"/>
      <c r="BZ2" s="123"/>
      <c r="CA2" s="123"/>
      <c r="CB2" s="123"/>
      <c r="CC2" s="123"/>
      <c r="CD2" s="123"/>
      <c r="CE2" s="123"/>
      <c r="CF2" s="123"/>
      <c r="CG2" s="123"/>
      <c r="CH2" s="123"/>
      <c r="CI2" s="123"/>
      <c r="CJ2" s="123"/>
      <c r="CK2" s="123"/>
      <c r="CL2" s="123"/>
      <c r="CM2" s="123"/>
      <c r="CN2" s="123"/>
      <c r="CO2" s="123"/>
    </row>
    <row r="3" spans="1:93" x14ac:dyDescent="0.2">
      <c r="A3" s="123">
        <v>0</v>
      </c>
      <c r="B3" s="144">
        <v>1</v>
      </c>
      <c r="C3" s="217" t="s">
        <v>3</v>
      </c>
      <c r="D3" s="217" t="s">
        <v>33</v>
      </c>
      <c r="E3" s="217" t="s">
        <v>415</v>
      </c>
      <c r="F3" s="217" t="s">
        <v>413</v>
      </c>
      <c r="G3" s="217" t="s">
        <v>268</v>
      </c>
      <c r="H3" s="218" t="s">
        <v>77</v>
      </c>
      <c r="I3" s="217" t="s">
        <v>39</v>
      </c>
      <c r="J3" s="225" t="s">
        <v>684</v>
      </c>
      <c r="K3" s="220" t="s">
        <v>4</v>
      </c>
      <c r="L3" s="217">
        <v>60.2</v>
      </c>
      <c r="M3" s="127">
        <f>J3*L3</f>
        <v>7224</v>
      </c>
      <c r="N3" s="196">
        <v>0</v>
      </c>
      <c r="O3" s="196">
        <v>0</v>
      </c>
      <c r="P3" s="130">
        <v>0.05</v>
      </c>
      <c r="Q3" s="146" t="s">
        <v>44</v>
      </c>
      <c r="R3" s="227" t="s">
        <v>207</v>
      </c>
      <c r="S3" s="127">
        <f>M3*R3/100</f>
        <v>1083.5999999999999</v>
      </c>
      <c r="T3" s="127">
        <f>M3-S3</f>
        <v>6140.4</v>
      </c>
      <c r="U3" s="126">
        <f>T3-(T3*$U$9)</f>
        <v>4872.3798506138264</v>
      </c>
      <c r="V3" s="127">
        <f>ROUND((P3*U3),2)</f>
        <v>243.62</v>
      </c>
      <c r="W3" s="127">
        <f>$W$9*U3</f>
        <v>507.20805975446973</v>
      </c>
      <c r="X3" s="127">
        <f>ROUND(((U3+W3)/J3),4)</f>
        <v>44.829900000000002</v>
      </c>
      <c r="Y3" s="127">
        <f>X3*J3</f>
        <v>5379.5880000000006</v>
      </c>
      <c r="Z3" s="145" t="str">
        <f>C3</f>
        <v>DNPFT001</v>
      </c>
      <c r="AA3" s="178" t="str">
        <f>J3</f>
        <v>120</v>
      </c>
      <c r="AB3" s="178" t="s">
        <v>420</v>
      </c>
      <c r="AC3" s="149">
        <f>(AB3/J3)*U3</f>
        <v>2436.1899253069132</v>
      </c>
      <c r="AD3" s="149">
        <f>AB3*L3</f>
        <v>3612</v>
      </c>
      <c r="AE3" s="149">
        <f>ROUND(AD3*R3/100,2)</f>
        <v>541.79999999999995</v>
      </c>
      <c r="AF3" s="149">
        <f>AD3-AE3</f>
        <v>3070.2</v>
      </c>
      <c r="AG3" s="126">
        <f>AF3-(AF3*$AG$9)</f>
        <v>2436.1902864352123</v>
      </c>
      <c r="AH3" s="127">
        <f>ROUND(P3*AG3,2)</f>
        <v>121.81</v>
      </c>
      <c r="AI3" s="149">
        <f>($AD$12/$AD$10)*AF3</f>
        <v>253.60402888650063</v>
      </c>
      <c r="AJ3" s="127">
        <f>ROUND(((AG3+AI3)/AB3),4)</f>
        <v>44.829900000000002</v>
      </c>
      <c r="AK3" s="149">
        <f>ROUND(AB3*AJ3,2)</f>
        <v>2689.79</v>
      </c>
      <c r="AL3" s="145" t="str">
        <f>C3</f>
        <v>DNPFT001</v>
      </c>
      <c r="AM3" s="178" t="str">
        <f>J3</f>
        <v>120</v>
      </c>
      <c r="AN3" s="179" t="s">
        <v>420</v>
      </c>
      <c r="AO3" s="149">
        <f>(AN3/J3)*U3</f>
        <v>2436.1899253069132</v>
      </c>
      <c r="AP3" s="149">
        <f>AN3*L3</f>
        <v>3612</v>
      </c>
      <c r="AQ3" s="149">
        <f>ROUND(AP3*R3/100,2)</f>
        <v>541.79999999999995</v>
      </c>
      <c r="AR3" s="149">
        <f>AP3-AQ3</f>
        <v>3070.2</v>
      </c>
      <c r="AS3" s="126">
        <f>AR3-(AR3*$AG$9)</f>
        <v>2436.1902864352123</v>
      </c>
      <c r="AT3" s="127">
        <f>ROUND(P3*AS3,2)</f>
        <v>121.81</v>
      </c>
      <c r="AU3" s="149">
        <f>($AP$12/$AP$10)*AR3</f>
        <v>253.60399477296406</v>
      </c>
      <c r="AV3" s="127">
        <f>ROUND(((AS3+AU3)/AN3),4)</f>
        <v>44.829900000000002</v>
      </c>
      <c r="AW3" s="149">
        <f>ROUND(AN3*AV3,2)</f>
        <v>2689.79</v>
      </c>
      <c r="AX3" s="145" t="str">
        <f>C5</f>
        <v>BESITCT050</v>
      </c>
      <c r="AY3" s="178" t="str">
        <f>J5</f>
        <v>487</v>
      </c>
      <c r="AZ3" s="179" t="s">
        <v>416</v>
      </c>
      <c r="BA3" s="149">
        <f>(AZ3/J5)*U5</f>
        <v>4323.0183083111551</v>
      </c>
      <c r="BB3" s="149">
        <f>AZ3*L5</f>
        <v>6053.41</v>
      </c>
      <c r="BC3" s="208">
        <f>ROUND(BB3*R5/100,2)</f>
        <v>605.34</v>
      </c>
      <c r="BD3" s="149">
        <f>BB3-BC3</f>
        <v>5448.07</v>
      </c>
      <c r="BE3" s="126">
        <f>BD3-(BD3*$BE$9)</f>
        <v>4323.0192193922057</v>
      </c>
      <c r="BF3" s="127">
        <f>ROUND(P5*BE3,2)</f>
        <v>518.76</v>
      </c>
      <c r="BG3" s="149">
        <f>($BB$12/$BB$10)*BD3</f>
        <v>450.02034492784321</v>
      </c>
      <c r="BH3" s="127">
        <f>ROUND(((BE3+BG3)/AZ3),4)</f>
        <v>9.8009000000000004</v>
      </c>
      <c r="BI3" s="149">
        <f>ROUND(AZ3*BH3,2)</f>
        <v>4773.04</v>
      </c>
    </row>
    <row r="4" spans="1:93" x14ac:dyDescent="0.2">
      <c r="A4" s="123">
        <v>1</v>
      </c>
      <c r="B4" s="144">
        <v>2</v>
      </c>
      <c r="C4" s="221" t="s">
        <v>5</v>
      </c>
      <c r="D4" s="217" t="s">
        <v>33</v>
      </c>
      <c r="E4" s="217" t="s">
        <v>414</v>
      </c>
      <c r="F4" s="217" t="s">
        <v>413</v>
      </c>
      <c r="G4" s="217" t="s">
        <v>268</v>
      </c>
      <c r="H4" s="218" t="s">
        <v>77</v>
      </c>
      <c r="I4" s="217" t="s">
        <v>39</v>
      </c>
      <c r="J4" s="225" t="s">
        <v>685</v>
      </c>
      <c r="K4" s="220" t="s">
        <v>4</v>
      </c>
      <c r="L4" s="217">
        <v>30.25</v>
      </c>
      <c r="M4" s="127">
        <f>J4*L4</f>
        <v>1754.5</v>
      </c>
      <c r="N4" s="196">
        <v>0</v>
      </c>
      <c r="O4" s="196">
        <v>0</v>
      </c>
      <c r="P4" s="130">
        <v>0.18</v>
      </c>
      <c r="Q4" s="146" t="s">
        <v>44</v>
      </c>
      <c r="R4" s="227" t="s">
        <v>419</v>
      </c>
      <c r="S4" s="127">
        <f>M4*R4/100</f>
        <v>350.9</v>
      </c>
      <c r="T4" s="127">
        <f>M4-S4</f>
        <v>1403.6</v>
      </c>
      <c r="U4" s="126">
        <f t="shared" ref="U4:U7" si="0">T4-(T4*$U$9)</f>
        <v>1113.7503026385198</v>
      </c>
      <c r="V4" s="127">
        <f t="shared" ref="V4:V7" si="1">ROUND((P4*U4),2)</f>
        <v>200.48</v>
      </c>
      <c r="W4" s="127">
        <f t="shared" ref="W4:W7" si="2">$W$9*U4</f>
        <v>115.93987894459215</v>
      </c>
      <c r="X4" s="127">
        <f t="shared" ref="X4:X7" si="3">ROUND(((U4+W4)/J4),4)</f>
        <v>21.201599999999999</v>
      </c>
      <c r="Y4" s="127">
        <f t="shared" ref="Y4:Y7" si="4">X4*J4</f>
        <v>1229.6928</v>
      </c>
      <c r="Z4" s="145" t="str">
        <f t="shared" ref="Z4" si="5">C4</f>
        <v>BELFL135</v>
      </c>
      <c r="AA4" s="178" t="str">
        <f t="shared" ref="AA4" si="6">J4</f>
        <v>58</v>
      </c>
      <c r="AB4" s="178" t="s">
        <v>211</v>
      </c>
      <c r="AC4" s="149">
        <f>(AB4/J4)*U4</f>
        <v>960.12957124010325</v>
      </c>
      <c r="AD4" s="149">
        <f>AB4*L4</f>
        <v>1512.5</v>
      </c>
      <c r="AE4" s="149">
        <f>ROUND(AD4*R4/100,2)</f>
        <v>302.5</v>
      </c>
      <c r="AF4" s="149">
        <f>AD4-AE4</f>
        <v>1210</v>
      </c>
      <c r="AG4" s="126">
        <f>AF4-(AF4*$AG$9)</f>
        <v>960.12971356478636</v>
      </c>
      <c r="AH4" s="127">
        <f>ROUND(P4*AG4,2)</f>
        <v>172.82</v>
      </c>
      <c r="AI4" s="149">
        <f>($AD$12/$AD$10)*AF4</f>
        <v>99.948171113499384</v>
      </c>
      <c r="AJ4" s="127">
        <f>ROUND(((AG4+AI4)/AB4),4)</f>
        <v>21.201599999999999</v>
      </c>
      <c r="AK4" s="149">
        <f>ROUND(AB4*AJ4,2)</f>
        <v>1060.08</v>
      </c>
      <c r="AL4" s="145" t="str">
        <f>C4</f>
        <v>BELFL135</v>
      </c>
      <c r="AM4" s="178" t="str">
        <f>J4</f>
        <v>58</v>
      </c>
      <c r="AN4" s="179" t="s">
        <v>686</v>
      </c>
      <c r="AO4" s="149">
        <f>(AN4/J4)*U4</f>
        <v>153.62073139841652</v>
      </c>
      <c r="AP4" s="149">
        <f>AN4*L4</f>
        <v>242</v>
      </c>
      <c r="AQ4" s="149">
        <f>ROUND(AP4*R4/100,2)</f>
        <v>48.4</v>
      </c>
      <c r="AR4" s="149">
        <f>AP4-AQ4</f>
        <v>193.6</v>
      </c>
      <c r="AS4" s="126">
        <f>AR4-(AR4*$AG$9)</f>
        <v>153.62075417036581</v>
      </c>
      <c r="AT4" s="127">
        <f>ROUND(P4*AS4,2)</f>
        <v>27.65</v>
      </c>
      <c r="AU4" s="149">
        <f>($AP$12/$AP$10)*AR4</f>
        <v>15.991705227035974</v>
      </c>
      <c r="AV4" s="127">
        <f>ROUND(((AS4+AU4)/AN4),4)</f>
        <v>21.201599999999999</v>
      </c>
      <c r="AW4" s="149">
        <f>ROUND(AN4*AV4,2)</f>
        <v>169.61</v>
      </c>
      <c r="AX4" s="145" t="str">
        <f t="shared" ref="AX4:AX5" si="7">C6</f>
        <v>BRACC106</v>
      </c>
      <c r="AY4" s="178" t="str">
        <f t="shared" ref="AY4:AY5" si="8">J6</f>
        <v>222</v>
      </c>
      <c r="AZ4" s="179" t="s">
        <v>417</v>
      </c>
      <c r="BA4" s="149">
        <f t="shared" ref="BA4:BA5" si="9">(AZ4/J6)*U6</f>
        <v>3677.4390870420111</v>
      </c>
      <c r="BB4" s="149">
        <f t="shared" ref="BB4:BB5" si="10">AZ4*L6</f>
        <v>4959.4799999999996</v>
      </c>
      <c r="BC4" s="208" t="str">
        <f>R6</f>
        <v>325</v>
      </c>
      <c r="BD4" s="149">
        <f t="shared" ref="BD4:BD5" si="11">BB4-BC4</f>
        <v>4634.4799999999996</v>
      </c>
      <c r="BE4" s="126">
        <f t="shared" ref="BE4:BE5" si="12">BD4-(BD4*$BE$9)</f>
        <v>3677.4391870678587</v>
      </c>
      <c r="BF4" s="127">
        <f t="shared" ref="BF4:BF5" si="13">ROUND(P6*BE4,2)</f>
        <v>1029.68</v>
      </c>
      <c r="BG4" s="149">
        <f t="shared" ref="BG4:BG5" si="14">($BB$12/$BB$10)*BD4</f>
        <v>382.81635297659369</v>
      </c>
      <c r="BH4" s="127">
        <f t="shared" ref="BH4:BH5" si="15">ROUND(((BE4+BG4)/AZ4),4)</f>
        <v>18.289400000000001</v>
      </c>
      <c r="BI4" s="149">
        <f t="shared" ref="BI4:BI5" si="16">ROUND(AZ4*BH4,2)</f>
        <v>4060.25</v>
      </c>
    </row>
    <row r="5" spans="1:93" x14ac:dyDescent="0.2">
      <c r="A5" s="123">
        <v>2</v>
      </c>
      <c r="B5" s="144">
        <v>3</v>
      </c>
      <c r="C5" s="221" t="s">
        <v>6</v>
      </c>
      <c r="D5" s="217" t="s">
        <v>33</v>
      </c>
      <c r="E5" s="217" t="s">
        <v>414</v>
      </c>
      <c r="F5" s="217" t="s">
        <v>413</v>
      </c>
      <c r="G5" s="217" t="s">
        <v>268</v>
      </c>
      <c r="H5" s="218" t="s">
        <v>77</v>
      </c>
      <c r="I5" s="217" t="s">
        <v>39</v>
      </c>
      <c r="J5" s="226" t="s">
        <v>416</v>
      </c>
      <c r="K5" s="220" t="s">
        <v>4</v>
      </c>
      <c r="L5" s="217">
        <v>12.43</v>
      </c>
      <c r="M5" s="127">
        <f>J5*L5</f>
        <v>6053.41</v>
      </c>
      <c r="N5" s="196">
        <v>0</v>
      </c>
      <c r="O5" s="196">
        <v>0</v>
      </c>
      <c r="P5" s="130">
        <v>0.12</v>
      </c>
      <c r="Q5" s="146" t="s">
        <v>44</v>
      </c>
      <c r="R5" s="227" t="s">
        <v>213</v>
      </c>
      <c r="S5" s="127">
        <f>M5*R5/100</f>
        <v>605.34100000000001</v>
      </c>
      <c r="T5" s="127">
        <f>M5-S5</f>
        <v>5448.0689999999995</v>
      </c>
      <c r="U5" s="126">
        <f t="shared" si="0"/>
        <v>4323.0183083111551</v>
      </c>
      <c r="V5" s="127">
        <f t="shared" si="1"/>
        <v>518.76</v>
      </c>
      <c r="W5" s="127">
        <f t="shared" si="2"/>
        <v>450.02027667553807</v>
      </c>
      <c r="X5" s="127">
        <f t="shared" si="3"/>
        <v>9.8009000000000004</v>
      </c>
      <c r="Y5" s="127">
        <f t="shared" si="4"/>
        <v>4773.0383000000002</v>
      </c>
      <c r="Z5" s="211">
        <v>0</v>
      </c>
      <c r="AA5" s="212">
        <v>0</v>
      </c>
      <c r="AB5" s="213">
        <v>0</v>
      </c>
      <c r="AC5" s="211">
        <v>0</v>
      </c>
      <c r="AD5" s="211">
        <v>0</v>
      </c>
      <c r="AE5" s="211">
        <v>0</v>
      </c>
      <c r="AF5" s="211">
        <v>0</v>
      </c>
      <c r="AG5" s="214">
        <v>0</v>
      </c>
      <c r="AH5" s="128">
        <v>0</v>
      </c>
      <c r="AI5" s="211">
        <v>0</v>
      </c>
      <c r="AJ5" s="128">
        <v>0</v>
      </c>
      <c r="AK5" s="211">
        <v>0</v>
      </c>
      <c r="AL5" s="128">
        <v>0</v>
      </c>
      <c r="AM5" s="178"/>
      <c r="AN5" s="180" t="s">
        <v>208</v>
      </c>
      <c r="AO5" s="128"/>
      <c r="AP5" s="128">
        <v>0</v>
      </c>
      <c r="AQ5" s="128">
        <v>0</v>
      </c>
      <c r="AR5" s="128">
        <v>0</v>
      </c>
      <c r="AS5" s="128">
        <v>0</v>
      </c>
      <c r="AT5" s="128">
        <v>0</v>
      </c>
      <c r="AU5" s="128">
        <v>0</v>
      </c>
      <c r="AV5" s="128">
        <v>0</v>
      </c>
      <c r="AW5" s="128">
        <v>0</v>
      </c>
      <c r="AX5" s="145" t="str">
        <f t="shared" si="7"/>
        <v>BECTC028</v>
      </c>
      <c r="AY5" s="178" t="str">
        <f t="shared" si="8"/>
        <v>754</v>
      </c>
      <c r="AZ5" s="181" t="s">
        <v>418</v>
      </c>
      <c r="BA5" s="149">
        <f t="shared" si="9"/>
        <v>5225.9614513944798</v>
      </c>
      <c r="BB5" s="149">
        <f t="shared" si="10"/>
        <v>6786</v>
      </c>
      <c r="BC5" s="208" t="str">
        <f>R7</f>
        <v>200</v>
      </c>
      <c r="BD5" s="149">
        <f t="shared" si="11"/>
        <v>6586</v>
      </c>
      <c r="BE5" s="126">
        <f t="shared" si="12"/>
        <v>5225.961593539927</v>
      </c>
      <c r="BF5" s="127">
        <f t="shared" si="13"/>
        <v>261.3</v>
      </c>
      <c r="BG5" s="149">
        <f t="shared" si="14"/>
        <v>544.01540209556333</v>
      </c>
      <c r="BH5" s="127">
        <f t="shared" si="15"/>
        <v>7.6524999999999999</v>
      </c>
      <c r="BI5" s="149">
        <f t="shared" si="16"/>
        <v>5769.99</v>
      </c>
    </row>
    <row r="6" spans="1:93" x14ac:dyDescent="0.2">
      <c r="A6" s="123">
        <v>3</v>
      </c>
      <c r="B6" s="144">
        <v>4</v>
      </c>
      <c r="C6" s="221" t="s">
        <v>7</v>
      </c>
      <c r="D6" s="217" t="s">
        <v>33</v>
      </c>
      <c r="E6" s="217" t="s">
        <v>414</v>
      </c>
      <c r="F6" s="217" t="s">
        <v>413</v>
      </c>
      <c r="G6" s="217" t="s">
        <v>268</v>
      </c>
      <c r="H6" s="218" t="s">
        <v>77</v>
      </c>
      <c r="I6" s="217" t="s">
        <v>39</v>
      </c>
      <c r="J6" s="226" t="s">
        <v>417</v>
      </c>
      <c r="K6" s="220" t="s">
        <v>4</v>
      </c>
      <c r="L6" s="217">
        <v>22.34</v>
      </c>
      <c r="M6" s="127">
        <f>J6*L6</f>
        <v>4959.4799999999996</v>
      </c>
      <c r="N6" s="195">
        <v>0</v>
      </c>
      <c r="O6" s="195">
        <v>0</v>
      </c>
      <c r="P6" s="130">
        <v>0.28000000000000003</v>
      </c>
      <c r="Q6" s="146" t="s">
        <v>43</v>
      </c>
      <c r="R6" s="227" t="s">
        <v>214</v>
      </c>
      <c r="S6" s="197" t="str">
        <f>R6</f>
        <v>325</v>
      </c>
      <c r="T6" s="127">
        <f>M6-S6</f>
        <v>4634.4799999999996</v>
      </c>
      <c r="U6" s="126">
        <f t="shared" si="0"/>
        <v>3677.4390870420111</v>
      </c>
      <c r="V6" s="127">
        <f t="shared" si="1"/>
        <v>1029.68</v>
      </c>
      <c r="W6" s="127">
        <f t="shared" si="2"/>
        <v>382.81636518319567</v>
      </c>
      <c r="X6" s="127">
        <f t="shared" si="3"/>
        <v>18.289400000000001</v>
      </c>
      <c r="Y6" s="127">
        <f t="shared" si="4"/>
        <v>4060.2467999999999</v>
      </c>
      <c r="Z6" s="211">
        <v>0</v>
      </c>
      <c r="AA6" s="212">
        <v>0</v>
      </c>
      <c r="AB6" s="213">
        <v>0</v>
      </c>
      <c r="AC6" s="211">
        <v>0</v>
      </c>
      <c r="AD6" s="211">
        <v>0</v>
      </c>
      <c r="AE6" s="211">
        <v>0</v>
      </c>
      <c r="AF6" s="211">
        <v>0</v>
      </c>
      <c r="AG6" s="214">
        <v>0</v>
      </c>
      <c r="AH6" s="128">
        <v>0</v>
      </c>
      <c r="AI6" s="211">
        <v>0</v>
      </c>
      <c r="AJ6" s="128">
        <v>0</v>
      </c>
      <c r="AK6" s="211">
        <v>0</v>
      </c>
      <c r="AL6" s="128">
        <v>0</v>
      </c>
      <c r="AM6" s="180">
        <v>0</v>
      </c>
      <c r="AN6" s="180" t="s">
        <v>208</v>
      </c>
      <c r="AO6" s="128"/>
      <c r="AP6" s="128">
        <v>0</v>
      </c>
      <c r="AQ6" s="128">
        <v>0</v>
      </c>
      <c r="AR6" s="128">
        <v>0</v>
      </c>
      <c r="AS6" s="128">
        <v>0</v>
      </c>
      <c r="AT6" s="128">
        <v>0</v>
      </c>
      <c r="AU6" s="128">
        <v>0</v>
      </c>
      <c r="AV6" s="128">
        <v>0</v>
      </c>
      <c r="AW6" s="128">
        <v>0</v>
      </c>
      <c r="AX6" s="128">
        <v>0</v>
      </c>
      <c r="AY6" s="180">
        <v>0</v>
      </c>
      <c r="AZ6" s="180" t="s">
        <v>208</v>
      </c>
      <c r="BA6" s="128"/>
      <c r="BB6" s="128">
        <v>0</v>
      </c>
      <c r="BC6" s="215">
        <v>0</v>
      </c>
      <c r="BD6" s="128">
        <v>0</v>
      </c>
      <c r="BE6" s="128">
        <v>0</v>
      </c>
      <c r="BF6" s="128">
        <v>0</v>
      </c>
      <c r="BG6" s="128">
        <v>0</v>
      </c>
      <c r="BH6" s="128">
        <v>0</v>
      </c>
      <c r="BI6" s="128">
        <v>0</v>
      </c>
    </row>
    <row r="7" spans="1:93" x14ac:dyDescent="0.2">
      <c r="A7" s="123">
        <v>4</v>
      </c>
      <c r="B7" s="144">
        <v>5</v>
      </c>
      <c r="C7" s="221" t="s">
        <v>28</v>
      </c>
      <c r="D7" s="217" t="s">
        <v>33</v>
      </c>
      <c r="E7" s="217" t="s">
        <v>414</v>
      </c>
      <c r="F7" s="217" t="s">
        <v>413</v>
      </c>
      <c r="G7" s="217" t="s">
        <v>268</v>
      </c>
      <c r="H7" s="218" t="s">
        <v>77</v>
      </c>
      <c r="I7" s="217" t="s">
        <v>39</v>
      </c>
      <c r="J7" s="227" t="s">
        <v>418</v>
      </c>
      <c r="K7" s="220" t="s">
        <v>4</v>
      </c>
      <c r="L7" s="217">
        <v>9</v>
      </c>
      <c r="M7" s="127">
        <f>J7*L7</f>
        <v>6786</v>
      </c>
      <c r="N7" s="196">
        <v>0</v>
      </c>
      <c r="O7" s="196">
        <v>0</v>
      </c>
      <c r="P7" s="130">
        <v>0.05</v>
      </c>
      <c r="Q7" s="146" t="s">
        <v>43</v>
      </c>
      <c r="R7" s="227" t="s">
        <v>179</v>
      </c>
      <c r="S7" s="197" t="str">
        <f>R7</f>
        <v>200</v>
      </c>
      <c r="T7" s="127">
        <f>M7-S7</f>
        <v>6586</v>
      </c>
      <c r="U7" s="126">
        <f t="shared" si="0"/>
        <v>5225.9614513944798</v>
      </c>
      <c r="V7" s="127">
        <f t="shared" si="1"/>
        <v>261.3</v>
      </c>
      <c r="W7" s="127">
        <f t="shared" si="2"/>
        <v>544.01541944220867</v>
      </c>
      <c r="X7" s="127">
        <f t="shared" si="3"/>
        <v>7.6524999999999999</v>
      </c>
      <c r="Y7" s="127">
        <f t="shared" si="4"/>
        <v>5769.9849999999997</v>
      </c>
      <c r="Z7" s="211">
        <v>0</v>
      </c>
      <c r="AA7" s="212">
        <v>0</v>
      </c>
      <c r="AB7" s="213">
        <v>0</v>
      </c>
      <c r="AC7" s="211">
        <v>0</v>
      </c>
      <c r="AD7" s="211">
        <v>0</v>
      </c>
      <c r="AE7" s="211">
        <v>0</v>
      </c>
      <c r="AF7" s="211">
        <v>0</v>
      </c>
      <c r="AG7" s="214">
        <v>0</v>
      </c>
      <c r="AH7" s="128">
        <v>0</v>
      </c>
      <c r="AI7" s="211">
        <v>0</v>
      </c>
      <c r="AJ7" s="128">
        <v>0</v>
      </c>
      <c r="AK7" s="211">
        <v>0</v>
      </c>
      <c r="AL7" s="128">
        <v>0</v>
      </c>
      <c r="AM7" s="180">
        <v>0</v>
      </c>
      <c r="AN7" s="180" t="s">
        <v>208</v>
      </c>
      <c r="AO7" s="128"/>
      <c r="AP7" s="128">
        <v>0</v>
      </c>
      <c r="AQ7" s="128">
        <v>0</v>
      </c>
      <c r="AR7" s="128">
        <v>0</v>
      </c>
      <c r="AS7" s="128">
        <v>0</v>
      </c>
      <c r="AT7" s="128">
        <v>0</v>
      </c>
      <c r="AU7" s="128">
        <v>0</v>
      </c>
      <c r="AV7" s="128">
        <v>0</v>
      </c>
      <c r="AW7" s="128">
        <v>0</v>
      </c>
      <c r="AX7" s="128">
        <v>0</v>
      </c>
      <c r="AY7" s="180">
        <v>0</v>
      </c>
      <c r="AZ7" s="180" t="s">
        <v>208</v>
      </c>
      <c r="BA7" s="128"/>
      <c r="BB7" s="128">
        <v>0</v>
      </c>
      <c r="BC7" s="215">
        <v>0</v>
      </c>
      <c r="BD7" s="128">
        <v>0</v>
      </c>
      <c r="BE7" s="128">
        <v>0</v>
      </c>
      <c r="BF7" s="128">
        <v>0</v>
      </c>
      <c r="BG7" s="128">
        <v>0</v>
      </c>
      <c r="BH7" s="128">
        <v>0</v>
      </c>
      <c r="BI7" s="128">
        <v>0</v>
      </c>
    </row>
    <row r="8" spans="1:93" x14ac:dyDescent="0.2">
      <c r="A8" s="123">
        <v>5</v>
      </c>
      <c r="B8" s="150"/>
      <c r="C8" s="150"/>
      <c r="D8" s="150"/>
      <c r="E8" s="150"/>
      <c r="F8" s="150"/>
      <c r="G8" s="150"/>
      <c r="H8" s="124"/>
      <c r="I8" s="124"/>
      <c r="J8" s="124"/>
      <c r="K8" s="124"/>
      <c r="L8" s="124"/>
      <c r="M8" s="117">
        <f>SUM(M3:M7)</f>
        <v>26777.39</v>
      </c>
      <c r="N8" s="117"/>
      <c r="O8" s="117"/>
      <c r="P8" s="124"/>
      <c r="Q8" s="124"/>
      <c r="R8" s="124"/>
      <c r="S8" s="124" t="s">
        <v>69</v>
      </c>
      <c r="T8" s="118">
        <f>SUM(T3:T7)</f>
        <v>24212.548999999999</v>
      </c>
      <c r="U8" s="118">
        <f t="shared" ref="U8" si="17">SUM(U3:U7)</f>
        <v>19212.548999999992</v>
      </c>
      <c r="V8" s="118">
        <f>SUM(V3:V7)</f>
        <v>2253.84</v>
      </c>
      <c r="W8" s="118">
        <f>SUM(W3:W7)</f>
        <v>2000.0000000000043</v>
      </c>
      <c r="X8" s="118"/>
      <c r="Y8" s="118"/>
      <c r="Z8" s="119"/>
      <c r="AA8" s="119"/>
      <c r="AB8" s="151" t="s">
        <v>70</v>
      </c>
      <c r="AC8" s="151">
        <f>SUM(AC3:AC7)</f>
        <v>3396.3194965470166</v>
      </c>
      <c r="AD8" s="120">
        <f t="shared" ref="AD8:AI8" si="18">SUM(AD3:AD7)</f>
        <v>5124.5</v>
      </c>
      <c r="AE8" s="120">
        <f t="shared" si="18"/>
        <v>844.3</v>
      </c>
      <c r="AF8" s="120">
        <f>SUM(AF3:AF7)</f>
        <v>4280.2</v>
      </c>
      <c r="AG8" s="120">
        <f>SUM(AG3:AG7)</f>
        <v>3396.3199999999988</v>
      </c>
      <c r="AH8" s="120">
        <f>ROUND(SUM(AH3:AH7),2)</f>
        <v>294.63</v>
      </c>
      <c r="AI8" s="120">
        <f t="shared" si="18"/>
        <v>353.55220000000003</v>
      </c>
      <c r="AJ8" s="122"/>
      <c r="AK8" s="120">
        <f>SUM(AK3:AK7)</f>
        <v>3749.87</v>
      </c>
      <c r="AL8" s="125"/>
      <c r="AM8" s="125"/>
      <c r="AN8" s="152" t="s">
        <v>70</v>
      </c>
      <c r="AO8" s="152">
        <f>SUM(AO3:AO7)</f>
        <v>2589.8106567053296</v>
      </c>
      <c r="AP8" s="152">
        <f>SUM(AP3:AP7)</f>
        <v>3854</v>
      </c>
      <c r="AQ8" s="125">
        <f>SUM(AQ3:AQ7)</f>
        <v>590.19999999999993</v>
      </c>
      <c r="AR8" s="125">
        <f t="shared" ref="AR8:AW8" si="19">SUM(AR3:AR7)</f>
        <v>3263.7999999999997</v>
      </c>
      <c r="AS8" s="125">
        <f>SUM(AS3:AS7)</f>
        <v>2589.811040605578</v>
      </c>
      <c r="AT8" s="152">
        <f>SUM(AT3:AT7)</f>
        <v>149.46</v>
      </c>
      <c r="AU8" s="125">
        <f t="shared" si="19"/>
        <v>269.59570000000002</v>
      </c>
      <c r="AV8" s="125">
        <f t="shared" si="19"/>
        <v>66.031499999999994</v>
      </c>
      <c r="AW8" s="125">
        <f t="shared" si="19"/>
        <v>2859.4</v>
      </c>
      <c r="AX8" s="129"/>
      <c r="AY8" s="129"/>
      <c r="AZ8" s="153" t="s">
        <v>70</v>
      </c>
      <c r="BA8" s="153">
        <f>SUM(BA3:BA7)</f>
        <v>13226.418846747645</v>
      </c>
      <c r="BB8" s="153">
        <f>SUM(BB3:BB7)</f>
        <v>17798.89</v>
      </c>
      <c r="BC8" s="129">
        <f>SUM(BC3:BC7)</f>
        <v>605.34</v>
      </c>
      <c r="BD8" s="129">
        <f t="shared" ref="BD8" si="20">SUM(BD3:BD7)</f>
        <v>16668.55</v>
      </c>
      <c r="BE8" s="129">
        <f>SUM(BE3:BE7)</f>
        <v>13226.419999999991</v>
      </c>
      <c r="BF8" s="153">
        <f>SUM(BF3:BF7)</f>
        <v>1809.74</v>
      </c>
      <c r="BG8" s="129">
        <f t="shared" ref="BG8:BI8" si="21">SUM(BG3:BG7)</f>
        <v>1376.8521000000003</v>
      </c>
      <c r="BH8" s="129">
        <f t="shared" si="21"/>
        <v>35.742800000000003</v>
      </c>
      <c r="BI8" s="129">
        <f t="shared" si="21"/>
        <v>14603.28</v>
      </c>
    </row>
    <row r="9" spans="1:93" x14ac:dyDescent="0.2">
      <c r="A9" s="123">
        <v>6</v>
      </c>
      <c r="B9" s="154" t="s">
        <v>433</v>
      </c>
      <c r="C9" s="154" t="s">
        <v>433</v>
      </c>
      <c r="D9" s="154" t="s">
        <v>433</v>
      </c>
      <c r="E9" s="154" t="s">
        <v>433</v>
      </c>
      <c r="F9" s="154" t="s">
        <v>433</v>
      </c>
      <c r="G9" s="154" t="s">
        <v>433</v>
      </c>
      <c r="H9" s="154" t="s">
        <v>433</v>
      </c>
      <c r="I9" s="154" t="s">
        <v>433</v>
      </c>
      <c r="J9" s="154" t="s">
        <v>433</v>
      </c>
      <c r="K9" s="154" t="s">
        <v>433</v>
      </c>
      <c r="L9" s="154" t="s">
        <v>433</v>
      </c>
      <c r="M9" s="154" t="s">
        <v>433</v>
      </c>
      <c r="N9" s="154" t="s">
        <v>433</v>
      </c>
      <c r="O9" s="154" t="s">
        <v>433</v>
      </c>
      <c r="P9" s="154" t="s">
        <v>433</v>
      </c>
      <c r="Q9" s="154" t="s">
        <v>433</v>
      </c>
      <c r="R9" s="154" t="s">
        <v>433</v>
      </c>
      <c r="S9" s="124" t="s">
        <v>49</v>
      </c>
      <c r="T9" s="118">
        <v>5000</v>
      </c>
      <c r="U9" s="155">
        <f>ROUND(T9/T8,16)</f>
        <v>0.20650448657842699</v>
      </c>
      <c r="V9" s="155" t="s">
        <v>433</v>
      </c>
      <c r="W9" s="155">
        <f>ROUND(D27/U8,16)</f>
        <v>0.104098628453726</v>
      </c>
      <c r="X9" s="155" t="s">
        <v>433</v>
      </c>
      <c r="Y9" s="155" t="s">
        <v>433</v>
      </c>
      <c r="Z9" s="155" t="s">
        <v>433</v>
      </c>
      <c r="AA9" s="155" t="s">
        <v>433</v>
      </c>
      <c r="AB9" s="154" t="s">
        <v>433</v>
      </c>
      <c r="AC9" s="154" t="s">
        <v>433</v>
      </c>
      <c r="AD9" s="156" t="s">
        <v>433</v>
      </c>
      <c r="AE9" s="156" t="s">
        <v>433</v>
      </c>
      <c r="AF9" s="156" t="s">
        <v>433</v>
      </c>
      <c r="AG9" s="156">
        <f>ROUND(AD11/AD10,16)</f>
        <v>0.20650436895472199</v>
      </c>
      <c r="AH9" s="156" t="s">
        <v>433</v>
      </c>
      <c r="AI9" s="156" t="s">
        <v>433</v>
      </c>
      <c r="AJ9" s="157" t="s">
        <v>433</v>
      </c>
      <c r="AK9" s="156" t="s">
        <v>433</v>
      </c>
      <c r="AL9" s="156" t="s">
        <v>433</v>
      </c>
      <c r="AM9" s="156" t="s">
        <v>433</v>
      </c>
      <c r="AN9" s="154" t="s">
        <v>433</v>
      </c>
      <c r="AO9" s="154" t="s">
        <v>433</v>
      </c>
      <c r="AP9" s="154" t="s">
        <v>433</v>
      </c>
      <c r="AQ9" s="156" t="s">
        <v>433</v>
      </c>
      <c r="AR9" s="156" t="s">
        <v>433</v>
      </c>
      <c r="AS9" s="156">
        <f>ROUND(AP11/AP10,16)</f>
        <v>0.20650468778724199</v>
      </c>
      <c r="AT9" s="154" t="s">
        <v>433</v>
      </c>
      <c r="AU9" s="156" t="s">
        <v>433</v>
      </c>
      <c r="AV9" s="156" t="s">
        <v>433</v>
      </c>
      <c r="AW9" s="156" t="s">
        <v>433</v>
      </c>
      <c r="AX9" s="156" t="s">
        <v>433</v>
      </c>
      <c r="AY9" s="156" t="s">
        <v>433</v>
      </c>
      <c r="AZ9" s="154" t="s">
        <v>433</v>
      </c>
      <c r="BA9" s="154" t="s">
        <v>433</v>
      </c>
      <c r="BB9" s="154" t="s">
        <v>433</v>
      </c>
      <c r="BC9" s="156" t="s">
        <v>433</v>
      </c>
      <c r="BD9" s="156" t="s">
        <v>433</v>
      </c>
      <c r="BE9" s="156">
        <f>ROUND(BB11/BB10,16)</f>
        <v>0.20650446499545599</v>
      </c>
      <c r="BF9" s="154" t="s">
        <v>433</v>
      </c>
      <c r="BG9" s="156" t="s">
        <v>433</v>
      </c>
      <c r="BH9" s="156" t="s">
        <v>433</v>
      </c>
      <c r="BI9" s="156" t="s">
        <v>433</v>
      </c>
    </row>
    <row r="10" spans="1:93" x14ac:dyDescent="0.2">
      <c r="A10" s="123">
        <v>7</v>
      </c>
      <c r="B10" s="154" t="s">
        <v>433</v>
      </c>
      <c r="C10" s="154" t="s">
        <v>433</v>
      </c>
      <c r="D10" s="154" t="s">
        <v>433</v>
      </c>
      <c r="E10" s="154" t="s">
        <v>433</v>
      </c>
      <c r="F10" s="154" t="s">
        <v>433</v>
      </c>
      <c r="G10" s="154" t="s">
        <v>433</v>
      </c>
      <c r="H10" s="154" t="s">
        <v>433</v>
      </c>
      <c r="I10" s="154" t="s">
        <v>433</v>
      </c>
      <c r="J10" s="154" t="s">
        <v>433</v>
      </c>
      <c r="K10" s="154" t="s">
        <v>433</v>
      </c>
      <c r="L10" s="154" t="s">
        <v>433</v>
      </c>
      <c r="M10" s="154" t="s">
        <v>433</v>
      </c>
      <c r="N10" s="154" t="s">
        <v>433</v>
      </c>
      <c r="O10" s="154" t="s">
        <v>433</v>
      </c>
      <c r="P10" s="154" t="s">
        <v>433</v>
      </c>
      <c r="Q10" s="154" t="s">
        <v>433</v>
      </c>
      <c r="R10" s="154" t="s">
        <v>433</v>
      </c>
      <c r="S10" s="124" t="s">
        <v>57</v>
      </c>
      <c r="T10" s="117">
        <f>D27+D28</f>
        <v>2384.2509799999998</v>
      </c>
      <c r="U10" s="154" t="s">
        <v>433</v>
      </c>
      <c r="V10" s="154" t="s">
        <v>433</v>
      </c>
      <c r="W10" s="154" t="s">
        <v>433</v>
      </c>
      <c r="X10" s="154" t="s">
        <v>433</v>
      </c>
      <c r="Y10" s="154" t="s">
        <v>433</v>
      </c>
      <c r="Z10" s="154" t="s">
        <v>433</v>
      </c>
      <c r="AA10" s="154" t="s">
        <v>433</v>
      </c>
      <c r="AB10" s="151" t="s">
        <v>186</v>
      </c>
      <c r="AC10" s="151" t="s">
        <v>433</v>
      </c>
      <c r="AD10" s="151">
        <f>AF8</f>
        <v>4280.2</v>
      </c>
      <c r="AE10" s="154" t="s">
        <v>433</v>
      </c>
      <c r="AF10" s="154" t="s">
        <v>433</v>
      </c>
      <c r="AG10" s="154" t="s">
        <v>433</v>
      </c>
      <c r="AH10" s="154" t="s">
        <v>433</v>
      </c>
      <c r="AI10" s="154" t="s">
        <v>433</v>
      </c>
      <c r="AJ10" s="154" t="s">
        <v>433</v>
      </c>
      <c r="AK10" s="154" t="s">
        <v>433</v>
      </c>
      <c r="AL10" s="154" t="s">
        <v>433</v>
      </c>
      <c r="AM10" s="154" t="s">
        <v>433</v>
      </c>
      <c r="AN10" s="158" t="s">
        <v>186</v>
      </c>
      <c r="AO10" s="158" t="s">
        <v>433</v>
      </c>
      <c r="AP10" s="158">
        <f>AR8</f>
        <v>3263.7999999999997</v>
      </c>
      <c r="AQ10" s="154" t="s">
        <v>433</v>
      </c>
      <c r="AR10" s="154" t="s">
        <v>433</v>
      </c>
      <c r="AS10" s="154" t="s">
        <v>433</v>
      </c>
      <c r="AT10" s="154" t="s">
        <v>433</v>
      </c>
      <c r="AU10" s="154" t="s">
        <v>433</v>
      </c>
      <c r="AV10" s="154" t="s">
        <v>433</v>
      </c>
      <c r="AW10" s="154" t="s">
        <v>433</v>
      </c>
      <c r="AX10" s="154" t="s">
        <v>433</v>
      </c>
      <c r="AY10" s="154" t="s">
        <v>433</v>
      </c>
      <c r="AZ10" s="159" t="s">
        <v>186</v>
      </c>
      <c r="BA10" s="159" t="s">
        <v>433</v>
      </c>
      <c r="BB10" s="159">
        <f>BD8</f>
        <v>16668.55</v>
      </c>
      <c r="BC10" s="154" t="s">
        <v>433</v>
      </c>
      <c r="BD10" s="154" t="s">
        <v>433</v>
      </c>
      <c r="BE10" s="154" t="s">
        <v>433</v>
      </c>
      <c r="BF10" s="154" t="s">
        <v>433</v>
      </c>
      <c r="BG10" s="154" t="s">
        <v>433</v>
      </c>
      <c r="BH10" s="154" t="s">
        <v>433</v>
      </c>
      <c r="BI10" s="154" t="s">
        <v>433</v>
      </c>
    </row>
    <row r="11" spans="1:93" x14ac:dyDescent="0.2">
      <c r="A11" s="123">
        <v>8</v>
      </c>
      <c r="B11" s="154" t="s">
        <v>433</v>
      </c>
      <c r="C11" s="154" t="s">
        <v>433</v>
      </c>
      <c r="D11" s="154" t="s">
        <v>433</v>
      </c>
      <c r="E11" s="154" t="s">
        <v>433</v>
      </c>
      <c r="F11" s="154" t="s">
        <v>433</v>
      </c>
      <c r="G11" s="154" t="s">
        <v>433</v>
      </c>
      <c r="H11" s="154" t="s">
        <v>433</v>
      </c>
      <c r="I11" s="154" t="s">
        <v>433</v>
      </c>
      <c r="J11" s="154" t="s">
        <v>433</v>
      </c>
      <c r="K11" s="154" t="s">
        <v>433</v>
      </c>
      <c r="L11" s="154" t="s">
        <v>433</v>
      </c>
      <c r="M11" s="154" t="s">
        <v>433</v>
      </c>
      <c r="N11" s="154" t="s">
        <v>433</v>
      </c>
      <c r="O11" s="154" t="s">
        <v>433</v>
      </c>
      <c r="P11" s="154" t="s">
        <v>433</v>
      </c>
      <c r="Q11" s="154" t="s">
        <v>433</v>
      </c>
      <c r="R11" s="154" t="s">
        <v>433</v>
      </c>
      <c r="S11" s="124" t="s">
        <v>50</v>
      </c>
      <c r="T11" s="117">
        <f>V8</f>
        <v>2253.84</v>
      </c>
      <c r="U11" s="154" t="s">
        <v>433</v>
      </c>
      <c r="V11" s="154" t="s">
        <v>433</v>
      </c>
      <c r="W11" s="154" t="s">
        <v>433</v>
      </c>
      <c r="X11" s="154" t="s">
        <v>433</v>
      </c>
      <c r="Y11" s="154" t="s">
        <v>433</v>
      </c>
      <c r="Z11" s="154" t="s">
        <v>433</v>
      </c>
      <c r="AA11" s="154" t="s">
        <v>433</v>
      </c>
      <c r="AB11" s="151" t="s">
        <v>42</v>
      </c>
      <c r="AC11" s="151" t="s">
        <v>433</v>
      </c>
      <c r="AD11" s="151">
        <f>ROUND((AC8/$U$8)*$T$9,2)</f>
        <v>883.88</v>
      </c>
      <c r="AE11" s="154" t="s">
        <v>433</v>
      </c>
      <c r="AF11" s="154" t="s">
        <v>433</v>
      </c>
      <c r="AG11" s="154" t="s">
        <v>433</v>
      </c>
      <c r="AH11" s="154" t="s">
        <v>433</v>
      </c>
      <c r="AI11" s="154" t="s">
        <v>433</v>
      </c>
      <c r="AJ11" s="154" t="s">
        <v>433</v>
      </c>
      <c r="AK11" s="154" t="s">
        <v>433</v>
      </c>
      <c r="AL11" s="154" t="s">
        <v>433</v>
      </c>
      <c r="AM11" s="154" t="s">
        <v>433</v>
      </c>
      <c r="AN11" s="158" t="s">
        <v>42</v>
      </c>
      <c r="AO11" s="158" t="s">
        <v>433</v>
      </c>
      <c r="AP11" s="158">
        <f>ROUND((AO8/$U$8)*$T$9,2)</f>
        <v>673.99</v>
      </c>
      <c r="AQ11" s="154" t="s">
        <v>433</v>
      </c>
      <c r="AR11" s="154" t="s">
        <v>433</v>
      </c>
      <c r="AS11" s="154" t="s">
        <v>433</v>
      </c>
      <c r="AT11" s="154" t="s">
        <v>433</v>
      </c>
      <c r="AU11" s="154" t="s">
        <v>433</v>
      </c>
      <c r="AV11" s="154" t="s">
        <v>433</v>
      </c>
      <c r="AW11" s="154" t="s">
        <v>433</v>
      </c>
      <c r="AX11" s="154" t="s">
        <v>433</v>
      </c>
      <c r="AY11" s="154" t="s">
        <v>433</v>
      </c>
      <c r="AZ11" s="159" t="s">
        <v>42</v>
      </c>
      <c r="BA11" s="159" t="s">
        <v>433</v>
      </c>
      <c r="BB11" s="159">
        <f>ROUND((BA8/$U$8)*$T$9,2)</f>
        <v>3442.13</v>
      </c>
      <c r="BC11" s="154" t="s">
        <v>433</v>
      </c>
      <c r="BD11" s="154" t="s">
        <v>433</v>
      </c>
      <c r="BE11" s="154" t="s">
        <v>433</v>
      </c>
      <c r="BF11" s="154" t="s">
        <v>433</v>
      </c>
      <c r="BG11" s="154" t="s">
        <v>433</v>
      </c>
      <c r="BH11" s="154" t="s">
        <v>433</v>
      </c>
      <c r="BI11" s="154" t="s">
        <v>433</v>
      </c>
    </row>
    <row r="12" spans="1:93" x14ac:dyDescent="0.2">
      <c r="A12" s="123">
        <v>9</v>
      </c>
      <c r="B12" s="154" t="s">
        <v>433</v>
      </c>
      <c r="C12" s="154" t="s">
        <v>433</v>
      </c>
      <c r="D12" s="154" t="s">
        <v>433</v>
      </c>
      <c r="E12" s="154" t="s">
        <v>433</v>
      </c>
      <c r="F12" s="154" t="s">
        <v>433</v>
      </c>
      <c r="G12" s="154" t="s">
        <v>433</v>
      </c>
      <c r="H12" s="154" t="s">
        <v>433</v>
      </c>
      <c r="I12" s="154" t="s">
        <v>433</v>
      </c>
      <c r="J12" s="154" t="s">
        <v>433</v>
      </c>
      <c r="K12" s="154" t="s">
        <v>433</v>
      </c>
      <c r="L12" s="154" t="s">
        <v>433</v>
      </c>
      <c r="M12" s="154" t="s">
        <v>433</v>
      </c>
      <c r="N12" s="154" t="s">
        <v>433</v>
      </c>
      <c r="O12" s="154" t="s">
        <v>433</v>
      </c>
      <c r="P12" s="154" t="s">
        <v>433</v>
      </c>
      <c r="Q12" s="154" t="s">
        <v>433</v>
      </c>
      <c r="R12" s="154" t="s">
        <v>433</v>
      </c>
      <c r="S12" s="124" t="s">
        <v>46</v>
      </c>
      <c r="T12" s="117">
        <f>(T8+T10+T11)-T9</f>
        <v>23850.63998</v>
      </c>
      <c r="U12" s="154" t="s">
        <v>433</v>
      </c>
      <c r="V12" s="154" t="s">
        <v>433</v>
      </c>
      <c r="W12" s="154" t="s">
        <v>433</v>
      </c>
      <c r="X12" s="154" t="s">
        <v>433</v>
      </c>
      <c r="Y12" s="154" t="s">
        <v>433</v>
      </c>
      <c r="Z12" s="154" t="s">
        <v>433</v>
      </c>
      <c r="AA12" s="154" t="s">
        <v>433</v>
      </c>
      <c r="AB12" s="151" t="s">
        <v>187</v>
      </c>
      <c r="AC12" s="151" t="s">
        <v>433</v>
      </c>
      <c r="AD12" s="151">
        <f>ROUND(($AC$8/$U$8)*D27,4)</f>
        <v>353.55220000000003</v>
      </c>
      <c r="AE12" s="154" t="s">
        <v>433</v>
      </c>
      <c r="AF12" s="154" t="s">
        <v>433</v>
      </c>
      <c r="AG12" s="154" t="s">
        <v>433</v>
      </c>
      <c r="AH12" s="154" t="s">
        <v>433</v>
      </c>
      <c r="AI12" s="154" t="s">
        <v>433</v>
      </c>
      <c r="AJ12" s="154" t="s">
        <v>433</v>
      </c>
      <c r="AK12" s="154" t="s">
        <v>433</v>
      </c>
      <c r="AL12" s="154" t="s">
        <v>433</v>
      </c>
      <c r="AM12" s="154" t="s">
        <v>433</v>
      </c>
      <c r="AN12" s="158" t="s">
        <v>187</v>
      </c>
      <c r="AO12" s="158" t="s">
        <v>433</v>
      </c>
      <c r="AP12" s="158">
        <f>ROUND(($AO$8/$U$8)*D27,4)</f>
        <v>269.59570000000002</v>
      </c>
      <c r="AQ12" s="154" t="s">
        <v>433</v>
      </c>
      <c r="AR12" s="154" t="s">
        <v>433</v>
      </c>
      <c r="AS12" s="154" t="s">
        <v>433</v>
      </c>
      <c r="AT12" s="154" t="s">
        <v>433</v>
      </c>
      <c r="AU12" s="154" t="s">
        <v>433</v>
      </c>
      <c r="AV12" s="154" t="s">
        <v>433</v>
      </c>
      <c r="AW12" s="154" t="s">
        <v>433</v>
      </c>
      <c r="AX12" s="154" t="s">
        <v>433</v>
      </c>
      <c r="AY12" s="154" t="s">
        <v>433</v>
      </c>
      <c r="AZ12" s="159" t="s">
        <v>187</v>
      </c>
      <c r="BA12" s="159" t="s">
        <v>433</v>
      </c>
      <c r="BB12" s="159">
        <f>ROUND(($BA$8/$U$8)*D27,4)</f>
        <v>1376.8521000000001</v>
      </c>
      <c r="BC12" s="154" t="s">
        <v>433</v>
      </c>
      <c r="BD12" s="154" t="s">
        <v>433</v>
      </c>
      <c r="BE12" s="154" t="s">
        <v>433</v>
      </c>
      <c r="BF12" s="154" t="s">
        <v>433</v>
      </c>
      <c r="BG12" s="154" t="s">
        <v>433</v>
      </c>
      <c r="BH12" s="154" t="s">
        <v>433</v>
      </c>
      <c r="BI12" s="154" t="s">
        <v>433</v>
      </c>
    </row>
    <row r="13" spans="1:93" x14ac:dyDescent="0.2">
      <c r="A13" s="123">
        <v>10</v>
      </c>
      <c r="B13" s="154" t="s">
        <v>433</v>
      </c>
      <c r="C13" s="154" t="s">
        <v>433</v>
      </c>
      <c r="D13" s="154" t="s">
        <v>433</v>
      </c>
      <c r="E13" s="154" t="s">
        <v>433</v>
      </c>
      <c r="F13" s="154" t="s">
        <v>433</v>
      </c>
      <c r="G13" s="154" t="s">
        <v>433</v>
      </c>
      <c r="H13" s="154" t="s">
        <v>433</v>
      </c>
      <c r="I13" s="154" t="s">
        <v>433</v>
      </c>
      <c r="J13" s="154" t="s">
        <v>433</v>
      </c>
      <c r="K13" s="154" t="s">
        <v>433</v>
      </c>
      <c r="L13" s="154" t="s">
        <v>433</v>
      </c>
      <c r="M13" s="154" t="s">
        <v>433</v>
      </c>
      <c r="N13" s="154" t="s">
        <v>433</v>
      </c>
      <c r="O13" s="154" t="s">
        <v>433</v>
      </c>
      <c r="P13" s="154" t="s">
        <v>433</v>
      </c>
      <c r="Q13" s="154" t="s">
        <v>433</v>
      </c>
      <c r="R13" s="154" t="s">
        <v>433</v>
      </c>
      <c r="S13" s="124" t="s">
        <v>45</v>
      </c>
      <c r="T13" s="121">
        <f>D29</f>
        <v>10000</v>
      </c>
      <c r="U13" s="154" t="s">
        <v>433</v>
      </c>
      <c r="V13" s="154" t="s">
        <v>433</v>
      </c>
      <c r="W13" s="154" t="s">
        <v>433</v>
      </c>
      <c r="X13" s="154" t="s">
        <v>433</v>
      </c>
      <c r="Y13" s="154" t="s">
        <v>433</v>
      </c>
      <c r="Z13" s="154" t="s">
        <v>433</v>
      </c>
      <c r="AA13" s="154" t="s">
        <v>433</v>
      </c>
      <c r="AB13" s="151" t="s">
        <v>188</v>
      </c>
      <c r="AC13" s="151" t="s">
        <v>433</v>
      </c>
      <c r="AD13" s="151">
        <f>ROUND(($AC$8/$U$8)*D28,4)</f>
        <v>67.926400000000001</v>
      </c>
      <c r="AE13" s="154" t="s">
        <v>433</v>
      </c>
      <c r="AF13" s="154" t="s">
        <v>433</v>
      </c>
      <c r="AG13" s="154" t="s">
        <v>433</v>
      </c>
      <c r="AH13" s="154" t="s">
        <v>433</v>
      </c>
      <c r="AI13" s="154" t="s">
        <v>433</v>
      </c>
      <c r="AJ13" s="154" t="s">
        <v>433</v>
      </c>
      <c r="AK13" s="154" t="s">
        <v>433</v>
      </c>
      <c r="AL13" s="154" t="s">
        <v>433</v>
      </c>
      <c r="AM13" s="154" t="s">
        <v>433</v>
      </c>
      <c r="AN13" s="158" t="s">
        <v>188</v>
      </c>
      <c r="AO13" s="158" t="s">
        <v>433</v>
      </c>
      <c r="AP13" s="158">
        <f>ROUND(($AO$8/$U$8)*D28,4)</f>
        <v>51.796199999999999</v>
      </c>
      <c r="AQ13" s="154" t="s">
        <v>433</v>
      </c>
      <c r="AR13" s="154" t="s">
        <v>433</v>
      </c>
      <c r="AS13" s="154" t="s">
        <v>433</v>
      </c>
      <c r="AT13" s="154" t="s">
        <v>433</v>
      </c>
      <c r="AU13" s="154" t="s">
        <v>433</v>
      </c>
      <c r="AV13" s="154" t="s">
        <v>433</v>
      </c>
      <c r="AW13" s="154" t="s">
        <v>433</v>
      </c>
      <c r="AX13" s="154" t="s">
        <v>433</v>
      </c>
      <c r="AY13" s="154" t="s">
        <v>433</v>
      </c>
      <c r="AZ13" s="159" t="s">
        <v>188</v>
      </c>
      <c r="BA13" s="159" t="s">
        <v>433</v>
      </c>
      <c r="BB13" s="159">
        <f>ROUND(($BA$8/$U$8)*D28,4)</f>
        <v>264.52839999999998</v>
      </c>
      <c r="BC13" s="154" t="s">
        <v>433</v>
      </c>
      <c r="BD13" s="154" t="s">
        <v>433</v>
      </c>
      <c r="BE13" s="154" t="s">
        <v>433</v>
      </c>
      <c r="BF13" s="154" t="s">
        <v>433</v>
      </c>
      <c r="BG13" s="154" t="s">
        <v>433</v>
      </c>
      <c r="BH13" s="154" t="s">
        <v>433</v>
      </c>
      <c r="BI13" s="154" t="s">
        <v>433</v>
      </c>
    </row>
    <row r="14" spans="1:93" x14ac:dyDescent="0.2">
      <c r="A14" s="123">
        <v>11</v>
      </c>
      <c r="B14" s="154" t="s">
        <v>433</v>
      </c>
      <c r="C14" s="154" t="s">
        <v>433</v>
      </c>
      <c r="D14" s="154" t="s">
        <v>433</v>
      </c>
      <c r="E14" s="154" t="s">
        <v>433</v>
      </c>
      <c r="F14" s="154" t="s">
        <v>433</v>
      </c>
      <c r="G14" s="154" t="s">
        <v>433</v>
      </c>
      <c r="H14" s="154" t="s">
        <v>433</v>
      </c>
      <c r="I14" s="154" t="s">
        <v>433</v>
      </c>
      <c r="J14" s="154" t="s">
        <v>433</v>
      </c>
      <c r="K14" s="154" t="s">
        <v>433</v>
      </c>
      <c r="L14" s="154" t="s">
        <v>433</v>
      </c>
      <c r="M14" s="154" t="s">
        <v>433</v>
      </c>
      <c r="N14" s="154" t="s">
        <v>433</v>
      </c>
      <c r="O14" s="154" t="s">
        <v>433</v>
      </c>
      <c r="P14" s="154" t="s">
        <v>433</v>
      </c>
      <c r="Q14" s="154" t="s">
        <v>433</v>
      </c>
      <c r="R14" s="154" t="s">
        <v>433</v>
      </c>
      <c r="S14" s="154" t="s">
        <v>433</v>
      </c>
      <c r="T14" s="154" t="s">
        <v>433</v>
      </c>
      <c r="U14" s="154" t="s">
        <v>433</v>
      </c>
      <c r="V14" s="154" t="s">
        <v>433</v>
      </c>
      <c r="W14" s="154" t="s">
        <v>433</v>
      </c>
      <c r="X14" s="154" t="s">
        <v>433</v>
      </c>
      <c r="Y14" s="154" t="s">
        <v>433</v>
      </c>
      <c r="Z14" s="154" t="s">
        <v>433</v>
      </c>
      <c r="AA14" s="154" t="s">
        <v>433</v>
      </c>
      <c r="AB14" s="151" t="s">
        <v>189</v>
      </c>
      <c r="AC14" s="151" t="s">
        <v>433</v>
      </c>
      <c r="AD14" s="151">
        <f>ROUND(AD12+AD13,2)</f>
        <v>421.48</v>
      </c>
      <c r="AE14" s="154" t="s">
        <v>433</v>
      </c>
      <c r="AF14" s="154" t="s">
        <v>433</v>
      </c>
      <c r="AG14" s="154" t="s">
        <v>433</v>
      </c>
      <c r="AH14" s="154" t="s">
        <v>433</v>
      </c>
      <c r="AI14" s="154" t="s">
        <v>433</v>
      </c>
      <c r="AJ14" s="154" t="s">
        <v>433</v>
      </c>
      <c r="AK14" s="154" t="s">
        <v>433</v>
      </c>
      <c r="AL14" s="154" t="s">
        <v>433</v>
      </c>
      <c r="AM14" s="154" t="s">
        <v>433</v>
      </c>
      <c r="AN14" s="158" t="s">
        <v>189</v>
      </c>
      <c r="AO14" s="158" t="s">
        <v>433</v>
      </c>
      <c r="AP14" s="158">
        <f>ROUND(AP12+AP13,2)</f>
        <v>321.39</v>
      </c>
      <c r="AQ14" s="154" t="s">
        <v>433</v>
      </c>
      <c r="AR14" s="154" t="s">
        <v>433</v>
      </c>
      <c r="AS14" s="154" t="s">
        <v>433</v>
      </c>
      <c r="AT14" s="154" t="s">
        <v>433</v>
      </c>
      <c r="AU14" s="154" t="s">
        <v>433</v>
      </c>
      <c r="AV14" s="154" t="s">
        <v>433</v>
      </c>
      <c r="AW14" s="154" t="s">
        <v>433</v>
      </c>
      <c r="AX14" s="154" t="s">
        <v>433</v>
      </c>
      <c r="AY14" s="154" t="s">
        <v>433</v>
      </c>
      <c r="AZ14" s="159" t="s">
        <v>189</v>
      </c>
      <c r="BA14" s="159" t="s">
        <v>433</v>
      </c>
      <c r="BB14" s="159">
        <f>ROUND(BB12+BB13,2)</f>
        <v>1641.38</v>
      </c>
      <c r="BC14" s="154" t="s">
        <v>433</v>
      </c>
      <c r="BD14" s="154" t="s">
        <v>433</v>
      </c>
      <c r="BE14" s="154" t="s">
        <v>433</v>
      </c>
      <c r="BF14" s="154" t="s">
        <v>433</v>
      </c>
      <c r="BG14" s="154" t="s">
        <v>433</v>
      </c>
      <c r="BH14" s="154" t="s">
        <v>433</v>
      </c>
      <c r="BI14" s="154" t="s">
        <v>433</v>
      </c>
    </row>
    <row r="15" spans="1:93" ht="25.5" x14ac:dyDescent="0.2">
      <c r="A15" s="123">
        <v>12</v>
      </c>
      <c r="B15" s="209" t="s">
        <v>676</v>
      </c>
      <c r="C15" s="209" t="s">
        <v>433</v>
      </c>
      <c r="D15" s="209" t="s">
        <v>27</v>
      </c>
      <c r="E15" s="209" t="s">
        <v>32</v>
      </c>
      <c r="F15" s="209" t="s">
        <v>21</v>
      </c>
      <c r="G15" s="209" t="s">
        <v>22</v>
      </c>
      <c r="H15" s="209" t="s">
        <v>79</v>
      </c>
      <c r="I15" s="209" t="s">
        <v>80</v>
      </c>
      <c r="J15" s="209" t="s">
        <v>13</v>
      </c>
      <c r="K15" s="209" t="s">
        <v>274</v>
      </c>
      <c r="L15" s="210" t="s">
        <v>609</v>
      </c>
      <c r="M15" s="210" t="s">
        <v>610</v>
      </c>
      <c r="N15" s="210" t="s">
        <v>434</v>
      </c>
      <c r="O15" s="132" t="s">
        <v>608</v>
      </c>
      <c r="P15" s="132" t="s">
        <v>127</v>
      </c>
      <c r="Q15" s="209" t="s">
        <v>128</v>
      </c>
      <c r="R15" s="209" t="s">
        <v>129</v>
      </c>
      <c r="S15" s="154" t="s">
        <v>433</v>
      </c>
      <c r="T15" s="154" t="s">
        <v>433</v>
      </c>
      <c r="U15" s="154" t="s">
        <v>433</v>
      </c>
      <c r="V15" s="74" t="s">
        <v>247</v>
      </c>
      <c r="W15" s="74" t="s">
        <v>248</v>
      </c>
      <c r="X15" s="74" t="s">
        <v>607</v>
      </c>
      <c r="Y15" s="161" t="s">
        <v>433</v>
      </c>
      <c r="Z15" s="154" t="s">
        <v>433</v>
      </c>
      <c r="AA15" s="154" t="s">
        <v>433</v>
      </c>
      <c r="AB15" s="151" t="s">
        <v>183</v>
      </c>
      <c r="AC15" s="151" t="s">
        <v>433</v>
      </c>
      <c r="AD15" s="151">
        <v>0</v>
      </c>
      <c r="AE15" s="154" t="s">
        <v>433</v>
      </c>
      <c r="AF15" s="154" t="s">
        <v>433</v>
      </c>
      <c r="AG15" s="154" t="s">
        <v>433</v>
      </c>
      <c r="AH15" s="154" t="s">
        <v>433</v>
      </c>
      <c r="AI15" s="154" t="s">
        <v>433</v>
      </c>
      <c r="AJ15" s="154" t="s">
        <v>433</v>
      </c>
      <c r="AK15" s="154" t="s">
        <v>433</v>
      </c>
      <c r="AL15" s="154" t="s">
        <v>433</v>
      </c>
      <c r="AM15" s="154" t="s">
        <v>433</v>
      </c>
      <c r="AN15" s="158" t="s">
        <v>183</v>
      </c>
      <c r="AO15" s="158" t="s">
        <v>433</v>
      </c>
      <c r="AP15" s="158">
        <v>0</v>
      </c>
      <c r="AQ15" s="154" t="s">
        <v>433</v>
      </c>
      <c r="AR15" s="154" t="s">
        <v>433</v>
      </c>
      <c r="AS15" s="154" t="s">
        <v>433</v>
      </c>
      <c r="AT15" s="154" t="s">
        <v>433</v>
      </c>
      <c r="AU15" s="154" t="s">
        <v>433</v>
      </c>
      <c r="AV15" s="154" t="s">
        <v>433</v>
      </c>
      <c r="AW15" s="154" t="s">
        <v>433</v>
      </c>
      <c r="AX15" s="154" t="s">
        <v>433</v>
      </c>
      <c r="AY15" s="154" t="s">
        <v>433</v>
      </c>
      <c r="AZ15" s="159" t="s">
        <v>183</v>
      </c>
      <c r="BA15" s="159" t="s">
        <v>433</v>
      </c>
      <c r="BB15" s="159">
        <v>0</v>
      </c>
      <c r="BC15" s="154" t="s">
        <v>433</v>
      </c>
      <c r="BD15" s="154" t="s">
        <v>433</v>
      </c>
      <c r="BE15" s="154" t="s">
        <v>433</v>
      </c>
      <c r="BF15" s="154" t="s">
        <v>433</v>
      </c>
      <c r="BG15" s="154" t="s">
        <v>433</v>
      </c>
      <c r="BH15" s="154" t="s">
        <v>433</v>
      </c>
      <c r="BI15" s="154" t="s">
        <v>433</v>
      </c>
    </row>
    <row r="16" spans="1:93" ht="15" x14ac:dyDescent="0.25">
      <c r="A16" s="123">
        <v>13</v>
      </c>
      <c r="B16">
        <v>0</v>
      </c>
      <c r="C16" s="154" t="s">
        <v>433</v>
      </c>
      <c r="D16" t="s">
        <v>677</v>
      </c>
      <c r="E16" t="s">
        <v>1073</v>
      </c>
      <c r="F16" t="s">
        <v>1074</v>
      </c>
      <c r="G16" t="s">
        <v>1077</v>
      </c>
      <c r="H16" s="201">
        <f>ROUND(AD10,2)</f>
        <v>4280.2</v>
      </c>
      <c r="I16" s="201">
        <f>ROUND(AH8,2)</f>
        <v>294.63</v>
      </c>
      <c r="J16" s="201">
        <f>ROUND(AD17,2)</f>
        <v>4112.43</v>
      </c>
      <c r="K16" t="s">
        <v>1080</v>
      </c>
      <c r="L16" s="202">
        <f>J16</f>
        <v>4112.43</v>
      </c>
      <c r="M16" s="1">
        <v>74.36</v>
      </c>
      <c r="N16" s="177">
        <f>L16*M16</f>
        <v>305800.29480000003</v>
      </c>
      <c r="O16" s="5">
        <f>J16-L16</f>
        <v>0</v>
      </c>
      <c r="P16" s="201">
        <v>0</v>
      </c>
      <c r="Q16" s="176">
        <v>0</v>
      </c>
      <c r="R16" s="201">
        <v>0</v>
      </c>
      <c r="S16" s="154" t="s">
        <v>433</v>
      </c>
      <c r="T16" s="154" t="s">
        <v>433</v>
      </c>
      <c r="U16" s="154" t="s">
        <v>433</v>
      </c>
      <c r="V16" s="224">
        <f>(U3*N3)</f>
        <v>0</v>
      </c>
      <c r="W16" s="224">
        <f>(U3*O3)</f>
        <v>0</v>
      </c>
      <c r="X16" s="224">
        <f>V3</f>
        <v>243.62</v>
      </c>
      <c r="Y16" s="154" t="s">
        <v>433</v>
      </c>
      <c r="Z16" s="154" t="s">
        <v>433</v>
      </c>
      <c r="AA16" s="154" t="s">
        <v>433</v>
      </c>
      <c r="AB16" s="151" t="s">
        <v>50</v>
      </c>
      <c r="AC16" s="151" t="s">
        <v>433</v>
      </c>
      <c r="AD16" s="151">
        <f>AH8</f>
        <v>294.63</v>
      </c>
      <c r="AE16" s="154" t="s">
        <v>433</v>
      </c>
      <c r="AF16" s="154" t="s">
        <v>433</v>
      </c>
      <c r="AG16" s="154" t="s">
        <v>433</v>
      </c>
      <c r="AH16" s="162" t="s">
        <v>433</v>
      </c>
      <c r="AI16" s="162" t="s">
        <v>433</v>
      </c>
      <c r="AJ16" s="154" t="s">
        <v>433</v>
      </c>
      <c r="AK16" s="154" t="s">
        <v>433</v>
      </c>
      <c r="AL16" s="154" t="s">
        <v>433</v>
      </c>
      <c r="AM16" s="154" t="s">
        <v>433</v>
      </c>
      <c r="AN16" s="158" t="s">
        <v>50</v>
      </c>
      <c r="AO16" s="158" t="s">
        <v>433</v>
      </c>
      <c r="AP16" s="158">
        <f>AT8</f>
        <v>149.46</v>
      </c>
      <c r="AQ16" s="154" t="s">
        <v>433</v>
      </c>
      <c r="AR16" s="154" t="s">
        <v>433</v>
      </c>
      <c r="AS16" s="154" t="s">
        <v>433</v>
      </c>
      <c r="AT16" s="154" t="s">
        <v>433</v>
      </c>
      <c r="AU16" s="154" t="s">
        <v>433</v>
      </c>
      <c r="AV16" s="154" t="s">
        <v>433</v>
      </c>
      <c r="AW16" s="154" t="s">
        <v>433</v>
      </c>
      <c r="AX16" s="154" t="s">
        <v>433</v>
      </c>
      <c r="AY16" s="154" t="s">
        <v>433</v>
      </c>
      <c r="AZ16" s="159" t="s">
        <v>50</v>
      </c>
      <c r="BA16" s="159" t="s">
        <v>433</v>
      </c>
      <c r="BB16" s="159">
        <f>BF8</f>
        <v>1809.74</v>
      </c>
      <c r="BC16" s="154" t="s">
        <v>433</v>
      </c>
      <c r="BD16" s="154" t="s">
        <v>433</v>
      </c>
      <c r="BE16" s="154" t="s">
        <v>433</v>
      </c>
      <c r="BF16" s="154" t="s">
        <v>433</v>
      </c>
      <c r="BG16" s="154" t="s">
        <v>433</v>
      </c>
      <c r="BH16" s="154" t="s">
        <v>433</v>
      </c>
      <c r="BI16" s="154" t="s">
        <v>433</v>
      </c>
    </row>
    <row r="17" spans="1:61" ht="15" x14ac:dyDescent="0.25">
      <c r="A17" s="123">
        <v>14</v>
      </c>
      <c r="B17" s="154" t="s">
        <v>433</v>
      </c>
      <c r="C17" s="154" t="s">
        <v>433</v>
      </c>
      <c r="D17" s="154" t="s">
        <v>433</v>
      </c>
      <c r="E17" s="154" t="s">
        <v>433</v>
      </c>
      <c r="F17" t="s">
        <v>1075</v>
      </c>
      <c r="G17" t="s">
        <v>1078</v>
      </c>
      <c r="H17" s="201">
        <f>ROUND(AP10,2)</f>
        <v>3263.8</v>
      </c>
      <c r="I17" s="201">
        <f>ROUND(AT8,2)</f>
        <v>149.46</v>
      </c>
      <c r="J17" s="3">
        <f>ROUND(AP17,2)</f>
        <v>3060.66</v>
      </c>
      <c r="K17" t="s">
        <v>1081</v>
      </c>
      <c r="L17" s="202">
        <f>J17</f>
        <v>3060.66</v>
      </c>
      <c r="M17" s="1">
        <v>78.349999999999994</v>
      </c>
      <c r="N17" s="177">
        <f t="shared" ref="N17:N18" si="22">L17*M17</f>
        <v>239802.71099999998</v>
      </c>
      <c r="O17" s="5">
        <f t="shared" ref="O17:O18" si="23">J17-L17</f>
        <v>0</v>
      </c>
      <c r="P17" s="201">
        <v>0</v>
      </c>
      <c r="Q17" s="176">
        <v>0</v>
      </c>
      <c r="R17" s="201">
        <v>0</v>
      </c>
      <c r="S17" s="154" t="s">
        <v>433</v>
      </c>
      <c r="T17" s="154" t="s">
        <v>433</v>
      </c>
      <c r="U17" s="154" t="s">
        <v>433</v>
      </c>
      <c r="V17" s="224">
        <f t="shared" ref="V17:V20" si="24">(U4*N4)</f>
        <v>0</v>
      </c>
      <c r="W17" s="224">
        <f t="shared" ref="W17:W20" si="25">(U4*O4)</f>
        <v>0</v>
      </c>
      <c r="X17" s="224">
        <f t="shared" ref="X17:X26" si="26">V4</f>
        <v>200.48</v>
      </c>
      <c r="Y17" s="154" t="s">
        <v>433</v>
      </c>
      <c r="Z17" s="154" t="s">
        <v>433</v>
      </c>
      <c r="AA17" s="154" t="s">
        <v>433</v>
      </c>
      <c r="AB17" s="151" t="s">
        <v>190</v>
      </c>
      <c r="AC17" s="151" t="s">
        <v>433</v>
      </c>
      <c r="AD17" s="151">
        <f>(AD10+AD14+AD16)-AD11</f>
        <v>4112.43</v>
      </c>
      <c r="AE17" s="154" t="s">
        <v>433</v>
      </c>
      <c r="AF17" s="154" t="s">
        <v>433</v>
      </c>
      <c r="AG17" s="154" t="s">
        <v>433</v>
      </c>
      <c r="AH17" s="154" t="s">
        <v>433</v>
      </c>
      <c r="AI17" s="154" t="s">
        <v>433</v>
      </c>
      <c r="AJ17" s="154" t="s">
        <v>433</v>
      </c>
      <c r="AK17" s="154" t="s">
        <v>433</v>
      </c>
      <c r="AL17" s="154" t="s">
        <v>433</v>
      </c>
      <c r="AM17" s="154" t="s">
        <v>433</v>
      </c>
      <c r="AN17" s="158" t="s">
        <v>190</v>
      </c>
      <c r="AO17" s="158" t="s">
        <v>433</v>
      </c>
      <c r="AP17" s="158">
        <f>(AP10+AP14+AP16)-AP11</f>
        <v>3060.66</v>
      </c>
      <c r="AQ17" s="154" t="s">
        <v>433</v>
      </c>
      <c r="AR17" s="154" t="s">
        <v>433</v>
      </c>
      <c r="AS17" s="154" t="s">
        <v>433</v>
      </c>
      <c r="AT17" s="154" t="s">
        <v>433</v>
      </c>
      <c r="AU17" s="154" t="s">
        <v>433</v>
      </c>
      <c r="AV17" s="154" t="s">
        <v>433</v>
      </c>
      <c r="AW17" s="154" t="s">
        <v>433</v>
      </c>
      <c r="AX17" s="154" t="s">
        <v>433</v>
      </c>
      <c r="AY17" s="154" t="s">
        <v>433</v>
      </c>
      <c r="AZ17" s="159" t="s">
        <v>190</v>
      </c>
      <c r="BA17" s="159" t="s">
        <v>433</v>
      </c>
      <c r="BB17" s="159">
        <f>(BB10+BB14+BB16)-BB11</f>
        <v>16677.54</v>
      </c>
      <c r="BC17" s="154" t="s">
        <v>433</v>
      </c>
      <c r="BD17" s="154" t="s">
        <v>433</v>
      </c>
      <c r="BE17" s="154" t="s">
        <v>433</v>
      </c>
      <c r="BF17" s="154" t="s">
        <v>433</v>
      </c>
      <c r="BG17" s="154" t="s">
        <v>433</v>
      </c>
      <c r="BH17" s="154" t="s">
        <v>433</v>
      </c>
      <c r="BI17" s="154" t="s">
        <v>433</v>
      </c>
    </row>
    <row r="18" spans="1:61" ht="15" x14ac:dyDescent="0.25">
      <c r="A18" s="123">
        <v>15</v>
      </c>
      <c r="B18" s="154" t="s">
        <v>433</v>
      </c>
      <c r="C18" s="154" t="s">
        <v>433</v>
      </c>
      <c r="D18" s="154" t="s">
        <v>433</v>
      </c>
      <c r="E18" s="154" t="s">
        <v>433</v>
      </c>
      <c r="F18" t="s">
        <v>1076</v>
      </c>
      <c r="G18" t="s">
        <v>1079</v>
      </c>
      <c r="H18" s="201">
        <f>ROUND(BB10,2)</f>
        <v>16668.55</v>
      </c>
      <c r="I18" s="201">
        <f>ROUND(BF8,2)</f>
        <v>1809.74</v>
      </c>
      <c r="J18" s="3">
        <f>ROUND(BB17,2)</f>
        <v>16677.54</v>
      </c>
      <c r="K18" s="201" t="s">
        <v>433</v>
      </c>
      <c r="L18" s="5">
        <f t="shared" ref="L18:L19" si="27">J18</f>
        <v>16677.54</v>
      </c>
      <c r="M18" s="1">
        <v>78.349999999999994</v>
      </c>
      <c r="N18" s="177">
        <f t="shared" si="22"/>
        <v>1306685.2590000001</v>
      </c>
      <c r="O18" s="5">
        <f t="shared" si="23"/>
        <v>0</v>
      </c>
      <c r="P18" s="201">
        <v>0</v>
      </c>
      <c r="Q18" s="176">
        <v>0</v>
      </c>
      <c r="R18" s="201">
        <v>0</v>
      </c>
      <c r="S18" s="154" t="s">
        <v>433</v>
      </c>
      <c r="T18" s="154" t="s">
        <v>433</v>
      </c>
      <c r="U18" s="154" t="s">
        <v>433</v>
      </c>
      <c r="V18" s="224">
        <f t="shared" si="24"/>
        <v>0</v>
      </c>
      <c r="W18" s="224">
        <f t="shared" si="25"/>
        <v>0</v>
      </c>
      <c r="X18" s="224">
        <f t="shared" si="26"/>
        <v>518.76</v>
      </c>
      <c r="Y18" s="154" t="s">
        <v>433</v>
      </c>
      <c r="Z18" s="154" t="s">
        <v>433</v>
      </c>
      <c r="AA18" s="154" t="s">
        <v>433</v>
      </c>
      <c r="AB18" s="151" t="s">
        <v>45</v>
      </c>
      <c r="AC18" s="151" t="s">
        <v>433</v>
      </c>
      <c r="AD18" s="73">
        <f>ROUND(($AC$8/$U$8)*D29,2)</f>
        <v>1767.76</v>
      </c>
      <c r="AE18" s="154" t="s">
        <v>433</v>
      </c>
      <c r="AF18" s="154" t="s">
        <v>433</v>
      </c>
      <c r="AG18" s="154" t="s">
        <v>433</v>
      </c>
      <c r="AH18" s="154" t="s">
        <v>433</v>
      </c>
      <c r="AI18" s="154" t="s">
        <v>433</v>
      </c>
      <c r="AJ18" s="154" t="s">
        <v>433</v>
      </c>
      <c r="AK18" s="154" t="s">
        <v>433</v>
      </c>
      <c r="AL18" s="154" t="s">
        <v>433</v>
      </c>
      <c r="AM18" s="154" t="s">
        <v>433</v>
      </c>
      <c r="AN18" s="158" t="s">
        <v>45</v>
      </c>
      <c r="AO18" s="158" t="s">
        <v>433</v>
      </c>
      <c r="AP18" s="80">
        <f>ROUND(($AO$8/$U$8)*D29,2)</f>
        <v>1347.98</v>
      </c>
      <c r="AQ18" s="154" t="s">
        <v>433</v>
      </c>
      <c r="AR18" s="154" t="s">
        <v>433</v>
      </c>
      <c r="AS18" s="154" t="s">
        <v>433</v>
      </c>
      <c r="AT18" s="154" t="s">
        <v>433</v>
      </c>
      <c r="AU18" s="154" t="s">
        <v>433</v>
      </c>
      <c r="AV18" s="154" t="s">
        <v>433</v>
      </c>
      <c r="AW18" s="154" t="s">
        <v>433</v>
      </c>
      <c r="AX18" s="154" t="s">
        <v>433</v>
      </c>
      <c r="AY18" s="154" t="s">
        <v>433</v>
      </c>
      <c r="AZ18" s="159" t="s">
        <v>45</v>
      </c>
      <c r="BA18" s="159" t="s">
        <v>433</v>
      </c>
      <c r="BB18" s="81">
        <f>ROUND(($BA$8/$U$8)*D29,2)</f>
        <v>6884.26</v>
      </c>
      <c r="BC18" s="154" t="s">
        <v>433</v>
      </c>
      <c r="BD18" s="154" t="s">
        <v>433</v>
      </c>
      <c r="BE18" s="154" t="s">
        <v>433</v>
      </c>
      <c r="BF18" s="154" t="s">
        <v>433</v>
      </c>
      <c r="BG18" s="154" t="s">
        <v>433</v>
      </c>
      <c r="BH18" s="154" t="s">
        <v>433</v>
      </c>
      <c r="BI18" s="154" t="s">
        <v>433</v>
      </c>
    </row>
    <row r="19" spans="1:61" s="165" customFormat="1" x14ac:dyDescent="0.2">
      <c r="A19" s="123">
        <v>16</v>
      </c>
      <c r="B19" s="154" t="s">
        <v>433</v>
      </c>
      <c r="C19" s="154" t="s">
        <v>433</v>
      </c>
      <c r="D19" s="154" t="s">
        <v>433</v>
      </c>
      <c r="E19" s="154" t="s">
        <v>433</v>
      </c>
      <c r="F19" s="175" t="s">
        <v>433</v>
      </c>
      <c r="G19" s="175" t="s">
        <v>433</v>
      </c>
      <c r="H19" s="201" t="s">
        <v>433</v>
      </c>
      <c r="I19" s="201" t="s">
        <v>433</v>
      </c>
      <c r="J19" s="3" t="s">
        <v>433</v>
      </c>
      <c r="K19" s="201" t="s">
        <v>433</v>
      </c>
      <c r="L19" s="5" t="str">
        <f t="shared" si="27"/>
        <v>.</v>
      </c>
      <c r="M19" s="203" t="s">
        <v>433</v>
      </c>
      <c r="N19" s="76">
        <f>N18+N17</f>
        <v>1546487.97</v>
      </c>
      <c r="O19" s="5" t="s">
        <v>433</v>
      </c>
      <c r="P19" s="201">
        <v>0</v>
      </c>
      <c r="Q19" s="176">
        <v>0</v>
      </c>
      <c r="R19" s="201">
        <v>0</v>
      </c>
      <c r="S19" s="187" t="s">
        <v>433</v>
      </c>
      <c r="T19" s="187" t="s">
        <v>433</v>
      </c>
      <c r="U19" s="154" t="s">
        <v>433</v>
      </c>
      <c r="V19" s="224">
        <f t="shared" si="24"/>
        <v>0</v>
      </c>
      <c r="W19" s="224">
        <f t="shared" si="25"/>
        <v>0</v>
      </c>
      <c r="X19" s="224">
        <f t="shared" si="26"/>
        <v>1029.68</v>
      </c>
      <c r="Y19" s="154" t="s">
        <v>433</v>
      </c>
      <c r="Z19" s="163" t="s">
        <v>433</v>
      </c>
      <c r="AA19" s="163" t="s">
        <v>433</v>
      </c>
      <c r="AB19" s="163" t="s">
        <v>433</v>
      </c>
      <c r="AC19" s="163" t="s">
        <v>433</v>
      </c>
      <c r="AD19" s="163" t="s">
        <v>433</v>
      </c>
      <c r="AE19" s="163" t="s">
        <v>433</v>
      </c>
      <c r="AF19" s="163" t="s">
        <v>433</v>
      </c>
      <c r="AG19" s="163" t="s">
        <v>433</v>
      </c>
      <c r="AH19" s="163" t="s">
        <v>433</v>
      </c>
      <c r="AI19" s="163" t="s">
        <v>433</v>
      </c>
      <c r="AJ19" s="163" t="s">
        <v>433</v>
      </c>
      <c r="AK19" s="164" t="s">
        <v>433</v>
      </c>
      <c r="AL19" s="164" t="s">
        <v>433</v>
      </c>
      <c r="AM19" s="164" t="s">
        <v>433</v>
      </c>
      <c r="AN19" s="163" t="s">
        <v>433</v>
      </c>
      <c r="AO19" s="163" t="s">
        <v>433</v>
      </c>
      <c r="AP19" s="163" t="s">
        <v>433</v>
      </c>
      <c r="AQ19" s="163" t="s">
        <v>433</v>
      </c>
      <c r="AR19" s="163" t="s">
        <v>433</v>
      </c>
      <c r="AS19" s="163" t="s">
        <v>433</v>
      </c>
      <c r="AT19" s="163" t="s">
        <v>433</v>
      </c>
      <c r="AU19" s="163" t="s">
        <v>433</v>
      </c>
      <c r="AV19" s="163" t="s">
        <v>433</v>
      </c>
      <c r="AW19" s="163" t="s">
        <v>433</v>
      </c>
      <c r="AX19" s="163" t="s">
        <v>433</v>
      </c>
      <c r="AY19" s="163" t="s">
        <v>433</v>
      </c>
      <c r="AZ19" s="163" t="s">
        <v>433</v>
      </c>
      <c r="BA19" s="163" t="s">
        <v>433</v>
      </c>
      <c r="BB19" s="163" t="s">
        <v>433</v>
      </c>
      <c r="BC19" s="163" t="s">
        <v>433</v>
      </c>
      <c r="BD19" s="163" t="s">
        <v>433</v>
      </c>
      <c r="BE19" s="163" t="s">
        <v>433</v>
      </c>
      <c r="BF19" s="163" t="s">
        <v>433</v>
      </c>
      <c r="BG19" s="163" t="s">
        <v>433</v>
      </c>
      <c r="BH19" s="163" t="s">
        <v>433</v>
      </c>
      <c r="BI19" s="163" t="s">
        <v>433</v>
      </c>
    </row>
    <row r="20" spans="1:61" x14ac:dyDescent="0.2">
      <c r="A20" s="123">
        <v>17</v>
      </c>
      <c r="B20" s="124" t="s">
        <v>23</v>
      </c>
      <c r="C20" s="124" t="s">
        <v>433</v>
      </c>
      <c r="D20" s="124" t="s">
        <v>433</v>
      </c>
      <c r="E20" s="124" t="s">
        <v>433</v>
      </c>
      <c r="F20" s="182" t="s">
        <v>433</v>
      </c>
      <c r="G20" s="182" t="s">
        <v>433</v>
      </c>
      <c r="H20" s="204">
        <f>ROUND(SUM(H16:H19),2)</f>
        <v>24212.55</v>
      </c>
      <c r="I20" s="204">
        <f>ROUND(SUM(I16:I19),2)</f>
        <v>2253.83</v>
      </c>
      <c r="J20" s="4">
        <f>ROUND(SUM(J16:J19),2)</f>
        <v>23850.63</v>
      </c>
      <c r="K20" s="204" t="s">
        <v>433</v>
      </c>
      <c r="L20" s="204">
        <f>SUM(L16:L19)</f>
        <v>23850.63</v>
      </c>
      <c r="M20" s="204"/>
      <c r="N20" s="183">
        <f>N19+N16</f>
        <v>1852288.2648</v>
      </c>
      <c r="O20" s="204">
        <f>SUM(O16:O19)</f>
        <v>0</v>
      </c>
      <c r="P20" s="204">
        <f>ROUND(T8,2)</f>
        <v>24212.55</v>
      </c>
      <c r="Q20" s="204">
        <f>V8</f>
        <v>2253.84</v>
      </c>
      <c r="R20" s="204">
        <f>ROUND(T12,2)</f>
        <v>23850.639999999999</v>
      </c>
      <c r="S20" s="154" t="s">
        <v>433</v>
      </c>
      <c r="T20" s="154" t="s">
        <v>433</v>
      </c>
      <c r="U20" s="162" t="s">
        <v>433</v>
      </c>
      <c r="V20" s="224">
        <f t="shared" si="24"/>
        <v>0</v>
      </c>
      <c r="W20" s="224">
        <f t="shared" si="25"/>
        <v>0</v>
      </c>
      <c r="X20" s="224">
        <f t="shared" si="26"/>
        <v>261.3</v>
      </c>
      <c r="Y20" s="154" t="s">
        <v>433</v>
      </c>
      <c r="Z20" s="154" t="s">
        <v>433</v>
      </c>
      <c r="AA20" s="154" t="s">
        <v>433</v>
      </c>
      <c r="AB20" s="154" t="s">
        <v>433</v>
      </c>
      <c r="AC20" s="154" t="s">
        <v>433</v>
      </c>
      <c r="AD20" s="154" t="s">
        <v>433</v>
      </c>
      <c r="AE20" s="154" t="s">
        <v>433</v>
      </c>
      <c r="AF20" s="154" t="s">
        <v>433</v>
      </c>
      <c r="AG20" s="154" t="s">
        <v>433</v>
      </c>
      <c r="AH20" s="154" t="s">
        <v>433</v>
      </c>
      <c r="AI20" s="154" t="s">
        <v>433</v>
      </c>
      <c r="AJ20" s="154" t="s">
        <v>433</v>
      </c>
      <c r="AK20" s="164" t="s">
        <v>433</v>
      </c>
      <c r="AL20" s="164" t="s">
        <v>433</v>
      </c>
      <c r="AM20" s="164" t="s">
        <v>433</v>
      </c>
      <c r="AN20" s="154" t="s">
        <v>433</v>
      </c>
      <c r="AO20" s="154" t="s">
        <v>433</v>
      </c>
      <c r="AP20" s="154" t="s">
        <v>433</v>
      </c>
      <c r="AQ20" s="154" t="s">
        <v>433</v>
      </c>
      <c r="AR20" s="154" t="s">
        <v>433</v>
      </c>
      <c r="AS20" s="154" t="s">
        <v>433</v>
      </c>
      <c r="AT20" s="154" t="s">
        <v>433</v>
      </c>
      <c r="AU20" s="154" t="s">
        <v>433</v>
      </c>
      <c r="AV20" s="154" t="s">
        <v>433</v>
      </c>
      <c r="AW20" s="154" t="s">
        <v>433</v>
      </c>
      <c r="AX20" s="154" t="s">
        <v>433</v>
      </c>
      <c r="AY20" s="154" t="s">
        <v>433</v>
      </c>
      <c r="AZ20" s="154" t="s">
        <v>433</v>
      </c>
      <c r="BA20" s="154" t="s">
        <v>433</v>
      </c>
      <c r="BB20" s="154" t="s">
        <v>433</v>
      </c>
      <c r="BC20" s="154" t="s">
        <v>433</v>
      </c>
      <c r="BD20" s="154" t="s">
        <v>433</v>
      </c>
      <c r="BE20" s="154" t="s">
        <v>433</v>
      </c>
      <c r="BF20" s="154" t="s">
        <v>433</v>
      </c>
      <c r="BG20" s="154" t="s">
        <v>433</v>
      </c>
      <c r="BH20" s="154" t="s">
        <v>433</v>
      </c>
      <c r="BI20" s="154" t="s">
        <v>433</v>
      </c>
    </row>
    <row r="21" spans="1:61" x14ac:dyDescent="0.2">
      <c r="A21" s="123">
        <v>18</v>
      </c>
      <c r="B21" s="154" t="s">
        <v>433</v>
      </c>
      <c r="C21" s="154" t="s">
        <v>433</v>
      </c>
      <c r="D21" s="154" t="s">
        <v>433</v>
      </c>
      <c r="E21" s="154" t="s">
        <v>433</v>
      </c>
      <c r="F21" s="154" t="s">
        <v>433</v>
      </c>
      <c r="G21" s="154" t="s">
        <v>433</v>
      </c>
      <c r="H21" s="154" t="s">
        <v>433</v>
      </c>
      <c r="I21" s="154" t="s">
        <v>433</v>
      </c>
      <c r="J21" s="156" t="s">
        <v>433</v>
      </c>
      <c r="K21" s="154" t="s">
        <v>433</v>
      </c>
      <c r="L21" s="154" t="s">
        <v>433</v>
      </c>
      <c r="M21" s="154" t="s">
        <v>433</v>
      </c>
      <c r="N21" s="154" t="s">
        <v>433</v>
      </c>
      <c r="O21" s="154" t="s">
        <v>433</v>
      </c>
      <c r="P21" s="154" t="s">
        <v>433</v>
      </c>
      <c r="Q21" s="154" t="s">
        <v>433</v>
      </c>
      <c r="R21" s="154" t="s">
        <v>433</v>
      </c>
      <c r="S21" s="154" t="s">
        <v>433</v>
      </c>
      <c r="T21" s="154" t="s">
        <v>433</v>
      </c>
      <c r="U21" s="154" t="s">
        <v>433</v>
      </c>
      <c r="V21" s="224" t="s">
        <v>433</v>
      </c>
      <c r="W21" s="224" t="s">
        <v>433</v>
      </c>
      <c r="X21" s="224" t="s">
        <v>433</v>
      </c>
      <c r="Y21" s="154" t="s">
        <v>433</v>
      </c>
      <c r="Z21" s="154" t="s">
        <v>433</v>
      </c>
      <c r="AA21" s="154" t="s">
        <v>433</v>
      </c>
      <c r="AB21" s="154" t="s">
        <v>433</v>
      </c>
      <c r="AC21" s="154" t="s">
        <v>433</v>
      </c>
      <c r="AD21" s="154" t="s">
        <v>433</v>
      </c>
      <c r="AE21" s="154" t="s">
        <v>433</v>
      </c>
      <c r="AF21" s="154" t="s">
        <v>433</v>
      </c>
      <c r="AG21" s="154" t="s">
        <v>433</v>
      </c>
      <c r="AH21" s="154" t="s">
        <v>433</v>
      </c>
      <c r="AI21" s="154" t="s">
        <v>433</v>
      </c>
      <c r="AJ21" s="154" t="s">
        <v>433</v>
      </c>
      <c r="AK21" s="164" t="s">
        <v>433</v>
      </c>
      <c r="AL21" s="164" t="s">
        <v>433</v>
      </c>
      <c r="AM21" s="164" t="s">
        <v>433</v>
      </c>
      <c r="AN21" s="154" t="s">
        <v>433</v>
      </c>
      <c r="AO21" s="154" t="s">
        <v>433</v>
      </c>
      <c r="AP21" s="154" t="s">
        <v>433</v>
      </c>
      <c r="AQ21" s="154" t="s">
        <v>433</v>
      </c>
      <c r="AR21" s="154" t="s">
        <v>433</v>
      </c>
      <c r="AS21" s="154" t="s">
        <v>433</v>
      </c>
      <c r="AT21" s="154" t="s">
        <v>433</v>
      </c>
      <c r="AU21" s="154" t="s">
        <v>433</v>
      </c>
      <c r="AV21" s="154" t="s">
        <v>433</v>
      </c>
      <c r="AW21" s="154" t="s">
        <v>433</v>
      </c>
      <c r="AX21" s="154" t="s">
        <v>433</v>
      </c>
      <c r="AY21" s="154" t="s">
        <v>433</v>
      </c>
      <c r="AZ21" s="154" t="s">
        <v>433</v>
      </c>
      <c r="BA21" s="154" t="s">
        <v>433</v>
      </c>
      <c r="BB21" s="154" t="s">
        <v>433</v>
      </c>
      <c r="BC21" s="154" t="s">
        <v>433</v>
      </c>
      <c r="BD21" s="154" t="s">
        <v>433</v>
      </c>
      <c r="BE21" s="154" t="s">
        <v>433</v>
      </c>
      <c r="BF21" s="154" t="s">
        <v>433</v>
      </c>
      <c r="BG21" s="154" t="s">
        <v>433</v>
      </c>
      <c r="BH21" s="154" t="s">
        <v>433</v>
      </c>
      <c r="BI21" s="154" t="s">
        <v>433</v>
      </c>
    </row>
    <row r="22" spans="1:61" x14ac:dyDescent="0.2">
      <c r="A22" s="123">
        <v>19</v>
      </c>
      <c r="B22" s="154" t="s">
        <v>433</v>
      </c>
      <c r="C22" s="154" t="s">
        <v>433</v>
      </c>
      <c r="D22" s="154" t="s">
        <v>433</v>
      </c>
      <c r="E22" s="154" t="s">
        <v>433</v>
      </c>
      <c r="F22" s="154" t="s">
        <v>433</v>
      </c>
      <c r="G22" s="154" t="s">
        <v>433</v>
      </c>
      <c r="H22" s="154" t="s">
        <v>433</v>
      </c>
      <c r="I22" s="154" t="s">
        <v>433</v>
      </c>
      <c r="J22" s="156" t="s">
        <v>433</v>
      </c>
      <c r="K22" s="154" t="s">
        <v>433</v>
      </c>
      <c r="L22" s="154" t="s">
        <v>433</v>
      </c>
      <c r="M22" s="154" t="s">
        <v>433</v>
      </c>
      <c r="N22" s="154" t="s">
        <v>433</v>
      </c>
      <c r="O22" s="154" t="s">
        <v>433</v>
      </c>
      <c r="P22" s="154" t="s">
        <v>433</v>
      </c>
      <c r="Q22" s="154" t="s">
        <v>433</v>
      </c>
      <c r="R22" s="154" t="s">
        <v>433</v>
      </c>
      <c r="S22" s="154" t="s">
        <v>433</v>
      </c>
      <c r="T22" s="154" t="s">
        <v>433</v>
      </c>
      <c r="U22" s="154" t="s">
        <v>433</v>
      </c>
      <c r="V22" s="224" t="s">
        <v>433</v>
      </c>
      <c r="W22" s="224" t="s">
        <v>433</v>
      </c>
      <c r="X22" s="224" t="str">
        <f t="shared" si="26"/>
        <v>.</v>
      </c>
      <c r="Y22" s="154" t="s">
        <v>433</v>
      </c>
      <c r="Z22" s="154" t="s">
        <v>433</v>
      </c>
      <c r="AA22" s="154" t="s">
        <v>433</v>
      </c>
      <c r="AB22" s="154" t="s">
        <v>433</v>
      </c>
      <c r="AC22" s="154" t="s">
        <v>433</v>
      </c>
      <c r="AD22" s="154" t="s">
        <v>433</v>
      </c>
      <c r="AE22" s="154" t="s">
        <v>433</v>
      </c>
      <c r="AF22" s="154" t="s">
        <v>433</v>
      </c>
      <c r="AG22" s="154" t="s">
        <v>433</v>
      </c>
      <c r="AH22" s="154" t="s">
        <v>433</v>
      </c>
      <c r="AI22" s="154" t="s">
        <v>433</v>
      </c>
      <c r="AJ22" s="154" t="s">
        <v>433</v>
      </c>
      <c r="AK22" s="164" t="s">
        <v>433</v>
      </c>
      <c r="AL22" s="164" t="s">
        <v>433</v>
      </c>
      <c r="AM22" s="164" t="s">
        <v>433</v>
      </c>
      <c r="AN22" s="154" t="s">
        <v>433</v>
      </c>
      <c r="AO22" s="154" t="s">
        <v>433</v>
      </c>
      <c r="AP22" s="154" t="s">
        <v>433</v>
      </c>
      <c r="AQ22" s="154" t="s">
        <v>433</v>
      </c>
      <c r="AR22" s="154" t="s">
        <v>433</v>
      </c>
      <c r="AS22" s="154" t="s">
        <v>433</v>
      </c>
      <c r="AT22" s="154" t="s">
        <v>433</v>
      </c>
      <c r="AU22" s="154" t="s">
        <v>433</v>
      </c>
      <c r="AV22" s="154" t="s">
        <v>433</v>
      </c>
      <c r="AW22" s="154" t="s">
        <v>433</v>
      </c>
      <c r="AX22" s="154" t="s">
        <v>433</v>
      </c>
      <c r="AY22" s="154" t="s">
        <v>433</v>
      </c>
      <c r="AZ22" s="154" t="s">
        <v>433</v>
      </c>
      <c r="BA22" s="154" t="s">
        <v>433</v>
      </c>
      <c r="BB22" s="154" t="s">
        <v>433</v>
      </c>
      <c r="BC22" s="154" t="s">
        <v>433</v>
      </c>
      <c r="BD22" s="154" t="s">
        <v>433</v>
      </c>
      <c r="BE22" s="154" t="s">
        <v>433</v>
      </c>
      <c r="BF22" s="154" t="s">
        <v>433</v>
      </c>
      <c r="BG22" s="154" t="s">
        <v>433</v>
      </c>
      <c r="BH22" s="154" t="s">
        <v>433</v>
      </c>
      <c r="BI22" s="154" t="s">
        <v>433</v>
      </c>
    </row>
    <row r="23" spans="1:61" x14ac:dyDescent="0.2">
      <c r="A23" s="123">
        <v>20</v>
      </c>
      <c r="B23" s="154" t="s">
        <v>433</v>
      </c>
      <c r="C23" s="154" t="s">
        <v>433</v>
      </c>
      <c r="D23" s="154" t="s">
        <v>433</v>
      </c>
      <c r="E23" s="154" t="s">
        <v>433</v>
      </c>
      <c r="F23" s="154" t="s">
        <v>433</v>
      </c>
      <c r="G23" s="154" t="s">
        <v>433</v>
      </c>
      <c r="H23" s="154" t="s">
        <v>433</v>
      </c>
      <c r="I23" s="154" t="s">
        <v>433</v>
      </c>
      <c r="J23" s="156" t="s">
        <v>433</v>
      </c>
      <c r="K23" s="154" t="s">
        <v>433</v>
      </c>
      <c r="L23" s="154" t="s">
        <v>433</v>
      </c>
      <c r="M23" s="154" t="s">
        <v>433</v>
      </c>
      <c r="N23" s="154" t="s">
        <v>433</v>
      </c>
      <c r="O23" s="154" t="s">
        <v>433</v>
      </c>
      <c r="P23" s="154" t="s">
        <v>433</v>
      </c>
      <c r="Q23" s="154" t="s">
        <v>433</v>
      </c>
      <c r="R23" s="154" t="s">
        <v>433</v>
      </c>
      <c r="S23" s="154" t="s">
        <v>433</v>
      </c>
      <c r="T23" s="154" t="s">
        <v>433</v>
      </c>
      <c r="U23" s="154" t="s">
        <v>433</v>
      </c>
      <c r="V23" s="224" t="s">
        <v>433</v>
      </c>
      <c r="W23" s="224" t="s">
        <v>433</v>
      </c>
      <c r="X23" s="224" t="str">
        <f t="shared" si="26"/>
        <v>.</v>
      </c>
      <c r="Y23" s="154" t="s">
        <v>433</v>
      </c>
      <c r="Z23" s="154" t="s">
        <v>433</v>
      </c>
      <c r="AA23" s="154" t="s">
        <v>433</v>
      </c>
      <c r="AB23" s="154" t="s">
        <v>433</v>
      </c>
      <c r="AC23" s="154" t="s">
        <v>433</v>
      </c>
      <c r="AD23" s="154" t="s">
        <v>433</v>
      </c>
      <c r="AE23" s="154" t="s">
        <v>433</v>
      </c>
      <c r="AF23" s="154" t="s">
        <v>433</v>
      </c>
      <c r="AG23" s="154" t="s">
        <v>433</v>
      </c>
      <c r="AH23" s="154" t="s">
        <v>433</v>
      </c>
      <c r="AI23" s="154" t="s">
        <v>433</v>
      </c>
      <c r="AJ23" s="154" t="s">
        <v>433</v>
      </c>
      <c r="AK23" s="164" t="s">
        <v>433</v>
      </c>
      <c r="AL23" s="164" t="s">
        <v>433</v>
      </c>
      <c r="AM23" s="164" t="s">
        <v>433</v>
      </c>
      <c r="AN23" s="154" t="s">
        <v>433</v>
      </c>
      <c r="AO23" s="154" t="s">
        <v>433</v>
      </c>
      <c r="AP23" s="154" t="s">
        <v>433</v>
      </c>
      <c r="AQ23" s="154" t="s">
        <v>433</v>
      </c>
      <c r="AR23" s="154" t="s">
        <v>433</v>
      </c>
      <c r="AS23" s="154" t="s">
        <v>433</v>
      </c>
      <c r="AT23" s="154" t="s">
        <v>433</v>
      </c>
      <c r="AU23" s="154" t="s">
        <v>433</v>
      </c>
      <c r="AV23" s="154" t="s">
        <v>433</v>
      </c>
      <c r="AW23" s="154" t="s">
        <v>433</v>
      </c>
      <c r="AX23" s="154" t="s">
        <v>433</v>
      </c>
      <c r="AY23" s="154" t="s">
        <v>433</v>
      </c>
      <c r="AZ23" s="154" t="s">
        <v>433</v>
      </c>
      <c r="BA23" s="154" t="s">
        <v>433</v>
      </c>
      <c r="BB23" s="154" t="s">
        <v>433</v>
      </c>
      <c r="BC23" s="154" t="s">
        <v>433</v>
      </c>
      <c r="BD23" s="154" t="s">
        <v>433</v>
      </c>
      <c r="BE23" s="154" t="s">
        <v>433</v>
      </c>
      <c r="BF23" s="154" t="s">
        <v>433</v>
      </c>
      <c r="BG23" s="154" t="s">
        <v>433</v>
      </c>
      <c r="BH23" s="154" t="s">
        <v>433</v>
      </c>
      <c r="BI23" s="154" t="s">
        <v>433</v>
      </c>
    </row>
    <row r="24" spans="1:61" x14ac:dyDescent="0.2">
      <c r="A24" s="123">
        <v>21</v>
      </c>
      <c r="B24" s="154" t="s">
        <v>433</v>
      </c>
      <c r="C24" s="154" t="s">
        <v>433</v>
      </c>
      <c r="D24" s="154" t="s">
        <v>433</v>
      </c>
      <c r="E24" s="154" t="s">
        <v>433</v>
      </c>
      <c r="F24" s="154" t="s">
        <v>433</v>
      </c>
      <c r="G24" s="154" t="s">
        <v>433</v>
      </c>
      <c r="H24" s="154" t="s">
        <v>433</v>
      </c>
      <c r="I24" s="154" t="s">
        <v>433</v>
      </c>
      <c r="J24" s="156" t="s">
        <v>433</v>
      </c>
      <c r="K24" s="154" t="s">
        <v>433</v>
      </c>
      <c r="L24" s="154" t="s">
        <v>433</v>
      </c>
      <c r="M24" s="154" t="s">
        <v>433</v>
      </c>
      <c r="N24" s="154" t="s">
        <v>433</v>
      </c>
      <c r="O24" s="154" t="s">
        <v>433</v>
      </c>
      <c r="P24" s="154" t="s">
        <v>433</v>
      </c>
      <c r="Q24" s="154" t="s">
        <v>433</v>
      </c>
      <c r="R24" s="154" t="s">
        <v>433</v>
      </c>
      <c r="S24" s="154" t="s">
        <v>433</v>
      </c>
      <c r="T24" s="154" t="s">
        <v>433</v>
      </c>
      <c r="U24" s="154" t="s">
        <v>433</v>
      </c>
      <c r="V24" s="224" t="s">
        <v>433</v>
      </c>
      <c r="W24" s="224" t="s">
        <v>433</v>
      </c>
      <c r="X24" s="224" t="str">
        <f t="shared" si="26"/>
        <v>.</v>
      </c>
      <c r="Y24" s="154" t="s">
        <v>433</v>
      </c>
      <c r="Z24" s="154" t="s">
        <v>433</v>
      </c>
      <c r="AA24" s="154" t="s">
        <v>433</v>
      </c>
      <c r="AB24" s="154" t="s">
        <v>433</v>
      </c>
      <c r="AC24" s="154" t="s">
        <v>433</v>
      </c>
      <c r="AD24" s="154" t="s">
        <v>433</v>
      </c>
      <c r="AE24" s="154" t="s">
        <v>433</v>
      </c>
      <c r="AF24" s="154" t="s">
        <v>433</v>
      </c>
      <c r="AG24" s="154" t="s">
        <v>433</v>
      </c>
      <c r="AH24" s="154" t="s">
        <v>433</v>
      </c>
      <c r="AI24" s="154" t="s">
        <v>433</v>
      </c>
      <c r="AJ24" s="154" t="s">
        <v>433</v>
      </c>
      <c r="AK24" s="164" t="s">
        <v>433</v>
      </c>
      <c r="AL24" s="164" t="s">
        <v>433</v>
      </c>
      <c r="AM24" s="164" t="s">
        <v>433</v>
      </c>
      <c r="AN24" s="154" t="s">
        <v>433</v>
      </c>
      <c r="AO24" s="154" t="s">
        <v>433</v>
      </c>
      <c r="AP24" s="154" t="s">
        <v>433</v>
      </c>
      <c r="AQ24" s="154" t="s">
        <v>433</v>
      </c>
      <c r="AR24" s="154" t="s">
        <v>433</v>
      </c>
      <c r="AS24" s="154" t="s">
        <v>433</v>
      </c>
      <c r="AT24" s="154" t="s">
        <v>433</v>
      </c>
      <c r="AU24" s="154" t="s">
        <v>433</v>
      </c>
      <c r="AV24" s="154" t="s">
        <v>433</v>
      </c>
      <c r="AW24" s="154" t="s">
        <v>433</v>
      </c>
      <c r="AX24" s="154" t="s">
        <v>433</v>
      </c>
      <c r="AY24" s="154" t="s">
        <v>433</v>
      </c>
      <c r="AZ24" s="154" t="s">
        <v>433</v>
      </c>
      <c r="BA24" s="154" t="s">
        <v>433</v>
      </c>
      <c r="BB24" s="154" t="s">
        <v>433</v>
      </c>
      <c r="BC24" s="154" t="s">
        <v>433</v>
      </c>
      <c r="BD24" s="154" t="s">
        <v>433</v>
      </c>
      <c r="BE24" s="154" t="s">
        <v>433</v>
      </c>
      <c r="BF24" s="154" t="s">
        <v>433</v>
      </c>
      <c r="BG24" s="154" t="s">
        <v>433</v>
      </c>
      <c r="BH24" s="154" t="s">
        <v>433</v>
      </c>
      <c r="BI24" s="154" t="s">
        <v>433</v>
      </c>
    </row>
    <row r="25" spans="1:61" x14ac:dyDescent="0.2">
      <c r="A25" s="123">
        <v>22</v>
      </c>
      <c r="B25" s="166" t="s">
        <v>398</v>
      </c>
      <c r="C25" s="166" t="s">
        <v>433</v>
      </c>
      <c r="D25" s="166" t="s">
        <v>433</v>
      </c>
      <c r="E25" s="166" t="s">
        <v>433</v>
      </c>
      <c r="F25" s="166" t="s">
        <v>433</v>
      </c>
      <c r="G25" s="154" t="s">
        <v>433</v>
      </c>
      <c r="H25" s="154" t="s">
        <v>433</v>
      </c>
      <c r="I25" s="154" t="s">
        <v>433</v>
      </c>
      <c r="J25" s="154" t="s">
        <v>433</v>
      </c>
      <c r="K25" s="154" t="s">
        <v>433</v>
      </c>
      <c r="L25" s="154" t="s">
        <v>433</v>
      </c>
      <c r="M25" s="154" t="s">
        <v>433</v>
      </c>
      <c r="N25" s="154" t="s">
        <v>433</v>
      </c>
      <c r="O25" s="154" t="s">
        <v>433</v>
      </c>
      <c r="P25" s="154" t="s">
        <v>433</v>
      </c>
      <c r="Q25" s="154" t="s">
        <v>433</v>
      </c>
      <c r="R25" s="154" t="s">
        <v>433</v>
      </c>
      <c r="S25" s="154" t="s">
        <v>433</v>
      </c>
      <c r="T25" s="154" t="s">
        <v>433</v>
      </c>
      <c r="U25" s="154" t="s">
        <v>433</v>
      </c>
      <c r="V25" s="224" t="s">
        <v>433</v>
      </c>
      <c r="W25" s="224" t="s">
        <v>433</v>
      </c>
      <c r="X25" s="224" t="str">
        <f t="shared" si="26"/>
        <v>.</v>
      </c>
      <c r="Y25" s="154" t="s">
        <v>433</v>
      </c>
      <c r="Z25" s="154" t="s">
        <v>433</v>
      </c>
      <c r="AA25" s="154" t="s">
        <v>433</v>
      </c>
      <c r="AB25" s="154" t="s">
        <v>433</v>
      </c>
      <c r="AC25" s="154" t="s">
        <v>433</v>
      </c>
      <c r="AD25" s="154" t="s">
        <v>433</v>
      </c>
      <c r="AE25" s="154" t="s">
        <v>433</v>
      </c>
      <c r="AF25" s="154" t="s">
        <v>433</v>
      </c>
      <c r="AG25" s="154" t="s">
        <v>433</v>
      </c>
      <c r="AH25" s="154" t="s">
        <v>433</v>
      </c>
      <c r="AI25" s="154" t="s">
        <v>433</v>
      </c>
      <c r="AJ25" s="154" t="s">
        <v>433</v>
      </c>
      <c r="AK25" s="164" t="s">
        <v>433</v>
      </c>
      <c r="AL25" s="164" t="s">
        <v>433</v>
      </c>
      <c r="AM25" s="164" t="s">
        <v>433</v>
      </c>
      <c r="AN25" s="154" t="s">
        <v>433</v>
      </c>
      <c r="AO25" s="154" t="s">
        <v>433</v>
      </c>
      <c r="AP25" s="154" t="s">
        <v>433</v>
      </c>
      <c r="AQ25" s="154" t="s">
        <v>433</v>
      </c>
      <c r="AR25" s="154" t="s">
        <v>433</v>
      </c>
      <c r="AS25" s="154" t="s">
        <v>433</v>
      </c>
      <c r="AT25" s="154" t="s">
        <v>433</v>
      </c>
      <c r="AU25" s="154" t="s">
        <v>433</v>
      </c>
      <c r="AV25" s="154" t="s">
        <v>433</v>
      </c>
      <c r="AW25" s="154" t="s">
        <v>433</v>
      </c>
      <c r="AX25" s="154" t="s">
        <v>433</v>
      </c>
      <c r="AY25" s="154" t="s">
        <v>433</v>
      </c>
      <c r="AZ25" s="154" t="s">
        <v>433</v>
      </c>
      <c r="BA25" s="154" t="s">
        <v>433</v>
      </c>
      <c r="BB25" s="154" t="s">
        <v>433</v>
      </c>
      <c r="BC25" s="154" t="s">
        <v>433</v>
      </c>
      <c r="BD25" s="154" t="s">
        <v>433</v>
      </c>
      <c r="BE25" s="154" t="s">
        <v>433</v>
      </c>
      <c r="BF25" s="154" t="s">
        <v>433</v>
      </c>
      <c r="BG25" s="154" t="s">
        <v>433</v>
      </c>
      <c r="BH25" s="154" t="s">
        <v>433</v>
      </c>
      <c r="BI25" s="154" t="s">
        <v>433</v>
      </c>
    </row>
    <row r="26" spans="1:61" x14ac:dyDescent="0.2">
      <c r="A26" s="123">
        <v>23</v>
      </c>
      <c r="B26" s="167" t="s">
        <v>193</v>
      </c>
      <c r="C26" s="167" t="s">
        <v>433</v>
      </c>
      <c r="D26" s="167" t="s">
        <v>194</v>
      </c>
      <c r="E26" s="167" t="s">
        <v>195</v>
      </c>
      <c r="F26" s="167" t="s">
        <v>196</v>
      </c>
      <c r="G26" s="154" t="s">
        <v>433</v>
      </c>
      <c r="H26" s="154" t="s">
        <v>433</v>
      </c>
      <c r="I26" s="154" t="s">
        <v>433</v>
      </c>
      <c r="J26" s="154" t="s">
        <v>433</v>
      </c>
      <c r="K26" s="154" t="s">
        <v>433</v>
      </c>
      <c r="L26" s="154" t="s">
        <v>433</v>
      </c>
      <c r="M26" s="154" t="s">
        <v>433</v>
      </c>
      <c r="N26" s="154" t="s">
        <v>433</v>
      </c>
      <c r="O26" s="154" t="s">
        <v>433</v>
      </c>
      <c r="P26" s="154" t="s">
        <v>433</v>
      </c>
      <c r="Q26" s="154" t="s">
        <v>433</v>
      </c>
      <c r="R26" s="154" t="s">
        <v>433</v>
      </c>
      <c r="S26" s="154" t="s">
        <v>433</v>
      </c>
      <c r="T26" s="154" t="s">
        <v>433</v>
      </c>
      <c r="U26" s="154" t="s">
        <v>433</v>
      </c>
      <c r="V26" s="224">
        <f>SUM(V16:V25)</f>
        <v>0</v>
      </c>
      <c r="W26" s="224">
        <f>SUM(W16:W25)</f>
        <v>0</v>
      </c>
      <c r="X26" s="224" t="str">
        <f t="shared" si="26"/>
        <v>.</v>
      </c>
      <c r="Y26" s="168" t="s">
        <v>433</v>
      </c>
      <c r="Z26" s="154" t="s">
        <v>433</v>
      </c>
      <c r="AA26" s="154" t="s">
        <v>433</v>
      </c>
      <c r="AB26" s="154" t="s">
        <v>433</v>
      </c>
      <c r="AC26" s="154" t="s">
        <v>433</v>
      </c>
      <c r="AD26" s="154" t="s">
        <v>433</v>
      </c>
      <c r="AE26" s="154" t="s">
        <v>433</v>
      </c>
      <c r="AF26" s="154" t="s">
        <v>433</v>
      </c>
      <c r="AG26" s="154" t="s">
        <v>433</v>
      </c>
      <c r="AH26" s="154" t="s">
        <v>433</v>
      </c>
      <c r="AI26" s="154" t="s">
        <v>433</v>
      </c>
      <c r="AJ26" s="154" t="s">
        <v>433</v>
      </c>
      <c r="AK26" s="154" t="s">
        <v>433</v>
      </c>
      <c r="AL26" s="154" t="s">
        <v>433</v>
      </c>
      <c r="AM26" s="154" t="s">
        <v>433</v>
      </c>
      <c r="AN26" s="154" t="s">
        <v>433</v>
      </c>
      <c r="AO26" s="154" t="s">
        <v>433</v>
      </c>
      <c r="AP26" s="154" t="s">
        <v>433</v>
      </c>
      <c r="AQ26" s="154" t="s">
        <v>433</v>
      </c>
      <c r="AR26" s="154" t="s">
        <v>433</v>
      </c>
      <c r="AS26" s="154" t="s">
        <v>433</v>
      </c>
      <c r="AT26" s="154" t="s">
        <v>433</v>
      </c>
      <c r="AU26" s="154" t="s">
        <v>433</v>
      </c>
      <c r="AV26" s="154" t="s">
        <v>433</v>
      </c>
      <c r="AW26" s="154" t="s">
        <v>433</v>
      </c>
      <c r="AX26" s="154" t="s">
        <v>433</v>
      </c>
      <c r="AY26" s="154" t="s">
        <v>433</v>
      </c>
      <c r="AZ26" s="154" t="s">
        <v>433</v>
      </c>
      <c r="BA26" s="154" t="s">
        <v>433</v>
      </c>
      <c r="BB26" s="154" t="s">
        <v>433</v>
      </c>
      <c r="BC26" s="154" t="s">
        <v>433</v>
      </c>
      <c r="BD26" s="154" t="s">
        <v>433</v>
      </c>
      <c r="BE26" s="154" t="s">
        <v>433</v>
      </c>
      <c r="BF26" s="154" t="s">
        <v>433</v>
      </c>
      <c r="BG26" s="154" t="s">
        <v>433</v>
      </c>
      <c r="BH26" s="154" t="s">
        <v>433</v>
      </c>
      <c r="BI26" s="154" t="s">
        <v>433</v>
      </c>
    </row>
    <row r="27" spans="1:61" x14ac:dyDescent="0.2">
      <c r="A27" s="123">
        <v>24</v>
      </c>
      <c r="B27" s="216" t="s">
        <v>199</v>
      </c>
      <c r="C27" s="107" t="s">
        <v>433</v>
      </c>
      <c r="D27" s="75">
        <v>2000</v>
      </c>
      <c r="E27" s="145" t="s">
        <v>393</v>
      </c>
      <c r="F27" s="216" t="s">
        <v>200</v>
      </c>
      <c r="G27" s="154" t="s">
        <v>433</v>
      </c>
      <c r="H27" s="154" t="s">
        <v>433</v>
      </c>
      <c r="I27" s="154" t="s">
        <v>433</v>
      </c>
      <c r="J27" s="154" t="s">
        <v>433</v>
      </c>
      <c r="K27" s="154" t="s">
        <v>433</v>
      </c>
      <c r="L27" s="154" t="s">
        <v>433</v>
      </c>
      <c r="M27" s="154" t="s">
        <v>433</v>
      </c>
      <c r="N27" s="154" t="s">
        <v>433</v>
      </c>
      <c r="O27" s="154" t="s">
        <v>433</v>
      </c>
      <c r="P27" s="154" t="s">
        <v>433</v>
      </c>
      <c r="Q27" s="154" t="s">
        <v>433</v>
      </c>
      <c r="R27" s="154" t="s">
        <v>433</v>
      </c>
      <c r="S27" s="154" t="s">
        <v>433</v>
      </c>
      <c r="T27" s="154" t="s">
        <v>433</v>
      </c>
      <c r="U27" s="154" t="s">
        <v>433</v>
      </c>
      <c r="V27" s="224" t="s">
        <v>23</v>
      </c>
      <c r="W27" s="224">
        <f>V26+W26</f>
        <v>0</v>
      </c>
      <c r="X27" s="224">
        <f>SUM(X16:X26)</f>
        <v>2253.84</v>
      </c>
      <c r="Y27" s="154" t="s">
        <v>433</v>
      </c>
      <c r="Z27" s="154" t="s">
        <v>433</v>
      </c>
      <c r="AA27" s="154" t="s">
        <v>433</v>
      </c>
      <c r="AB27" s="154" t="s">
        <v>433</v>
      </c>
      <c r="AC27" s="154" t="s">
        <v>433</v>
      </c>
      <c r="AD27" s="154" t="s">
        <v>433</v>
      </c>
      <c r="AE27" s="154" t="s">
        <v>433</v>
      </c>
      <c r="AF27" s="154" t="s">
        <v>433</v>
      </c>
      <c r="AG27" s="154" t="s">
        <v>433</v>
      </c>
      <c r="AH27" s="154" t="s">
        <v>433</v>
      </c>
      <c r="AI27" s="154" t="s">
        <v>433</v>
      </c>
      <c r="AJ27" s="154" t="s">
        <v>433</v>
      </c>
      <c r="AK27" s="154" t="s">
        <v>433</v>
      </c>
      <c r="AL27" s="154" t="s">
        <v>433</v>
      </c>
      <c r="AM27" s="154" t="s">
        <v>433</v>
      </c>
      <c r="AN27" s="154" t="s">
        <v>433</v>
      </c>
      <c r="AO27" s="154" t="s">
        <v>433</v>
      </c>
      <c r="AP27" s="154" t="s">
        <v>433</v>
      </c>
      <c r="AQ27" s="154" t="s">
        <v>433</v>
      </c>
      <c r="AR27" s="154" t="s">
        <v>433</v>
      </c>
      <c r="AS27" s="154" t="s">
        <v>433</v>
      </c>
      <c r="AT27" s="154" t="s">
        <v>433</v>
      </c>
      <c r="AU27" s="154" t="s">
        <v>433</v>
      </c>
      <c r="AV27" s="154" t="s">
        <v>433</v>
      </c>
      <c r="AW27" s="154" t="s">
        <v>433</v>
      </c>
      <c r="AX27" s="154" t="s">
        <v>433</v>
      </c>
      <c r="AY27" s="154" t="s">
        <v>433</v>
      </c>
      <c r="AZ27" s="154" t="s">
        <v>433</v>
      </c>
      <c r="BA27" s="154" t="s">
        <v>433</v>
      </c>
      <c r="BB27" s="154" t="s">
        <v>433</v>
      </c>
      <c r="BC27" s="154" t="s">
        <v>433</v>
      </c>
      <c r="BD27" s="154" t="s">
        <v>433</v>
      </c>
      <c r="BE27" s="154" t="s">
        <v>433</v>
      </c>
      <c r="BF27" s="154" t="s">
        <v>433</v>
      </c>
      <c r="BG27" s="154" t="s">
        <v>433</v>
      </c>
      <c r="BH27" s="154" t="s">
        <v>433</v>
      </c>
      <c r="BI27" s="154" t="s">
        <v>433</v>
      </c>
    </row>
    <row r="28" spans="1:61" x14ac:dyDescent="0.2">
      <c r="A28" s="123">
        <v>25</v>
      </c>
      <c r="B28" s="77" t="s">
        <v>403</v>
      </c>
      <c r="C28" s="107" t="s">
        <v>433</v>
      </c>
      <c r="D28" s="75">
        <f>U8*2%</f>
        <v>384.25097999999986</v>
      </c>
      <c r="E28" s="145" t="s">
        <v>393</v>
      </c>
      <c r="F28" s="216" t="s">
        <v>200</v>
      </c>
      <c r="G28" s="154" t="s">
        <v>433</v>
      </c>
      <c r="H28" s="154" t="s">
        <v>433</v>
      </c>
      <c r="I28" s="154" t="s">
        <v>433</v>
      </c>
      <c r="J28" s="154" t="s">
        <v>433</v>
      </c>
      <c r="K28" s="154" t="s">
        <v>433</v>
      </c>
      <c r="L28" s="154" t="s">
        <v>433</v>
      </c>
      <c r="M28" s="154" t="s">
        <v>433</v>
      </c>
      <c r="N28" s="154" t="s">
        <v>433</v>
      </c>
      <c r="O28" s="154" t="s">
        <v>433</v>
      </c>
      <c r="P28" s="154" t="s">
        <v>433</v>
      </c>
      <c r="Q28" s="154" t="s">
        <v>433</v>
      </c>
      <c r="R28" s="154" t="s">
        <v>433</v>
      </c>
      <c r="S28" s="154" t="s">
        <v>433</v>
      </c>
      <c r="T28" s="154" t="s">
        <v>433</v>
      </c>
      <c r="U28" s="154" t="s">
        <v>433</v>
      </c>
      <c r="V28" s="154" t="s">
        <v>433</v>
      </c>
      <c r="W28" s="154" t="s">
        <v>433</v>
      </c>
      <c r="X28" s="154" t="s">
        <v>433</v>
      </c>
      <c r="Y28" s="154" t="s">
        <v>433</v>
      </c>
      <c r="Z28" s="154" t="s">
        <v>433</v>
      </c>
      <c r="AA28" s="154" t="s">
        <v>433</v>
      </c>
      <c r="AB28" s="154" t="s">
        <v>433</v>
      </c>
      <c r="AC28" s="154" t="s">
        <v>433</v>
      </c>
      <c r="AD28" s="154" t="s">
        <v>433</v>
      </c>
      <c r="AE28" s="154" t="s">
        <v>433</v>
      </c>
      <c r="AF28" s="154" t="s">
        <v>433</v>
      </c>
      <c r="AG28" s="154" t="s">
        <v>433</v>
      </c>
      <c r="AH28" s="154" t="s">
        <v>433</v>
      </c>
      <c r="AI28" s="154" t="s">
        <v>433</v>
      </c>
      <c r="AJ28" s="154" t="s">
        <v>433</v>
      </c>
      <c r="AK28" s="154" t="s">
        <v>433</v>
      </c>
      <c r="AL28" s="154" t="s">
        <v>433</v>
      </c>
      <c r="AM28" s="154" t="s">
        <v>433</v>
      </c>
      <c r="AN28" s="154" t="s">
        <v>433</v>
      </c>
      <c r="AO28" s="154" t="s">
        <v>433</v>
      </c>
      <c r="AP28" s="154" t="s">
        <v>433</v>
      </c>
      <c r="AQ28" s="154" t="s">
        <v>433</v>
      </c>
      <c r="AR28" s="154" t="s">
        <v>433</v>
      </c>
      <c r="AS28" s="154" t="s">
        <v>433</v>
      </c>
      <c r="AT28" s="154" t="s">
        <v>433</v>
      </c>
      <c r="AU28" s="154" t="s">
        <v>433</v>
      </c>
      <c r="AV28" s="154" t="s">
        <v>433</v>
      </c>
      <c r="AW28" s="154" t="s">
        <v>433</v>
      </c>
      <c r="AX28" s="154" t="s">
        <v>433</v>
      </c>
      <c r="AY28" s="154" t="s">
        <v>433</v>
      </c>
      <c r="AZ28" s="154" t="s">
        <v>433</v>
      </c>
      <c r="BA28" s="154" t="s">
        <v>433</v>
      </c>
      <c r="BB28" s="154" t="s">
        <v>433</v>
      </c>
      <c r="BC28" s="154" t="s">
        <v>433</v>
      </c>
      <c r="BD28" s="154" t="s">
        <v>433</v>
      </c>
      <c r="BE28" s="154" t="s">
        <v>433</v>
      </c>
      <c r="BF28" s="154" t="s">
        <v>433</v>
      </c>
      <c r="BG28" s="154" t="s">
        <v>433</v>
      </c>
      <c r="BH28" s="154" t="s">
        <v>433</v>
      </c>
      <c r="BI28" s="154" t="s">
        <v>433</v>
      </c>
    </row>
    <row r="29" spans="1:61" x14ac:dyDescent="0.2">
      <c r="A29" s="123">
        <v>26</v>
      </c>
      <c r="B29" s="169" t="s">
        <v>201</v>
      </c>
      <c r="C29" s="169" t="s">
        <v>433</v>
      </c>
      <c r="D29" s="75">
        <v>10000</v>
      </c>
      <c r="E29" s="169" t="s">
        <v>202</v>
      </c>
      <c r="F29" s="169" t="s">
        <v>200</v>
      </c>
      <c r="G29" s="154" t="s">
        <v>433</v>
      </c>
      <c r="H29" s="154" t="s">
        <v>433</v>
      </c>
      <c r="I29" s="154" t="s">
        <v>433</v>
      </c>
      <c r="J29" s="154" t="s">
        <v>433</v>
      </c>
      <c r="K29" s="154" t="s">
        <v>433</v>
      </c>
      <c r="L29" s="154" t="s">
        <v>433</v>
      </c>
      <c r="M29" s="154" t="s">
        <v>433</v>
      </c>
      <c r="N29" s="154" t="s">
        <v>433</v>
      </c>
      <c r="O29" s="154" t="s">
        <v>433</v>
      </c>
      <c r="P29" s="154" t="s">
        <v>433</v>
      </c>
      <c r="Q29" s="154" t="s">
        <v>433</v>
      </c>
      <c r="R29" s="154" t="s">
        <v>433</v>
      </c>
      <c r="S29" s="154" t="s">
        <v>433</v>
      </c>
      <c r="T29" s="154" t="s">
        <v>433</v>
      </c>
      <c r="U29" s="154" t="s">
        <v>433</v>
      </c>
      <c r="V29" s="154" t="s">
        <v>433</v>
      </c>
      <c r="W29" s="154" t="s">
        <v>433</v>
      </c>
      <c r="X29" s="154" t="s">
        <v>433</v>
      </c>
      <c r="Y29" s="154" t="s">
        <v>433</v>
      </c>
      <c r="Z29" s="154" t="s">
        <v>433</v>
      </c>
      <c r="AA29" s="154" t="s">
        <v>433</v>
      </c>
      <c r="AB29" s="154" t="s">
        <v>433</v>
      </c>
      <c r="AC29" s="154" t="s">
        <v>433</v>
      </c>
      <c r="AD29" s="154" t="s">
        <v>433</v>
      </c>
      <c r="AE29" s="154" t="s">
        <v>433</v>
      </c>
      <c r="AF29" s="154" t="s">
        <v>433</v>
      </c>
      <c r="AG29" s="154" t="s">
        <v>433</v>
      </c>
      <c r="AH29" s="154" t="s">
        <v>433</v>
      </c>
      <c r="AI29" s="154" t="s">
        <v>433</v>
      </c>
      <c r="AJ29" s="154" t="s">
        <v>433</v>
      </c>
      <c r="AK29" s="154" t="s">
        <v>433</v>
      </c>
      <c r="AL29" s="154" t="s">
        <v>433</v>
      </c>
      <c r="AM29" s="154" t="s">
        <v>433</v>
      </c>
      <c r="AN29" s="154" t="s">
        <v>433</v>
      </c>
      <c r="AO29" s="154" t="s">
        <v>433</v>
      </c>
      <c r="AP29" s="154" t="s">
        <v>433</v>
      </c>
      <c r="AQ29" s="154" t="s">
        <v>433</v>
      </c>
      <c r="AR29" s="154" t="s">
        <v>433</v>
      </c>
      <c r="AS29" s="154" t="s">
        <v>433</v>
      </c>
      <c r="AT29" s="154" t="s">
        <v>433</v>
      </c>
      <c r="AU29" s="154" t="s">
        <v>433</v>
      </c>
      <c r="AV29" s="154" t="s">
        <v>433</v>
      </c>
      <c r="AW29" s="154" t="s">
        <v>433</v>
      </c>
      <c r="AX29" s="154" t="s">
        <v>433</v>
      </c>
      <c r="AY29" s="154" t="s">
        <v>433</v>
      </c>
      <c r="AZ29" s="154" t="s">
        <v>433</v>
      </c>
      <c r="BA29" s="154" t="s">
        <v>433</v>
      </c>
      <c r="BB29" s="154" t="s">
        <v>433</v>
      </c>
      <c r="BC29" s="154" t="s">
        <v>433</v>
      </c>
      <c r="BD29" s="154" t="s">
        <v>433</v>
      </c>
      <c r="BE29" s="154" t="s">
        <v>433</v>
      </c>
      <c r="BF29" s="154" t="s">
        <v>433</v>
      </c>
      <c r="BG29" s="154" t="s">
        <v>433</v>
      </c>
      <c r="BH29" s="154" t="s">
        <v>433</v>
      </c>
      <c r="BI29" s="154" t="s">
        <v>433</v>
      </c>
    </row>
    <row r="30" spans="1:61" x14ac:dyDescent="0.2">
      <c r="A30" s="123">
        <v>27</v>
      </c>
      <c r="B30" s="154" t="s">
        <v>433</v>
      </c>
      <c r="C30" s="154" t="s">
        <v>433</v>
      </c>
      <c r="D30" s="154" t="s">
        <v>433</v>
      </c>
      <c r="E30" s="154" t="s">
        <v>433</v>
      </c>
      <c r="F30" s="154" t="s">
        <v>433</v>
      </c>
      <c r="G30" s="154" t="s">
        <v>433</v>
      </c>
      <c r="H30" s="154" t="s">
        <v>433</v>
      </c>
      <c r="I30" s="154" t="s">
        <v>433</v>
      </c>
      <c r="J30" s="154" t="s">
        <v>433</v>
      </c>
      <c r="K30" s="154" t="s">
        <v>433</v>
      </c>
      <c r="L30" s="154" t="s">
        <v>433</v>
      </c>
      <c r="M30" s="154" t="s">
        <v>433</v>
      </c>
      <c r="N30" s="154" t="s">
        <v>433</v>
      </c>
      <c r="O30" s="154" t="s">
        <v>433</v>
      </c>
      <c r="P30" s="154" t="s">
        <v>433</v>
      </c>
      <c r="Q30" s="154" t="s">
        <v>433</v>
      </c>
      <c r="R30" s="154" t="s">
        <v>433</v>
      </c>
      <c r="S30" s="154" t="s">
        <v>433</v>
      </c>
      <c r="T30" s="154" t="s">
        <v>433</v>
      </c>
      <c r="U30" s="154" t="s">
        <v>433</v>
      </c>
      <c r="V30" s="154" t="s">
        <v>433</v>
      </c>
      <c r="W30" s="154" t="s">
        <v>433</v>
      </c>
      <c r="X30" s="154" t="s">
        <v>433</v>
      </c>
      <c r="Y30" s="154" t="s">
        <v>433</v>
      </c>
      <c r="Z30" s="154" t="s">
        <v>433</v>
      </c>
      <c r="AA30" s="154" t="s">
        <v>433</v>
      </c>
      <c r="AB30" s="154" t="s">
        <v>433</v>
      </c>
      <c r="AC30" s="154" t="s">
        <v>433</v>
      </c>
      <c r="AD30" s="154" t="s">
        <v>433</v>
      </c>
      <c r="AE30" s="154" t="s">
        <v>433</v>
      </c>
      <c r="AF30" s="154" t="s">
        <v>433</v>
      </c>
      <c r="AG30" s="154" t="s">
        <v>433</v>
      </c>
      <c r="AH30" s="154" t="s">
        <v>433</v>
      </c>
      <c r="AI30" s="154" t="s">
        <v>433</v>
      </c>
      <c r="AJ30" s="154" t="s">
        <v>433</v>
      </c>
      <c r="AK30" s="154" t="s">
        <v>433</v>
      </c>
      <c r="AL30" s="154" t="s">
        <v>433</v>
      </c>
      <c r="AM30" s="154" t="s">
        <v>433</v>
      </c>
      <c r="AN30" s="154" t="s">
        <v>433</v>
      </c>
      <c r="AO30" s="154" t="s">
        <v>433</v>
      </c>
      <c r="AP30" s="154" t="s">
        <v>433</v>
      </c>
      <c r="AQ30" s="154" t="s">
        <v>433</v>
      </c>
      <c r="AR30" s="154" t="s">
        <v>433</v>
      </c>
      <c r="AS30" s="154" t="s">
        <v>433</v>
      </c>
      <c r="AT30" s="154" t="s">
        <v>433</v>
      </c>
      <c r="AU30" s="154" t="s">
        <v>433</v>
      </c>
      <c r="AV30" s="154" t="s">
        <v>433</v>
      </c>
      <c r="AW30" s="154" t="s">
        <v>433</v>
      </c>
      <c r="AX30" s="154" t="s">
        <v>433</v>
      </c>
      <c r="AY30" s="154" t="s">
        <v>433</v>
      </c>
      <c r="AZ30" s="154" t="s">
        <v>433</v>
      </c>
      <c r="BA30" s="154" t="s">
        <v>433</v>
      </c>
      <c r="BB30" s="154" t="s">
        <v>433</v>
      </c>
      <c r="BC30" s="154" t="s">
        <v>433</v>
      </c>
      <c r="BD30" s="154" t="s">
        <v>433</v>
      </c>
      <c r="BE30" s="154" t="s">
        <v>433</v>
      </c>
      <c r="BF30" s="154" t="s">
        <v>433</v>
      </c>
      <c r="BG30" s="154" t="s">
        <v>433</v>
      </c>
      <c r="BH30" s="154" t="s">
        <v>433</v>
      </c>
      <c r="BI30" s="154" t="s">
        <v>433</v>
      </c>
    </row>
    <row r="31" spans="1:61" x14ac:dyDescent="0.2">
      <c r="A31" s="123">
        <v>28</v>
      </c>
      <c r="B31" s="171" t="s">
        <v>163</v>
      </c>
      <c r="C31" s="160" t="s">
        <v>433</v>
      </c>
      <c r="D31" s="171" t="s">
        <v>168</v>
      </c>
      <c r="E31" s="160" t="s">
        <v>433</v>
      </c>
      <c r="F31" s="171" t="s">
        <v>174</v>
      </c>
      <c r="G31" s="160" t="s">
        <v>433</v>
      </c>
      <c r="H31" s="154" t="s">
        <v>433</v>
      </c>
      <c r="I31" s="154" t="s">
        <v>433</v>
      </c>
      <c r="J31" s="154" t="s">
        <v>433</v>
      </c>
      <c r="K31" s="154" t="s">
        <v>433</v>
      </c>
      <c r="L31" s="154" t="s">
        <v>433</v>
      </c>
      <c r="M31" s="154" t="s">
        <v>433</v>
      </c>
      <c r="N31" s="154" t="s">
        <v>433</v>
      </c>
      <c r="O31" s="154" t="s">
        <v>433</v>
      </c>
      <c r="P31" s="154" t="s">
        <v>433</v>
      </c>
      <c r="Q31" s="154" t="s">
        <v>433</v>
      </c>
      <c r="R31" s="154" t="s">
        <v>433</v>
      </c>
      <c r="S31" s="154" t="s">
        <v>433</v>
      </c>
      <c r="T31" s="154" t="s">
        <v>433</v>
      </c>
      <c r="U31" s="154" t="s">
        <v>433</v>
      </c>
      <c r="V31" s="154" t="s">
        <v>433</v>
      </c>
      <c r="W31" s="154" t="s">
        <v>433</v>
      </c>
      <c r="X31" s="154" t="s">
        <v>433</v>
      </c>
      <c r="Y31" s="154" t="s">
        <v>433</v>
      </c>
      <c r="Z31" s="154" t="s">
        <v>433</v>
      </c>
      <c r="AA31" s="154" t="s">
        <v>433</v>
      </c>
      <c r="AB31" s="154" t="s">
        <v>433</v>
      </c>
      <c r="AC31" s="154" t="s">
        <v>433</v>
      </c>
      <c r="AD31" s="154" t="s">
        <v>433</v>
      </c>
      <c r="AE31" s="154" t="s">
        <v>433</v>
      </c>
      <c r="AF31" s="154" t="s">
        <v>433</v>
      </c>
      <c r="AG31" s="154" t="s">
        <v>433</v>
      </c>
      <c r="AH31" s="154" t="s">
        <v>433</v>
      </c>
      <c r="AI31" s="154" t="s">
        <v>433</v>
      </c>
      <c r="AJ31" s="154" t="s">
        <v>433</v>
      </c>
      <c r="AK31" s="154" t="s">
        <v>433</v>
      </c>
      <c r="AL31" s="154" t="s">
        <v>433</v>
      </c>
      <c r="AM31" s="154" t="s">
        <v>433</v>
      </c>
      <c r="AN31" s="154" t="s">
        <v>433</v>
      </c>
      <c r="AO31" s="154" t="s">
        <v>433</v>
      </c>
      <c r="AP31" s="154" t="s">
        <v>433</v>
      </c>
      <c r="AQ31" s="154" t="s">
        <v>433</v>
      </c>
      <c r="AR31" s="154" t="s">
        <v>433</v>
      </c>
      <c r="AS31" s="154" t="s">
        <v>433</v>
      </c>
      <c r="AT31" s="154" t="s">
        <v>433</v>
      </c>
      <c r="AU31" s="154" t="s">
        <v>433</v>
      </c>
      <c r="AV31" s="154" t="s">
        <v>433</v>
      </c>
      <c r="AW31" s="154" t="s">
        <v>433</v>
      </c>
      <c r="AX31" s="154" t="s">
        <v>433</v>
      </c>
      <c r="AY31" s="154" t="s">
        <v>433</v>
      </c>
      <c r="AZ31" s="154" t="s">
        <v>433</v>
      </c>
      <c r="BA31" s="154" t="s">
        <v>433</v>
      </c>
      <c r="BB31" s="154" t="s">
        <v>433</v>
      </c>
      <c r="BC31" s="154" t="s">
        <v>433</v>
      </c>
      <c r="BD31" s="154" t="s">
        <v>433</v>
      </c>
      <c r="BE31" s="154" t="s">
        <v>433</v>
      </c>
      <c r="BF31" s="154" t="s">
        <v>433</v>
      </c>
      <c r="BG31" s="154" t="s">
        <v>433</v>
      </c>
      <c r="BH31" s="154" t="s">
        <v>433</v>
      </c>
      <c r="BI31" s="154" t="s">
        <v>433</v>
      </c>
    </row>
    <row r="32" spans="1:61" x14ac:dyDescent="0.2">
      <c r="A32" s="123">
        <v>29</v>
      </c>
      <c r="B32" s="167" t="s">
        <v>164</v>
      </c>
      <c r="C32" s="167" t="s">
        <v>165</v>
      </c>
      <c r="D32" s="167" t="s">
        <v>164</v>
      </c>
      <c r="E32" s="167" t="s">
        <v>165</v>
      </c>
      <c r="F32" s="167" t="s">
        <v>164</v>
      </c>
      <c r="G32" s="167" t="s">
        <v>165</v>
      </c>
      <c r="H32" s="154" t="s">
        <v>433</v>
      </c>
      <c r="I32" s="154" t="s">
        <v>433</v>
      </c>
      <c r="J32" s="154" t="s">
        <v>433</v>
      </c>
      <c r="K32" s="154" t="s">
        <v>433</v>
      </c>
      <c r="L32" s="154" t="s">
        <v>433</v>
      </c>
      <c r="M32" s="154" t="s">
        <v>433</v>
      </c>
      <c r="N32" s="154" t="s">
        <v>433</v>
      </c>
      <c r="O32" s="154" t="s">
        <v>433</v>
      </c>
      <c r="P32" s="154" t="s">
        <v>433</v>
      </c>
      <c r="Q32" s="154" t="s">
        <v>433</v>
      </c>
      <c r="R32" s="154" t="s">
        <v>433</v>
      </c>
      <c r="S32" s="154" t="s">
        <v>433</v>
      </c>
      <c r="T32" s="154" t="s">
        <v>433</v>
      </c>
      <c r="U32" s="154" t="s">
        <v>433</v>
      </c>
      <c r="V32" s="154" t="s">
        <v>433</v>
      </c>
      <c r="W32" s="154" t="s">
        <v>433</v>
      </c>
      <c r="X32" s="154" t="s">
        <v>433</v>
      </c>
      <c r="Y32" s="154" t="s">
        <v>433</v>
      </c>
      <c r="Z32" s="154" t="s">
        <v>433</v>
      </c>
      <c r="AA32" s="154" t="s">
        <v>433</v>
      </c>
      <c r="AB32" s="154" t="s">
        <v>433</v>
      </c>
      <c r="AC32" s="154" t="s">
        <v>433</v>
      </c>
      <c r="AD32" s="154" t="s">
        <v>433</v>
      </c>
      <c r="AE32" s="154" t="s">
        <v>433</v>
      </c>
      <c r="AF32" s="154" t="s">
        <v>433</v>
      </c>
      <c r="AG32" s="154" t="s">
        <v>433</v>
      </c>
      <c r="AH32" s="154" t="s">
        <v>433</v>
      </c>
      <c r="AI32" s="154" t="s">
        <v>433</v>
      </c>
      <c r="AJ32" s="154" t="s">
        <v>433</v>
      </c>
      <c r="AK32" s="154" t="s">
        <v>433</v>
      </c>
      <c r="AL32" s="154" t="s">
        <v>433</v>
      </c>
      <c r="AM32" s="154" t="s">
        <v>433</v>
      </c>
      <c r="AN32" s="154" t="s">
        <v>433</v>
      </c>
      <c r="AO32" s="154" t="s">
        <v>433</v>
      </c>
      <c r="AP32" s="154" t="s">
        <v>433</v>
      </c>
      <c r="AQ32" s="154" t="s">
        <v>433</v>
      </c>
      <c r="AR32" s="154" t="s">
        <v>433</v>
      </c>
      <c r="AS32" s="154" t="s">
        <v>433</v>
      </c>
      <c r="AT32" s="154" t="s">
        <v>433</v>
      </c>
      <c r="AU32" s="154" t="s">
        <v>433</v>
      </c>
      <c r="AV32" s="154" t="s">
        <v>433</v>
      </c>
      <c r="AW32" s="154" t="s">
        <v>433</v>
      </c>
      <c r="AX32" s="154" t="s">
        <v>433</v>
      </c>
      <c r="AY32" s="154" t="s">
        <v>433</v>
      </c>
      <c r="AZ32" s="154" t="s">
        <v>433</v>
      </c>
      <c r="BA32" s="154" t="s">
        <v>433</v>
      </c>
      <c r="BB32" s="154" t="s">
        <v>433</v>
      </c>
      <c r="BC32" s="154" t="s">
        <v>433</v>
      </c>
      <c r="BD32" s="154" t="s">
        <v>433</v>
      </c>
      <c r="BE32" s="154" t="s">
        <v>433</v>
      </c>
      <c r="BF32" s="154" t="s">
        <v>433</v>
      </c>
      <c r="BG32" s="154" t="s">
        <v>433</v>
      </c>
      <c r="BH32" s="154" t="s">
        <v>433</v>
      </c>
      <c r="BI32" s="154" t="s">
        <v>433</v>
      </c>
    </row>
    <row r="33" spans="1:61" x14ac:dyDescent="0.2">
      <c r="A33" s="123">
        <v>30</v>
      </c>
      <c r="B33" s="145" t="s">
        <v>177</v>
      </c>
      <c r="C33" s="145" t="s">
        <v>166</v>
      </c>
      <c r="D33" s="145" t="s">
        <v>433</v>
      </c>
      <c r="E33" s="145" t="s">
        <v>433</v>
      </c>
      <c r="F33" s="145" t="s">
        <v>175</v>
      </c>
      <c r="G33" s="145" t="s">
        <v>167</v>
      </c>
      <c r="H33" s="154" t="s">
        <v>433</v>
      </c>
      <c r="I33" s="154" t="s">
        <v>433</v>
      </c>
      <c r="J33" s="154" t="s">
        <v>433</v>
      </c>
      <c r="K33" s="154" t="s">
        <v>433</v>
      </c>
      <c r="L33" s="154" t="s">
        <v>433</v>
      </c>
      <c r="M33" s="154" t="s">
        <v>433</v>
      </c>
      <c r="N33" s="154" t="s">
        <v>433</v>
      </c>
      <c r="O33" s="154" t="s">
        <v>433</v>
      </c>
      <c r="P33" s="154" t="s">
        <v>433</v>
      </c>
      <c r="Q33" s="154" t="s">
        <v>433</v>
      </c>
      <c r="R33" s="154" t="s">
        <v>433</v>
      </c>
      <c r="S33" s="154" t="s">
        <v>433</v>
      </c>
      <c r="T33" s="154" t="s">
        <v>433</v>
      </c>
      <c r="U33" s="154" t="s">
        <v>433</v>
      </c>
      <c r="V33" s="154" t="s">
        <v>433</v>
      </c>
      <c r="W33" s="154" t="s">
        <v>433</v>
      </c>
      <c r="X33" s="154" t="s">
        <v>433</v>
      </c>
      <c r="Y33" s="154" t="s">
        <v>433</v>
      </c>
      <c r="Z33" s="154" t="s">
        <v>433</v>
      </c>
      <c r="AA33" s="154" t="s">
        <v>433</v>
      </c>
      <c r="AB33" s="154" t="s">
        <v>433</v>
      </c>
      <c r="AC33" s="154" t="s">
        <v>433</v>
      </c>
      <c r="AD33" s="154" t="s">
        <v>433</v>
      </c>
      <c r="AE33" s="154" t="s">
        <v>433</v>
      </c>
      <c r="AF33" s="154" t="s">
        <v>433</v>
      </c>
      <c r="AG33" s="154" t="s">
        <v>433</v>
      </c>
      <c r="AH33" s="154" t="s">
        <v>433</v>
      </c>
      <c r="AI33" s="154" t="s">
        <v>433</v>
      </c>
      <c r="AJ33" s="154" t="s">
        <v>433</v>
      </c>
      <c r="AK33" s="154" t="s">
        <v>433</v>
      </c>
      <c r="AL33" s="154" t="s">
        <v>433</v>
      </c>
      <c r="AM33" s="154" t="s">
        <v>433</v>
      </c>
      <c r="AN33" s="154" t="s">
        <v>433</v>
      </c>
      <c r="AO33" s="154" t="s">
        <v>433</v>
      </c>
      <c r="AP33" s="154" t="s">
        <v>433</v>
      </c>
      <c r="AQ33" s="154" t="s">
        <v>433</v>
      </c>
      <c r="AR33" s="154" t="s">
        <v>433</v>
      </c>
      <c r="AS33" s="154" t="s">
        <v>433</v>
      </c>
      <c r="AT33" s="154" t="s">
        <v>433</v>
      </c>
      <c r="AU33" s="154" t="s">
        <v>433</v>
      </c>
      <c r="AV33" s="154" t="s">
        <v>433</v>
      </c>
      <c r="AW33" s="154" t="s">
        <v>433</v>
      </c>
      <c r="AX33" s="154" t="s">
        <v>433</v>
      </c>
      <c r="AY33" s="154" t="s">
        <v>433</v>
      </c>
      <c r="AZ33" s="154" t="s">
        <v>433</v>
      </c>
      <c r="BA33" s="154" t="s">
        <v>433</v>
      </c>
      <c r="BB33" s="154" t="s">
        <v>433</v>
      </c>
      <c r="BC33" s="154" t="s">
        <v>433</v>
      </c>
      <c r="BD33" s="154" t="s">
        <v>433</v>
      </c>
      <c r="BE33" s="154" t="s">
        <v>433</v>
      </c>
      <c r="BF33" s="154" t="s">
        <v>433</v>
      </c>
      <c r="BG33" s="154" t="s">
        <v>433</v>
      </c>
      <c r="BH33" s="154" t="s">
        <v>433</v>
      </c>
      <c r="BI33" s="154" t="s">
        <v>433</v>
      </c>
    </row>
    <row r="34" spans="1:61" x14ac:dyDescent="0.2">
      <c r="A34" s="123">
        <v>31</v>
      </c>
      <c r="B34" s="145" t="s">
        <v>272</v>
      </c>
      <c r="C34" s="145" t="s">
        <v>167</v>
      </c>
      <c r="D34" s="145" t="s">
        <v>433</v>
      </c>
      <c r="E34" s="145" t="s">
        <v>433</v>
      </c>
      <c r="F34" s="145" t="s">
        <v>273</v>
      </c>
      <c r="G34" s="145" t="s">
        <v>166</v>
      </c>
      <c r="H34" s="154" t="s">
        <v>433</v>
      </c>
      <c r="I34" s="154" t="s">
        <v>433</v>
      </c>
      <c r="J34" s="154" t="s">
        <v>433</v>
      </c>
      <c r="K34" s="154" t="s">
        <v>433</v>
      </c>
      <c r="L34" s="154" t="s">
        <v>433</v>
      </c>
      <c r="M34" s="154" t="s">
        <v>433</v>
      </c>
      <c r="N34" s="154" t="s">
        <v>433</v>
      </c>
      <c r="O34" s="154" t="s">
        <v>433</v>
      </c>
      <c r="P34" s="154" t="s">
        <v>433</v>
      </c>
      <c r="Q34" s="154" t="s">
        <v>433</v>
      </c>
      <c r="R34" s="154" t="s">
        <v>433</v>
      </c>
      <c r="S34" s="154" t="s">
        <v>433</v>
      </c>
      <c r="T34" s="154" t="s">
        <v>433</v>
      </c>
      <c r="U34" s="154" t="s">
        <v>433</v>
      </c>
      <c r="V34" s="154" t="s">
        <v>433</v>
      </c>
      <c r="W34" s="154" t="s">
        <v>433</v>
      </c>
      <c r="X34" s="154" t="s">
        <v>433</v>
      </c>
      <c r="Y34" s="154" t="s">
        <v>433</v>
      </c>
      <c r="Z34" s="154" t="s">
        <v>433</v>
      </c>
      <c r="AA34" s="154" t="s">
        <v>433</v>
      </c>
      <c r="AB34" s="154" t="s">
        <v>433</v>
      </c>
      <c r="AC34" s="154" t="s">
        <v>433</v>
      </c>
      <c r="AD34" s="154" t="s">
        <v>433</v>
      </c>
      <c r="AE34" s="154" t="s">
        <v>433</v>
      </c>
      <c r="AF34" s="154" t="s">
        <v>433</v>
      </c>
      <c r="AG34" s="154" t="s">
        <v>433</v>
      </c>
      <c r="AH34" s="154" t="s">
        <v>433</v>
      </c>
      <c r="AI34" s="154" t="s">
        <v>433</v>
      </c>
      <c r="AJ34" s="154" t="s">
        <v>433</v>
      </c>
      <c r="AK34" s="154" t="s">
        <v>433</v>
      </c>
      <c r="AL34" s="154" t="s">
        <v>433</v>
      </c>
      <c r="AM34" s="154" t="s">
        <v>433</v>
      </c>
      <c r="AN34" s="154" t="s">
        <v>433</v>
      </c>
      <c r="AO34" s="154" t="s">
        <v>433</v>
      </c>
      <c r="AP34" s="154" t="s">
        <v>433</v>
      </c>
      <c r="AQ34" s="154" t="s">
        <v>433</v>
      </c>
      <c r="AR34" s="154" t="s">
        <v>433</v>
      </c>
      <c r="AS34" s="154" t="s">
        <v>433</v>
      </c>
      <c r="AT34" s="154" t="s">
        <v>433</v>
      </c>
      <c r="AU34" s="154" t="s">
        <v>433</v>
      </c>
      <c r="AV34" s="154" t="s">
        <v>433</v>
      </c>
      <c r="AW34" s="154" t="s">
        <v>433</v>
      </c>
      <c r="AX34" s="154" t="s">
        <v>433</v>
      </c>
      <c r="AY34" s="154" t="s">
        <v>433</v>
      </c>
      <c r="AZ34" s="154" t="s">
        <v>433</v>
      </c>
      <c r="BA34" s="154" t="s">
        <v>433</v>
      </c>
      <c r="BB34" s="154" t="s">
        <v>433</v>
      </c>
      <c r="BC34" s="154" t="s">
        <v>433</v>
      </c>
      <c r="BD34" s="154" t="s">
        <v>433</v>
      </c>
      <c r="BE34" s="154" t="s">
        <v>433</v>
      </c>
      <c r="BF34" s="154" t="s">
        <v>433</v>
      </c>
      <c r="BG34" s="154" t="s">
        <v>433</v>
      </c>
      <c r="BH34" s="154" t="s">
        <v>433</v>
      </c>
      <c r="BI34" s="154" t="s">
        <v>433</v>
      </c>
    </row>
    <row r="35" spans="1:61" x14ac:dyDescent="0.2">
      <c r="A35" s="123">
        <v>32</v>
      </c>
      <c r="B35" s="145" t="s">
        <v>433</v>
      </c>
      <c r="C35" s="145" t="s">
        <v>433</v>
      </c>
      <c r="D35" s="172" t="s">
        <v>433</v>
      </c>
      <c r="E35" s="145" t="s">
        <v>433</v>
      </c>
      <c r="F35" s="145" t="s">
        <v>433</v>
      </c>
      <c r="G35" s="145" t="s">
        <v>433</v>
      </c>
      <c r="H35" s="154" t="s">
        <v>433</v>
      </c>
      <c r="I35" s="154" t="s">
        <v>433</v>
      </c>
      <c r="J35" s="154" t="s">
        <v>433</v>
      </c>
      <c r="K35" s="154" t="s">
        <v>433</v>
      </c>
      <c r="L35" s="154" t="s">
        <v>433</v>
      </c>
      <c r="M35" s="154" t="s">
        <v>433</v>
      </c>
      <c r="N35" s="154" t="s">
        <v>433</v>
      </c>
      <c r="O35" s="154" t="s">
        <v>433</v>
      </c>
      <c r="P35" s="154" t="s">
        <v>433</v>
      </c>
      <c r="Q35" s="154" t="s">
        <v>433</v>
      </c>
      <c r="R35" s="154" t="s">
        <v>433</v>
      </c>
      <c r="S35" s="154" t="s">
        <v>433</v>
      </c>
      <c r="T35" s="154" t="s">
        <v>433</v>
      </c>
      <c r="U35" s="154" t="s">
        <v>433</v>
      </c>
      <c r="V35" s="154" t="s">
        <v>433</v>
      </c>
      <c r="W35" s="154" t="s">
        <v>433</v>
      </c>
      <c r="X35" s="154" t="s">
        <v>433</v>
      </c>
      <c r="Y35" s="154" t="s">
        <v>433</v>
      </c>
      <c r="Z35" s="154" t="s">
        <v>433</v>
      </c>
      <c r="AA35" s="154" t="s">
        <v>433</v>
      </c>
      <c r="AB35" s="154" t="s">
        <v>433</v>
      </c>
      <c r="AC35" s="154" t="s">
        <v>433</v>
      </c>
      <c r="AD35" s="154" t="s">
        <v>433</v>
      </c>
      <c r="AE35" s="154" t="s">
        <v>433</v>
      </c>
      <c r="AF35" s="154" t="s">
        <v>433</v>
      </c>
      <c r="AG35" s="154" t="s">
        <v>433</v>
      </c>
      <c r="AH35" s="154" t="s">
        <v>433</v>
      </c>
      <c r="AI35" s="154" t="s">
        <v>433</v>
      </c>
      <c r="AJ35" s="154" t="s">
        <v>433</v>
      </c>
      <c r="AK35" s="154" t="s">
        <v>433</v>
      </c>
      <c r="AL35" s="154" t="s">
        <v>433</v>
      </c>
      <c r="AM35" s="154" t="s">
        <v>433</v>
      </c>
      <c r="AN35" s="154" t="s">
        <v>433</v>
      </c>
      <c r="AO35" s="154" t="s">
        <v>433</v>
      </c>
      <c r="AP35" s="154" t="s">
        <v>433</v>
      </c>
      <c r="AQ35" s="154" t="s">
        <v>433</v>
      </c>
      <c r="AR35" s="154" t="s">
        <v>433</v>
      </c>
      <c r="AS35" s="154" t="s">
        <v>433</v>
      </c>
      <c r="AT35" s="154" t="s">
        <v>433</v>
      </c>
      <c r="AU35" s="154" t="s">
        <v>433</v>
      </c>
      <c r="AV35" s="154" t="s">
        <v>433</v>
      </c>
      <c r="AW35" s="154" t="s">
        <v>433</v>
      </c>
      <c r="AX35" s="154" t="s">
        <v>433</v>
      </c>
      <c r="AY35" s="154" t="s">
        <v>433</v>
      </c>
      <c r="AZ35" s="154" t="s">
        <v>433</v>
      </c>
      <c r="BA35" s="154" t="s">
        <v>433</v>
      </c>
      <c r="BB35" s="154" t="s">
        <v>433</v>
      </c>
      <c r="BC35" s="154" t="s">
        <v>433</v>
      </c>
      <c r="BD35" s="154" t="s">
        <v>433</v>
      </c>
      <c r="BE35" s="154" t="s">
        <v>433</v>
      </c>
      <c r="BF35" s="154" t="s">
        <v>433</v>
      </c>
      <c r="BG35" s="154" t="s">
        <v>433</v>
      </c>
      <c r="BH35" s="154" t="s">
        <v>433</v>
      </c>
      <c r="BI35" s="154" t="s">
        <v>433</v>
      </c>
    </row>
    <row r="36" spans="1:61" x14ac:dyDescent="0.2">
      <c r="A36" s="123">
        <v>33</v>
      </c>
      <c r="B36" s="145" t="s">
        <v>433</v>
      </c>
      <c r="C36" s="145" t="s">
        <v>433</v>
      </c>
      <c r="D36" s="173" t="s">
        <v>433</v>
      </c>
      <c r="E36" s="145" t="s">
        <v>433</v>
      </c>
      <c r="F36" s="145" t="s">
        <v>433</v>
      </c>
      <c r="G36" s="145" t="s">
        <v>433</v>
      </c>
      <c r="H36" s="154" t="s">
        <v>433</v>
      </c>
      <c r="I36" s="154" t="s">
        <v>433</v>
      </c>
      <c r="J36" s="154" t="s">
        <v>433</v>
      </c>
      <c r="K36" s="154" t="s">
        <v>433</v>
      </c>
      <c r="L36" s="154" t="s">
        <v>433</v>
      </c>
      <c r="M36" s="154" t="s">
        <v>433</v>
      </c>
      <c r="N36" s="154" t="s">
        <v>433</v>
      </c>
      <c r="O36" s="154" t="s">
        <v>433</v>
      </c>
      <c r="P36" s="154" t="s">
        <v>433</v>
      </c>
      <c r="Q36" s="154" t="s">
        <v>433</v>
      </c>
      <c r="R36" s="154" t="s">
        <v>433</v>
      </c>
      <c r="S36" s="154" t="s">
        <v>433</v>
      </c>
      <c r="T36" s="154" t="s">
        <v>433</v>
      </c>
      <c r="U36" s="154" t="s">
        <v>433</v>
      </c>
      <c r="V36" s="154" t="s">
        <v>433</v>
      </c>
      <c r="W36" s="154" t="s">
        <v>433</v>
      </c>
      <c r="X36" s="154" t="s">
        <v>433</v>
      </c>
      <c r="Y36" s="154" t="s">
        <v>433</v>
      </c>
      <c r="Z36" s="154" t="s">
        <v>433</v>
      </c>
      <c r="AA36" s="154" t="s">
        <v>433</v>
      </c>
      <c r="AB36" s="154" t="s">
        <v>433</v>
      </c>
      <c r="AC36" s="154" t="s">
        <v>433</v>
      </c>
      <c r="AD36" s="154" t="s">
        <v>433</v>
      </c>
      <c r="AE36" s="154" t="s">
        <v>433</v>
      </c>
      <c r="AF36" s="154" t="s">
        <v>433</v>
      </c>
      <c r="AG36" s="154" t="s">
        <v>433</v>
      </c>
      <c r="AH36" s="154" t="s">
        <v>433</v>
      </c>
      <c r="AI36" s="154" t="s">
        <v>433</v>
      </c>
      <c r="AJ36" s="154" t="s">
        <v>433</v>
      </c>
      <c r="AK36" s="154" t="s">
        <v>433</v>
      </c>
      <c r="AL36" s="154" t="s">
        <v>433</v>
      </c>
      <c r="AM36" s="154" t="s">
        <v>433</v>
      </c>
      <c r="AN36" s="154" t="s">
        <v>433</v>
      </c>
      <c r="AO36" s="154" t="s">
        <v>433</v>
      </c>
      <c r="AP36" s="154" t="s">
        <v>433</v>
      </c>
      <c r="AQ36" s="154" t="s">
        <v>433</v>
      </c>
      <c r="AR36" s="154" t="s">
        <v>433</v>
      </c>
      <c r="AS36" s="154" t="s">
        <v>433</v>
      </c>
      <c r="AT36" s="154" t="s">
        <v>433</v>
      </c>
      <c r="AU36" s="154" t="s">
        <v>433</v>
      </c>
      <c r="AV36" s="154" t="s">
        <v>433</v>
      </c>
      <c r="AW36" s="154" t="s">
        <v>433</v>
      </c>
      <c r="AX36" s="154" t="s">
        <v>433</v>
      </c>
      <c r="AY36" s="154" t="s">
        <v>433</v>
      </c>
      <c r="AZ36" s="154" t="s">
        <v>433</v>
      </c>
      <c r="BA36" s="154" t="s">
        <v>433</v>
      </c>
      <c r="BB36" s="154" t="s">
        <v>433</v>
      </c>
      <c r="BC36" s="154" t="s">
        <v>433</v>
      </c>
      <c r="BD36" s="154" t="s">
        <v>433</v>
      </c>
      <c r="BE36" s="154" t="s">
        <v>433</v>
      </c>
      <c r="BF36" s="154" t="s">
        <v>433</v>
      </c>
      <c r="BG36" s="154" t="s">
        <v>433</v>
      </c>
      <c r="BH36" s="154" t="s">
        <v>433</v>
      </c>
      <c r="BI36" s="154" t="s">
        <v>433</v>
      </c>
    </row>
    <row r="37" spans="1:61" x14ac:dyDescent="0.2">
      <c r="A37" s="123">
        <v>34</v>
      </c>
      <c r="B37" s="154" t="s">
        <v>433</v>
      </c>
      <c r="C37" s="154" t="s">
        <v>433</v>
      </c>
      <c r="D37" s="154" t="s">
        <v>433</v>
      </c>
      <c r="E37" s="154" t="s">
        <v>433</v>
      </c>
      <c r="F37" s="154" t="s">
        <v>433</v>
      </c>
      <c r="G37" s="154" t="s">
        <v>433</v>
      </c>
      <c r="H37" s="154" t="s">
        <v>433</v>
      </c>
      <c r="I37" s="154" t="s">
        <v>433</v>
      </c>
      <c r="J37" s="154" t="s">
        <v>433</v>
      </c>
      <c r="K37" s="154" t="s">
        <v>433</v>
      </c>
      <c r="L37" s="154" t="s">
        <v>433</v>
      </c>
      <c r="M37" s="154" t="s">
        <v>433</v>
      </c>
      <c r="N37" s="154" t="s">
        <v>433</v>
      </c>
      <c r="O37" s="154" t="s">
        <v>433</v>
      </c>
      <c r="P37" s="154" t="s">
        <v>433</v>
      </c>
      <c r="Q37" s="154" t="s">
        <v>433</v>
      </c>
      <c r="R37" s="154" t="s">
        <v>433</v>
      </c>
      <c r="S37" s="154" t="s">
        <v>433</v>
      </c>
      <c r="T37" s="154" t="s">
        <v>433</v>
      </c>
      <c r="U37" s="154" t="s">
        <v>433</v>
      </c>
      <c r="V37" s="154" t="s">
        <v>433</v>
      </c>
      <c r="W37" s="154" t="s">
        <v>433</v>
      </c>
      <c r="X37" s="154" t="s">
        <v>433</v>
      </c>
      <c r="Y37" s="154" t="s">
        <v>433</v>
      </c>
      <c r="Z37" s="154" t="s">
        <v>433</v>
      </c>
      <c r="AA37" s="154" t="s">
        <v>433</v>
      </c>
      <c r="AB37" s="154" t="s">
        <v>433</v>
      </c>
      <c r="AC37" s="154" t="s">
        <v>433</v>
      </c>
      <c r="AD37" s="154" t="s">
        <v>433</v>
      </c>
      <c r="AE37" s="154" t="s">
        <v>433</v>
      </c>
      <c r="AF37" s="154" t="s">
        <v>433</v>
      </c>
      <c r="AG37" s="154" t="s">
        <v>433</v>
      </c>
      <c r="AH37" s="154" t="s">
        <v>433</v>
      </c>
      <c r="AI37" s="154" t="s">
        <v>433</v>
      </c>
      <c r="AJ37" s="154" t="s">
        <v>433</v>
      </c>
      <c r="AK37" s="154" t="s">
        <v>433</v>
      </c>
      <c r="AL37" s="154" t="s">
        <v>433</v>
      </c>
      <c r="AM37" s="154" t="s">
        <v>433</v>
      </c>
      <c r="AN37" s="154" t="s">
        <v>433</v>
      </c>
      <c r="AO37" s="154" t="s">
        <v>433</v>
      </c>
      <c r="AP37" s="154" t="s">
        <v>433</v>
      </c>
      <c r="AQ37" s="154" t="s">
        <v>433</v>
      </c>
      <c r="AR37" s="154" t="s">
        <v>433</v>
      </c>
      <c r="AS37" s="154" t="s">
        <v>433</v>
      </c>
      <c r="AT37" s="154" t="s">
        <v>433</v>
      </c>
      <c r="AU37" s="154" t="s">
        <v>433</v>
      </c>
      <c r="AV37" s="154" t="s">
        <v>433</v>
      </c>
      <c r="AW37" s="154" t="s">
        <v>433</v>
      </c>
      <c r="AX37" s="154" t="s">
        <v>433</v>
      </c>
      <c r="AY37" s="154" t="s">
        <v>433</v>
      </c>
      <c r="AZ37" s="154" t="s">
        <v>433</v>
      </c>
      <c r="BA37" s="154" t="s">
        <v>433</v>
      </c>
      <c r="BB37" s="154" t="s">
        <v>433</v>
      </c>
      <c r="BC37" s="154" t="s">
        <v>433</v>
      </c>
      <c r="BD37" s="154" t="s">
        <v>433</v>
      </c>
      <c r="BE37" s="154" t="s">
        <v>433</v>
      </c>
      <c r="BF37" s="154" t="s">
        <v>433</v>
      </c>
      <c r="BG37" s="154" t="s">
        <v>433</v>
      </c>
      <c r="BH37" s="154" t="s">
        <v>433</v>
      </c>
      <c r="BI37" s="154" t="s">
        <v>433</v>
      </c>
    </row>
    <row r="38" spans="1:61" x14ac:dyDescent="0.2">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c r="AC38" s="154"/>
      <c r="AD38" s="154"/>
      <c r="AE38" s="154"/>
      <c r="AF38" s="154"/>
      <c r="AG38" s="154"/>
      <c r="AH38" s="154"/>
      <c r="AI38" s="154"/>
      <c r="AJ38" s="154"/>
      <c r="AK38" s="154"/>
      <c r="AL38" s="154"/>
      <c r="AM38" s="154"/>
      <c r="AN38" s="154"/>
      <c r="AO38" s="154"/>
      <c r="AP38" s="154"/>
      <c r="AQ38" s="154"/>
      <c r="AR38" s="154"/>
      <c r="AS38" s="154"/>
      <c r="AT38" s="154"/>
      <c r="AU38" s="154"/>
      <c r="AV38" s="154"/>
      <c r="AW38" s="154"/>
      <c r="AX38" s="154"/>
      <c r="AY38" s="154"/>
      <c r="AZ38" s="154"/>
      <c r="BA38" s="154"/>
      <c r="BB38" s="154"/>
      <c r="BC38" s="154"/>
      <c r="BD38" s="154"/>
      <c r="BE38" s="154"/>
      <c r="BF38" s="154"/>
      <c r="BG38" s="154"/>
      <c r="BH38" s="154"/>
      <c r="BI38" s="154"/>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C2B8AB-F24D-4A92-80A4-D040E2E08C2B}">
  <dimension ref="A1:CO38"/>
  <sheetViews>
    <sheetView topLeftCell="J1" zoomScale="80" zoomScaleNormal="80" workbookViewId="0">
      <selection activeCell="S23" sqref="S23"/>
    </sheetView>
  </sheetViews>
  <sheetFormatPr defaultColWidth="8.85546875" defaultRowHeight="12.75" x14ac:dyDescent="0.2"/>
  <cols>
    <col min="1" max="1" bestFit="true" customWidth="true" style="123" width="8.7109375" collapsed="true"/>
    <col min="2" max="2" bestFit="true" customWidth="true" style="123" width="30.28515625" collapsed="true"/>
    <col min="3" max="3" bestFit="true" customWidth="true" style="123" width="10.7109375" collapsed="true"/>
    <col min="4" max="4" bestFit="true" customWidth="true" style="123" width="32.28515625" collapsed="true"/>
    <col min="5" max="5" bestFit="true" customWidth="true" style="123" width="19.28515625" collapsed="true"/>
    <col min="6" max="6" bestFit="true" customWidth="true" style="123" width="20.85546875" collapsed="true"/>
    <col min="7" max="7" bestFit="true" customWidth="true" style="123" width="13.140625" collapsed="true"/>
    <col min="8" max="8" bestFit="true" customWidth="true" style="123" width="18.85546875" collapsed="true"/>
    <col min="9" max="9" bestFit="true" customWidth="true" style="123" width="20.0" collapsed="true"/>
    <col min="10" max="10" bestFit="true" customWidth="true" style="123" width="24.42578125" collapsed="true"/>
    <col min="11" max="11" bestFit="true" customWidth="true" style="123" width="10.42578125" collapsed="true"/>
    <col min="12" max="12" bestFit="true" customWidth="true" style="123" width="19.42578125" collapsed="true"/>
    <col min="13" max="13" bestFit="true" customWidth="true" style="123" width="18.140625" collapsed="true"/>
    <col min="14" max="14" bestFit="true" customWidth="true" style="123" width="19.42578125" collapsed="true"/>
    <col min="15" max="15" bestFit="true" customWidth="true" style="123" width="16.7109375" collapsed="true"/>
    <col min="16" max="16" bestFit="true" customWidth="true" style="123" width="16.85546875" collapsed="true"/>
    <col min="17" max="17" bestFit="true" customWidth="true" style="123" width="16.7109375" collapsed="true"/>
    <col min="18" max="18" bestFit="true" customWidth="true" style="123" width="13.5703125" collapsed="true"/>
    <col min="19" max="19" bestFit="true" customWidth="true" style="123" width="26.5703125" collapsed="true"/>
    <col min="20" max="20" bestFit="true" customWidth="true" style="123" width="20.28515625" collapsed="true"/>
    <col min="21" max="21" bestFit="true" customWidth="true" style="123" width="17.28515625" collapsed="true"/>
    <col min="22" max="22" bestFit="true" customWidth="true" style="123" width="12.0" collapsed="true"/>
    <col min="23" max="23" bestFit="true" customWidth="true" style="123" width="13.0" collapsed="true"/>
    <col min="24" max="24" bestFit="true" customWidth="true" style="123" width="13.5703125" collapsed="true"/>
    <col min="25" max="25" customWidth="true" style="123" width="13.0" collapsed="true"/>
    <col min="26" max="27" customWidth="true" style="123" width="12.28515625" collapsed="true"/>
    <col min="28" max="28" bestFit="true" customWidth="true" style="123" width="34.42578125" collapsed="true"/>
    <col min="29" max="30" bestFit="true" customWidth="true" style="123" width="13.0" collapsed="true"/>
    <col min="31" max="32" bestFit="true" customWidth="true" style="123" width="9.85546875" collapsed="true"/>
    <col min="33" max="33" bestFit="true" customWidth="true" style="123" width="12.85546875" collapsed="true"/>
    <col min="34" max="34" bestFit="true" customWidth="true" style="123" width="11.42578125" collapsed="true"/>
    <col min="35" max="35" bestFit="true" customWidth="true" style="123" width="13.0" collapsed="true"/>
    <col min="36" max="36" bestFit="true" customWidth="true" style="123" width="9.85546875" collapsed="true"/>
    <col min="37" max="37" bestFit="true" customWidth="true" style="123" width="10.0" collapsed="true"/>
    <col min="38" max="39" customWidth="true" style="123" width="12.42578125" collapsed="true"/>
    <col min="40" max="40" bestFit="true" customWidth="true" style="123" width="34.42578125" collapsed="true"/>
    <col min="41" max="41" bestFit="true" customWidth="true" style="123" width="13.0" collapsed="true"/>
    <col min="42" max="42" bestFit="true" customWidth="true" style="123" width="11.42578125" collapsed="true"/>
    <col min="43" max="43" bestFit="true" customWidth="true" style="123" width="10.28515625" collapsed="true"/>
    <col min="44" max="44" bestFit="true" customWidth="true" style="123" width="11.42578125" collapsed="true"/>
    <col min="45" max="46" bestFit="true" customWidth="true" style="123" width="13.5703125" collapsed="true"/>
    <col min="47" max="47" bestFit="true" customWidth="true" style="123" width="11.5703125" collapsed="true"/>
    <col min="48" max="48" bestFit="true" customWidth="true" style="123" width="11.42578125" collapsed="true"/>
    <col min="49" max="49" bestFit="true" customWidth="true" style="123" width="10.0" collapsed="true"/>
    <col min="50" max="51" customWidth="true" style="123" width="11.28515625" collapsed="true"/>
    <col min="52" max="52" bestFit="true" customWidth="true" style="123" width="34.42578125" collapsed="true"/>
    <col min="53" max="54" bestFit="true" customWidth="true" style="123" width="13.5703125" collapsed="true"/>
    <col min="55" max="55" bestFit="true" customWidth="true" style="123" width="9.85546875" collapsed="true"/>
    <col min="56" max="56" bestFit="true" customWidth="true" style="123" width="13.7109375" collapsed="true"/>
    <col min="57" max="57" bestFit="true" customWidth="true" style="123" width="13.5703125" collapsed="true"/>
    <col min="58" max="58" bestFit="true" customWidth="true" style="123" width="13.0" collapsed="true"/>
    <col min="59" max="59" bestFit="true" customWidth="true" style="123" width="12.0" collapsed="true"/>
    <col min="60" max="60" bestFit="true" customWidth="true" style="123" width="13.5703125" collapsed="true"/>
    <col min="61" max="61" bestFit="true" customWidth="true" style="123" width="13.0" collapsed="true"/>
    <col min="62" max="64" style="123" width="8.85546875" collapsed="true"/>
    <col min="65" max="65" bestFit="true" customWidth="true" style="123" width="13.0" collapsed="true"/>
    <col min="66" max="16384" style="123" width="8.85546875" collapsed="true"/>
  </cols>
  <sheetData>
    <row r="1" spans="1:93" x14ac:dyDescent="0.2">
      <c r="A1" s="123" t="s">
        <v>216</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c r="Z1" s="123" t="s">
        <v>108</v>
      </c>
      <c r="AA1" s="123" t="s">
        <v>109</v>
      </c>
      <c r="AB1" s="123" t="s">
        <v>110</v>
      </c>
      <c r="AC1" s="123" t="s">
        <v>111</v>
      </c>
      <c r="AD1" s="123" t="s">
        <v>112</v>
      </c>
      <c r="AE1" s="123" t="s">
        <v>113</v>
      </c>
      <c r="AF1" s="123" t="s">
        <v>114</v>
      </c>
      <c r="AG1" s="123" t="s">
        <v>115</v>
      </c>
      <c r="AH1" s="123" t="s">
        <v>116</v>
      </c>
      <c r="AI1" s="123" t="s">
        <v>117</v>
      </c>
      <c r="AJ1" s="123" t="s">
        <v>118</v>
      </c>
      <c r="AK1" s="123" t="s">
        <v>119</v>
      </c>
      <c r="AL1" s="123" t="s">
        <v>120</v>
      </c>
      <c r="AM1" s="123" t="s">
        <v>121</v>
      </c>
      <c r="AN1" s="123" t="s">
        <v>122</v>
      </c>
      <c r="AO1" s="123" t="s">
        <v>123</v>
      </c>
      <c r="AP1" s="123" t="s">
        <v>124</v>
      </c>
      <c r="AQ1" s="123" t="s">
        <v>125</v>
      </c>
      <c r="AR1" s="123" t="s">
        <v>126</v>
      </c>
      <c r="AS1" s="123" t="s">
        <v>143</v>
      </c>
      <c r="AT1" s="123" t="s">
        <v>144</v>
      </c>
      <c r="AU1" s="123" t="s">
        <v>145</v>
      </c>
      <c r="AV1" s="123" t="s">
        <v>146</v>
      </c>
      <c r="AW1" s="123" t="s">
        <v>153</v>
      </c>
      <c r="AX1" s="123" t="s">
        <v>154</v>
      </c>
      <c r="AY1" s="123" t="s">
        <v>155</v>
      </c>
      <c r="AZ1" s="123" t="s">
        <v>156</v>
      </c>
      <c r="BA1" s="123" t="s">
        <v>218</v>
      </c>
      <c r="BB1" s="123" t="s">
        <v>219</v>
      </c>
      <c r="BC1" s="123" t="s">
        <v>220</v>
      </c>
      <c r="BD1" s="123" t="s">
        <v>221</v>
      </c>
      <c r="BE1" s="123" t="s">
        <v>222</v>
      </c>
      <c r="BF1" s="123" t="s">
        <v>223</v>
      </c>
      <c r="BG1" s="123" t="s">
        <v>224</v>
      </c>
      <c r="BH1" s="123" t="s">
        <v>225</v>
      </c>
      <c r="BI1" s="123" t="s">
        <v>226</v>
      </c>
    </row>
    <row r="2" spans="1:93" s="143" customFormat="1" ht="38.25" x14ac:dyDescent="0.2">
      <c r="A2" s="132" t="s">
        <v>217</v>
      </c>
      <c r="B2" s="133" t="s">
        <v>8</v>
      </c>
      <c r="C2" s="134" t="s">
        <v>9</v>
      </c>
      <c r="D2" s="133" t="s">
        <v>15</v>
      </c>
      <c r="E2" s="133" t="s">
        <v>16</v>
      </c>
      <c r="F2" s="133" t="s">
        <v>17</v>
      </c>
      <c r="G2" s="133" t="s">
        <v>18</v>
      </c>
      <c r="H2" s="133" t="s">
        <v>10</v>
      </c>
      <c r="I2" s="133" t="s">
        <v>11</v>
      </c>
      <c r="J2" s="133" t="s">
        <v>12</v>
      </c>
      <c r="K2" s="133" t="s">
        <v>0</v>
      </c>
      <c r="L2" s="133" t="s">
        <v>1</v>
      </c>
      <c r="M2" s="134" t="s">
        <v>23</v>
      </c>
      <c r="N2" s="134" t="s">
        <v>47</v>
      </c>
      <c r="O2" s="134" t="s">
        <v>48</v>
      </c>
      <c r="P2" s="134" t="s">
        <v>55</v>
      </c>
      <c r="Q2" s="134" t="s">
        <v>41</v>
      </c>
      <c r="R2" s="135" t="s">
        <v>78</v>
      </c>
      <c r="S2" s="135" t="s">
        <v>58</v>
      </c>
      <c r="T2" s="135" t="s">
        <v>59</v>
      </c>
      <c r="U2" s="135" t="s">
        <v>53</v>
      </c>
      <c r="V2" s="134" t="s">
        <v>55</v>
      </c>
      <c r="W2" s="135" t="s">
        <v>565</v>
      </c>
      <c r="X2" s="134" t="s">
        <v>564</v>
      </c>
      <c r="Y2" s="134" t="s">
        <v>68</v>
      </c>
      <c r="Z2" s="136" t="s">
        <v>140</v>
      </c>
      <c r="AA2" s="136" t="s">
        <v>147</v>
      </c>
      <c r="AB2" s="137" t="s">
        <v>148</v>
      </c>
      <c r="AC2" s="137" t="s">
        <v>568</v>
      </c>
      <c r="AD2" s="137" t="s">
        <v>60</v>
      </c>
      <c r="AE2" s="137" t="s">
        <v>185</v>
      </c>
      <c r="AF2" s="137" t="s">
        <v>566</v>
      </c>
      <c r="AG2" s="137" t="s">
        <v>567</v>
      </c>
      <c r="AH2" s="137" t="s">
        <v>63</v>
      </c>
      <c r="AI2" s="137" t="s">
        <v>65</v>
      </c>
      <c r="AJ2" s="137" t="s">
        <v>67</v>
      </c>
      <c r="AK2" s="138" t="s">
        <v>68</v>
      </c>
      <c r="AL2" s="139" t="s">
        <v>141</v>
      </c>
      <c r="AM2" s="139" t="s">
        <v>149</v>
      </c>
      <c r="AN2" s="140" t="s">
        <v>151</v>
      </c>
      <c r="AO2" s="140" t="s">
        <v>568</v>
      </c>
      <c r="AP2" s="140" t="s">
        <v>60</v>
      </c>
      <c r="AQ2" s="140" t="s">
        <v>185</v>
      </c>
      <c r="AR2" s="140" t="s">
        <v>566</v>
      </c>
      <c r="AS2" s="140" t="s">
        <v>567</v>
      </c>
      <c r="AT2" s="140" t="s">
        <v>63</v>
      </c>
      <c r="AU2" s="140" t="s">
        <v>65</v>
      </c>
      <c r="AV2" s="140" t="s">
        <v>67</v>
      </c>
      <c r="AW2" s="140" t="s">
        <v>68</v>
      </c>
      <c r="AX2" s="141" t="s">
        <v>142</v>
      </c>
      <c r="AY2" s="141" t="s">
        <v>150</v>
      </c>
      <c r="AZ2" s="142" t="s">
        <v>152</v>
      </c>
      <c r="BA2" s="142" t="s">
        <v>568</v>
      </c>
      <c r="BB2" s="142" t="s">
        <v>60</v>
      </c>
      <c r="BC2" s="142" t="s">
        <v>185</v>
      </c>
      <c r="BD2" s="142" t="s">
        <v>566</v>
      </c>
      <c r="BE2" s="142" t="s">
        <v>567</v>
      </c>
      <c r="BF2" s="142" t="s">
        <v>63</v>
      </c>
      <c r="BG2" s="142" t="s">
        <v>65</v>
      </c>
      <c r="BH2" s="142" t="s">
        <v>67</v>
      </c>
      <c r="BI2" s="142" t="s">
        <v>68</v>
      </c>
      <c r="BJ2" s="123"/>
      <c r="BK2" s="123"/>
      <c r="BL2" s="123"/>
      <c r="BM2" s="123"/>
      <c r="BN2" s="123"/>
      <c r="BO2" s="123"/>
      <c r="BP2" s="123"/>
      <c r="BQ2" s="123"/>
      <c r="BR2" s="123"/>
      <c r="BS2" s="123"/>
      <c r="BT2" s="123"/>
      <c r="BU2" s="123"/>
      <c r="BV2" s="123"/>
      <c r="BW2" s="123"/>
      <c r="BX2" s="123"/>
      <c r="BY2" s="123"/>
      <c r="BZ2" s="123"/>
      <c r="CA2" s="123"/>
      <c r="CB2" s="123"/>
      <c r="CC2" s="123"/>
      <c r="CD2" s="123"/>
      <c r="CE2" s="123"/>
      <c r="CF2" s="123"/>
      <c r="CG2" s="123"/>
      <c r="CH2" s="123"/>
      <c r="CI2" s="123"/>
      <c r="CJ2" s="123"/>
      <c r="CK2" s="123"/>
      <c r="CL2" s="123"/>
      <c r="CM2" s="123"/>
      <c r="CN2" s="123"/>
      <c r="CO2" s="123"/>
    </row>
    <row r="3" spans="1:93" x14ac:dyDescent="0.2">
      <c r="A3" s="123">
        <v>0</v>
      </c>
      <c r="B3" s="144">
        <v>1</v>
      </c>
      <c r="C3" s="146" t="s">
        <v>131</v>
      </c>
      <c r="D3" s="146" t="s">
        <v>33</v>
      </c>
      <c r="E3" s="146" t="s">
        <v>138</v>
      </c>
      <c r="F3" s="147" t="s">
        <v>20</v>
      </c>
      <c r="G3" s="146" t="s">
        <v>19</v>
      </c>
      <c r="H3" s="147" t="s">
        <v>35</v>
      </c>
      <c r="I3" s="146" t="s">
        <v>37</v>
      </c>
      <c r="J3" s="194" t="s">
        <v>162</v>
      </c>
      <c r="K3" s="148" t="s">
        <v>137</v>
      </c>
      <c r="L3" s="144">
        <v>265.42599999999999</v>
      </c>
      <c r="M3" s="192">
        <f>J3*L3</f>
        <v>238883.4</v>
      </c>
      <c r="N3" s="127">
        <v>0</v>
      </c>
      <c r="O3" s="127">
        <v>0</v>
      </c>
      <c r="P3" s="130">
        <v>0.18</v>
      </c>
      <c r="Q3" s="146" t="s">
        <v>44</v>
      </c>
      <c r="R3" s="145">
        <v>0</v>
      </c>
      <c r="S3" s="127">
        <f>M3*R3/100</f>
        <v>0</v>
      </c>
      <c r="T3" s="127">
        <f>M3-S3</f>
        <v>238883.4</v>
      </c>
      <c r="U3" s="126">
        <f>T3-(T3*$U$9)</f>
        <v>238883.4</v>
      </c>
      <c r="V3" s="127">
        <f>ROUND((P3*U3),2)</f>
        <v>42999.01</v>
      </c>
      <c r="W3" s="127">
        <f>$W$9*U3</f>
        <v>1567.1854614389592</v>
      </c>
      <c r="X3" s="127">
        <f>ROUND(((U3+W3)/J3),4)</f>
        <v>267.16730000000001</v>
      </c>
      <c r="Y3" s="127">
        <f>X3*J3</f>
        <v>240450.57</v>
      </c>
      <c r="Z3" s="145" t="str">
        <f>C3</f>
        <v>BRUSC213</v>
      </c>
      <c r="AA3" s="178" t="str">
        <f>J3</f>
        <v>900</v>
      </c>
      <c r="AB3" s="179" t="s">
        <v>212</v>
      </c>
      <c r="AC3" s="149">
        <f>(AB3/J3)*U3</f>
        <v>119441.7</v>
      </c>
      <c r="AD3" s="149">
        <f>AB3*L3</f>
        <v>119441.7</v>
      </c>
      <c r="AE3" s="149">
        <f>ROUND(AD3*R3/100,2)</f>
        <v>0</v>
      </c>
      <c r="AF3" s="149">
        <f>AD3-AE3</f>
        <v>119441.7</v>
      </c>
      <c r="AG3" s="126">
        <f>AF3-(AF3*$AG$9)</f>
        <v>119441.7</v>
      </c>
      <c r="AH3" s="127">
        <f>ROUND(P3*AG3,2)</f>
        <v>21499.51</v>
      </c>
      <c r="AI3" s="149">
        <f>($AD$12/$AD$10)*AF3</f>
        <v>783.59270550545159</v>
      </c>
      <c r="AJ3" s="127">
        <f>ROUND(((AG3+AI3)/AB3),4)</f>
        <v>267.16730000000001</v>
      </c>
      <c r="AK3" s="149">
        <f>ROUND(AB3*AJ3,2)</f>
        <v>120225.29</v>
      </c>
      <c r="AL3" s="145" t="str">
        <f>C3</f>
        <v>BRUSC213</v>
      </c>
      <c r="AM3" s="178" t="str">
        <f>J3</f>
        <v>900</v>
      </c>
      <c r="AN3" s="179" t="s">
        <v>212</v>
      </c>
      <c r="AO3" s="149">
        <f>(AN3/J3)*U3</f>
        <v>119441.7</v>
      </c>
      <c r="AP3" s="149">
        <f>AN3*L3</f>
        <v>119441.7</v>
      </c>
      <c r="AQ3" s="149">
        <f>ROUND(AP3*R3/100,2)</f>
        <v>0</v>
      </c>
      <c r="AR3" s="149">
        <f>AP3-AQ3</f>
        <v>119441.7</v>
      </c>
      <c r="AS3" s="126">
        <f>AR3-(AR3*$AG$9)</f>
        <v>119441.7</v>
      </c>
      <c r="AT3" s="127">
        <f>ROUND(P3*AS3,2)</f>
        <v>21499.51</v>
      </c>
      <c r="AU3" s="149">
        <f>($AP$12/$AP$10)*AR3</f>
        <v>783.59272874195153</v>
      </c>
      <c r="AV3" s="127">
        <f>ROUND(((AS3+AU3)/AN3),4)</f>
        <v>267.16730000000001</v>
      </c>
      <c r="AW3" s="149">
        <f>ROUND(AN3*AV3,2)</f>
        <v>120225.29</v>
      </c>
      <c r="AX3" s="145" t="str">
        <f>C5</f>
        <v>BRUSC221</v>
      </c>
      <c r="AY3" s="178" t="str">
        <f>J5</f>
        <v>260</v>
      </c>
      <c r="AZ3" s="179" t="s">
        <v>215</v>
      </c>
      <c r="BA3" s="149">
        <f>(AZ3/J5)*U5</f>
        <v>191071.4</v>
      </c>
      <c r="BB3" s="149">
        <f>AZ3*L5</f>
        <v>191071.4</v>
      </c>
      <c r="BC3" s="149">
        <f>ROUND(BB3*R5/100,2)</f>
        <v>0</v>
      </c>
      <c r="BD3" s="149">
        <f>BB3-BC3</f>
        <v>191071.4</v>
      </c>
      <c r="BE3" s="126">
        <f>BD3-(BD3*$BE$9)</f>
        <v>191071.4</v>
      </c>
      <c r="BF3" s="127">
        <f>ROUND(P5*BE3,2)</f>
        <v>34392.85</v>
      </c>
      <c r="BG3" s="149">
        <f>($BB$12/$BB$10)*BD3</f>
        <v>1253.5166740748268</v>
      </c>
      <c r="BH3" s="127">
        <f>ROUND(((BE3+BG3)/AZ3),4)</f>
        <v>739.71119999999996</v>
      </c>
      <c r="BI3" s="149">
        <f>ROUND(AZ3*BH3,2)</f>
        <v>192324.91</v>
      </c>
    </row>
    <row r="4" spans="1:93" x14ac:dyDescent="0.2">
      <c r="A4" s="123">
        <v>1</v>
      </c>
      <c r="B4" s="144">
        <v>2</v>
      </c>
      <c r="C4" s="144" t="s">
        <v>132</v>
      </c>
      <c r="D4" s="146" t="s">
        <v>33</v>
      </c>
      <c r="E4" s="146" t="s">
        <v>136</v>
      </c>
      <c r="F4" s="147" t="s">
        <v>20</v>
      </c>
      <c r="G4" s="146" t="s">
        <v>19</v>
      </c>
      <c r="H4" s="147" t="s">
        <v>35</v>
      </c>
      <c r="I4" s="146" t="s">
        <v>37</v>
      </c>
      <c r="J4" s="194" t="s">
        <v>214</v>
      </c>
      <c r="K4" s="148" t="s">
        <v>137</v>
      </c>
      <c r="L4" s="144">
        <v>639.50800000000004</v>
      </c>
      <c r="M4" s="192">
        <f>J4*L4</f>
        <v>207840.1</v>
      </c>
      <c r="N4" s="127">
        <v>0</v>
      </c>
      <c r="O4" s="127">
        <v>0</v>
      </c>
      <c r="P4" s="130">
        <v>0.18</v>
      </c>
      <c r="Q4" s="146" t="s">
        <v>44</v>
      </c>
      <c r="R4" s="145">
        <v>0</v>
      </c>
      <c r="S4" s="127">
        <f>M4*R4/100</f>
        <v>0</v>
      </c>
      <c r="T4" s="127">
        <f>M4-S4</f>
        <v>207840.1</v>
      </c>
      <c r="U4" s="126">
        <f t="shared" ref="U4:U7" si="0">T4-(T4*$U$9)</f>
        <v>207840.1</v>
      </c>
      <c r="V4" s="127">
        <f t="shared" ref="V4:V7" si="1">ROUND((P4*U4),2)</f>
        <v>37411.22</v>
      </c>
      <c r="W4" s="127">
        <f t="shared" ref="W4:W7" si="2">$W$9*U4</f>
        <v>1363.5270723039753</v>
      </c>
      <c r="X4" s="127">
        <f t="shared" ref="X4:X7" si="3">ROUND(((U4+W4)/J4),4)</f>
        <v>643.70349999999996</v>
      </c>
      <c r="Y4" s="127">
        <f t="shared" ref="Y4:Y7" si="4">X4*J4</f>
        <v>209203.63749999998</v>
      </c>
      <c r="Z4" s="145" t="str">
        <f>C4</f>
        <v>BRUSC215</v>
      </c>
      <c r="AA4" s="178" t="str">
        <f>J4</f>
        <v>325</v>
      </c>
      <c r="AB4" s="179" t="s">
        <v>178</v>
      </c>
      <c r="AC4" s="149">
        <f>(AB4/J4)*U4</f>
        <v>15987.7</v>
      </c>
      <c r="AD4" s="149">
        <f>AB4*L4</f>
        <v>15987.7</v>
      </c>
      <c r="AE4" s="149">
        <f>ROUND(AD4*R4/100,2)</f>
        <v>0</v>
      </c>
      <c r="AF4" s="149">
        <f>AD4-AE4</f>
        <v>15987.7</v>
      </c>
      <c r="AG4" s="126">
        <f>AF4-(AF4*$AG$9)</f>
        <v>15987.7</v>
      </c>
      <c r="AH4" s="127">
        <f>ROUND(P4*AG4,2)</f>
        <v>2877.79</v>
      </c>
      <c r="AI4" s="149">
        <f>($AD$12/$AD$10)*AF4</f>
        <v>104.88669449454846</v>
      </c>
      <c r="AJ4" s="127">
        <f>ROUND(((AG4+AI4)/AB4),4)</f>
        <v>643.70349999999996</v>
      </c>
      <c r="AK4" s="149">
        <f>ROUND(AB4*AJ4,2)</f>
        <v>16092.59</v>
      </c>
      <c r="AL4" s="145" t="str">
        <f>C4</f>
        <v>BRUSC215</v>
      </c>
      <c r="AM4" s="178" t="str">
        <f>J4</f>
        <v>325</v>
      </c>
      <c r="AN4" s="179" t="s">
        <v>180</v>
      </c>
      <c r="AO4" s="149">
        <f>(AN4/J4)*U4</f>
        <v>191852.40000000002</v>
      </c>
      <c r="AP4" s="149">
        <f>AN4*L4</f>
        <v>191852.40000000002</v>
      </c>
      <c r="AQ4" s="149">
        <f>ROUND(AP4*R4/100,2)</f>
        <v>0</v>
      </c>
      <c r="AR4" s="149">
        <f>AP4-AQ4</f>
        <v>191852.40000000002</v>
      </c>
      <c r="AS4" s="126">
        <f>AR4-(AR4*$AG$9)</f>
        <v>191852.40000000002</v>
      </c>
      <c r="AT4" s="127">
        <f>ROUND(P4*AS4,2)</f>
        <v>34533.43</v>
      </c>
      <c r="AU4" s="149">
        <f>($AP$12/$AP$10)*AR4</f>
        <v>1258.6403712580482</v>
      </c>
      <c r="AV4" s="127">
        <f>ROUND(((AS4+AU4)/AN4),4)</f>
        <v>643.70349999999996</v>
      </c>
      <c r="AW4" s="149">
        <f>ROUND(AN4*AV4,2)</f>
        <v>193111.05</v>
      </c>
      <c r="AX4" s="145" t="str">
        <f t="shared" ref="AX4:AX5" si="5">C6</f>
        <v>BRUSC224</v>
      </c>
      <c r="AY4" s="178" t="str">
        <f t="shared" ref="AY4:AY5" si="6">J6</f>
        <v>320</v>
      </c>
      <c r="AZ4" s="179" t="s">
        <v>160</v>
      </c>
      <c r="BA4" s="149">
        <f t="shared" ref="BA4:BA5" si="7">(AZ4/J6)*U6</f>
        <v>14614.400000000001</v>
      </c>
      <c r="BB4" s="149">
        <f t="shared" ref="BB4:BB5" si="8">AZ4*L6</f>
        <v>14614.400000000001</v>
      </c>
      <c r="BC4" s="149">
        <f>R6</f>
        <v>0</v>
      </c>
      <c r="BD4" s="149">
        <f t="shared" ref="BD4:BD5" si="9">BB4-BC4</f>
        <v>14614.400000000001</v>
      </c>
      <c r="BE4" s="126">
        <f t="shared" ref="BE4:BE5" si="10">BD4-(BD4*$BE$9)</f>
        <v>14614.400000000001</v>
      </c>
      <c r="BF4" s="127">
        <f t="shared" ref="BF4:BF5" si="11">ROUND(P6*BE4,2)</f>
        <v>730.72</v>
      </c>
      <c r="BG4" s="149">
        <f t="shared" ref="BG4:BG5" si="12">($BB$12/$BB$10)*BD4</f>
        <v>95.877217006831742</v>
      </c>
      <c r="BH4" s="127">
        <f t="shared" ref="BH4:BH5" si="13">ROUND(((BE4+BG4)/AZ4),4)</f>
        <v>45.9696</v>
      </c>
      <c r="BI4" s="149">
        <f t="shared" ref="BI4:BI5" si="14">ROUND(AZ4*BH4,2)</f>
        <v>14710.27</v>
      </c>
    </row>
    <row r="5" spans="1:93" x14ac:dyDescent="0.2">
      <c r="A5" s="123">
        <v>2</v>
      </c>
      <c r="B5" s="144">
        <v>3</v>
      </c>
      <c r="C5" s="144" t="s">
        <v>133</v>
      </c>
      <c r="D5" s="146" t="s">
        <v>33</v>
      </c>
      <c r="E5" s="146" t="s">
        <v>136</v>
      </c>
      <c r="F5" s="147" t="s">
        <v>20</v>
      </c>
      <c r="G5" s="146" t="s">
        <v>19</v>
      </c>
      <c r="H5" s="147" t="s">
        <v>36</v>
      </c>
      <c r="I5" s="146" t="s">
        <v>37</v>
      </c>
      <c r="J5" s="194" t="s">
        <v>215</v>
      </c>
      <c r="K5" s="148" t="s">
        <v>137</v>
      </c>
      <c r="L5" s="144">
        <v>734.89</v>
      </c>
      <c r="M5" s="192">
        <f>J5*L5</f>
        <v>191071.4</v>
      </c>
      <c r="N5" s="127">
        <v>0</v>
      </c>
      <c r="O5" s="127">
        <v>0</v>
      </c>
      <c r="P5" s="130">
        <v>0.18</v>
      </c>
      <c r="Q5" s="146" t="s">
        <v>44</v>
      </c>
      <c r="R5" s="145">
        <v>0</v>
      </c>
      <c r="S5" s="127">
        <f>M5*R5/100</f>
        <v>0</v>
      </c>
      <c r="T5" s="127">
        <f>M5-S5</f>
        <v>191071.4</v>
      </c>
      <c r="U5" s="126">
        <f t="shared" si="0"/>
        <v>191071.4</v>
      </c>
      <c r="V5" s="127">
        <f t="shared" si="1"/>
        <v>34392.85</v>
      </c>
      <c r="W5" s="127">
        <f t="shared" si="2"/>
        <v>1253.5166536343168</v>
      </c>
      <c r="X5" s="127">
        <f t="shared" si="3"/>
        <v>739.71119999999996</v>
      </c>
      <c r="Y5" s="127">
        <f t="shared" si="4"/>
        <v>192324.91199999998</v>
      </c>
      <c r="Z5" s="128">
        <v>0</v>
      </c>
      <c r="AA5" s="178"/>
      <c r="AB5" s="180" t="s">
        <v>208</v>
      </c>
      <c r="AC5" s="128"/>
      <c r="AD5" s="128">
        <v>0</v>
      </c>
      <c r="AE5" s="128">
        <v>0</v>
      </c>
      <c r="AF5" s="128">
        <v>0</v>
      </c>
      <c r="AG5" s="128">
        <v>0</v>
      </c>
      <c r="AH5" s="128">
        <v>0</v>
      </c>
      <c r="AI5" s="128">
        <v>0</v>
      </c>
      <c r="AJ5" s="128">
        <v>0</v>
      </c>
      <c r="AK5" s="128">
        <v>0</v>
      </c>
      <c r="AL5" s="128">
        <v>0</v>
      </c>
      <c r="AM5" s="178"/>
      <c r="AN5" s="180" t="s">
        <v>208</v>
      </c>
      <c r="AO5" s="128"/>
      <c r="AP5" s="128">
        <v>0</v>
      </c>
      <c r="AQ5" s="128">
        <v>0</v>
      </c>
      <c r="AR5" s="128">
        <v>0</v>
      </c>
      <c r="AS5" s="128">
        <v>0</v>
      </c>
      <c r="AT5" s="128">
        <v>0</v>
      </c>
      <c r="AU5" s="128">
        <v>0</v>
      </c>
      <c r="AV5" s="128">
        <v>0</v>
      </c>
      <c r="AW5" s="128">
        <v>0</v>
      </c>
      <c r="AX5" s="145" t="str">
        <f t="shared" si="5"/>
        <v>BRUSC229</v>
      </c>
      <c r="AY5" s="178" t="str">
        <f t="shared" si="6"/>
        <v>655</v>
      </c>
      <c r="AZ5" s="181" t="s">
        <v>182</v>
      </c>
      <c r="BA5" s="149">
        <f t="shared" si="7"/>
        <v>109732.15</v>
      </c>
      <c r="BB5" s="149">
        <f t="shared" si="8"/>
        <v>109732.15</v>
      </c>
      <c r="BC5" s="149">
        <f>R7</f>
        <v>0</v>
      </c>
      <c r="BD5" s="149">
        <f t="shared" si="9"/>
        <v>109732.15</v>
      </c>
      <c r="BE5" s="126">
        <f t="shared" si="10"/>
        <v>109732.15</v>
      </c>
      <c r="BF5" s="127">
        <f t="shared" si="11"/>
        <v>5486.61</v>
      </c>
      <c r="BG5" s="149">
        <f t="shared" si="12"/>
        <v>719.89360891834156</v>
      </c>
      <c r="BH5" s="127">
        <f t="shared" si="13"/>
        <v>168.62909999999999</v>
      </c>
      <c r="BI5" s="149">
        <f t="shared" si="14"/>
        <v>110452.06</v>
      </c>
    </row>
    <row r="6" spans="1:93" x14ac:dyDescent="0.2">
      <c r="A6" s="123">
        <v>3</v>
      </c>
      <c r="B6" s="144">
        <v>4</v>
      </c>
      <c r="C6" s="144" t="s">
        <v>134</v>
      </c>
      <c r="D6" s="146" t="s">
        <v>33</v>
      </c>
      <c r="E6" s="146" t="s">
        <v>136</v>
      </c>
      <c r="F6" s="147" t="s">
        <v>20</v>
      </c>
      <c r="G6" s="146" t="s">
        <v>19</v>
      </c>
      <c r="H6" s="147" t="s">
        <v>36</v>
      </c>
      <c r="I6" s="146" t="s">
        <v>37</v>
      </c>
      <c r="J6" s="194" t="s">
        <v>160</v>
      </c>
      <c r="K6" s="148" t="s">
        <v>137</v>
      </c>
      <c r="L6" s="144">
        <v>45.67</v>
      </c>
      <c r="M6" s="192">
        <f>J6*L6</f>
        <v>14614.400000000001</v>
      </c>
      <c r="N6" s="127">
        <v>0</v>
      </c>
      <c r="O6" s="127">
        <v>0</v>
      </c>
      <c r="P6" s="130">
        <v>0.05</v>
      </c>
      <c r="Q6" s="146" t="s">
        <v>43</v>
      </c>
      <c r="R6" s="145">
        <v>0</v>
      </c>
      <c r="S6" s="127">
        <f>R6</f>
        <v>0</v>
      </c>
      <c r="T6" s="127">
        <f>M6-S6</f>
        <v>14614.400000000001</v>
      </c>
      <c r="U6" s="126">
        <f t="shared" si="0"/>
        <v>14614.400000000001</v>
      </c>
      <c r="V6" s="127">
        <f t="shared" si="1"/>
        <v>730.72</v>
      </c>
      <c r="W6" s="127">
        <f t="shared" si="2"/>
        <v>95.877215443406811</v>
      </c>
      <c r="X6" s="127">
        <f t="shared" si="3"/>
        <v>45.9696</v>
      </c>
      <c r="Y6" s="127">
        <f t="shared" si="4"/>
        <v>14710.272000000001</v>
      </c>
      <c r="Z6" s="128">
        <v>0</v>
      </c>
      <c r="AA6" s="180">
        <v>0</v>
      </c>
      <c r="AB6" s="180" t="s">
        <v>208</v>
      </c>
      <c r="AC6" s="128"/>
      <c r="AD6" s="128">
        <v>0</v>
      </c>
      <c r="AE6" s="128">
        <v>0</v>
      </c>
      <c r="AF6" s="128">
        <v>0</v>
      </c>
      <c r="AG6" s="128">
        <v>0</v>
      </c>
      <c r="AH6" s="128">
        <v>0</v>
      </c>
      <c r="AI6" s="128">
        <v>0</v>
      </c>
      <c r="AJ6" s="128">
        <v>0</v>
      </c>
      <c r="AK6" s="128">
        <v>0</v>
      </c>
      <c r="AL6" s="128">
        <v>0</v>
      </c>
      <c r="AM6" s="180">
        <v>0</v>
      </c>
      <c r="AN6" s="180" t="s">
        <v>208</v>
      </c>
      <c r="AO6" s="128"/>
      <c r="AP6" s="128">
        <v>0</v>
      </c>
      <c r="AQ6" s="128">
        <v>0</v>
      </c>
      <c r="AR6" s="128">
        <v>0</v>
      </c>
      <c r="AS6" s="128">
        <v>0</v>
      </c>
      <c r="AT6" s="128">
        <v>0</v>
      </c>
      <c r="AU6" s="128">
        <v>0</v>
      </c>
      <c r="AV6" s="128">
        <v>0</v>
      </c>
      <c r="AW6" s="128">
        <v>0</v>
      </c>
      <c r="AX6" s="128">
        <v>0</v>
      </c>
      <c r="AY6" s="180">
        <v>0</v>
      </c>
      <c r="AZ6" s="180" t="s">
        <v>208</v>
      </c>
      <c r="BA6" s="128"/>
      <c r="BB6" s="128">
        <v>0</v>
      </c>
      <c r="BC6" s="128">
        <v>0</v>
      </c>
      <c r="BD6" s="128">
        <v>0</v>
      </c>
      <c r="BE6" s="128">
        <v>0</v>
      </c>
      <c r="BF6" s="128">
        <v>0</v>
      </c>
      <c r="BG6" s="128">
        <v>0</v>
      </c>
      <c r="BH6" s="128">
        <v>0</v>
      </c>
      <c r="BI6" s="128">
        <v>0</v>
      </c>
    </row>
    <row r="7" spans="1:93" x14ac:dyDescent="0.2">
      <c r="A7" s="123">
        <v>4</v>
      </c>
      <c r="B7" s="144">
        <v>5</v>
      </c>
      <c r="C7" s="144" t="s">
        <v>135</v>
      </c>
      <c r="D7" s="146" t="s">
        <v>33</v>
      </c>
      <c r="E7" s="146" t="s">
        <v>136</v>
      </c>
      <c r="F7" s="147" t="s">
        <v>20</v>
      </c>
      <c r="G7" s="146" t="s">
        <v>19</v>
      </c>
      <c r="H7" s="147" t="s">
        <v>36</v>
      </c>
      <c r="I7" s="146" t="s">
        <v>37</v>
      </c>
      <c r="J7" s="194" t="s">
        <v>182</v>
      </c>
      <c r="K7" s="148" t="s">
        <v>137</v>
      </c>
      <c r="L7" s="144">
        <v>167.53</v>
      </c>
      <c r="M7" s="192">
        <f>J7*L7</f>
        <v>109732.15</v>
      </c>
      <c r="N7" s="127">
        <v>0</v>
      </c>
      <c r="O7" s="127">
        <v>0</v>
      </c>
      <c r="P7" s="130">
        <v>0.05</v>
      </c>
      <c r="Q7" s="145"/>
      <c r="R7" s="145">
        <v>0</v>
      </c>
      <c r="S7" s="127">
        <f>M7*R7</f>
        <v>0</v>
      </c>
      <c r="T7" s="127">
        <f>M7-S7</f>
        <v>109732.15</v>
      </c>
      <c r="U7" s="126">
        <f t="shared" si="0"/>
        <v>109732.15</v>
      </c>
      <c r="V7" s="127">
        <f t="shared" si="1"/>
        <v>5486.61</v>
      </c>
      <c r="W7" s="127">
        <f t="shared" si="2"/>
        <v>719.89359717937316</v>
      </c>
      <c r="X7" s="127">
        <f t="shared" si="3"/>
        <v>168.62909999999999</v>
      </c>
      <c r="Y7" s="127">
        <f t="shared" si="4"/>
        <v>110452.06049999999</v>
      </c>
      <c r="Z7" s="128">
        <v>0</v>
      </c>
      <c r="AA7" s="180">
        <v>0</v>
      </c>
      <c r="AB7" s="180" t="s">
        <v>208</v>
      </c>
      <c r="AC7" s="128"/>
      <c r="AD7" s="128">
        <v>0</v>
      </c>
      <c r="AE7" s="128">
        <v>0</v>
      </c>
      <c r="AF7" s="128">
        <v>0</v>
      </c>
      <c r="AG7" s="128">
        <v>0</v>
      </c>
      <c r="AH7" s="128">
        <v>0</v>
      </c>
      <c r="AI7" s="128">
        <v>0</v>
      </c>
      <c r="AJ7" s="128">
        <v>0</v>
      </c>
      <c r="AK7" s="128">
        <v>0</v>
      </c>
      <c r="AL7" s="128">
        <v>0</v>
      </c>
      <c r="AM7" s="180">
        <v>0</v>
      </c>
      <c r="AN7" s="180" t="s">
        <v>208</v>
      </c>
      <c r="AO7" s="128"/>
      <c r="AP7" s="128">
        <v>0</v>
      </c>
      <c r="AQ7" s="128">
        <v>0</v>
      </c>
      <c r="AR7" s="128">
        <v>0</v>
      </c>
      <c r="AS7" s="128">
        <v>0</v>
      </c>
      <c r="AT7" s="128">
        <v>0</v>
      </c>
      <c r="AU7" s="128">
        <v>0</v>
      </c>
      <c r="AV7" s="128">
        <v>0</v>
      </c>
      <c r="AW7" s="128">
        <v>0</v>
      </c>
      <c r="AX7" s="128">
        <v>0</v>
      </c>
      <c r="AY7" s="180">
        <v>0</v>
      </c>
      <c r="AZ7" s="180" t="s">
        <v>208</v>
      </c>
      <c r="BA7" s="128"/>
      <c r="BB7" s="128">
        <v>0</v>
      </c>
      <c r="BC7" s="128">
        <v>0</v>
      </c>
      <c r="BD7" s="128">
        <v>0</v>
      </c>
      <c r="BE7" s="128">
        <v>0</v>
      </c>
      <c r="BF7" s="128">
        <v>0</v>
      </c>
      <c r="BG7" s="128">
        <v>0</v>
      </c>
      <c r="BH7" s="128">
        <v>0</v>
      </c>
      <c r="BI7" s="128">
        <v>0</v>
      </c>
    </row>
    <row r="8" spans="1:93" x14ac:dyDescent="0.2">
      <c r="A8" s="123">
        <v>5</v>
      </c>
      <c r="B8" s="193"/>
      <c r="C8" s="193"/>
      <c r="D8" s="193"/>
      <c r="E8" s="193"/>
      <c r="F8" s="193"/>
      <c r="G8" s="193"/>
      <c r="H8" s="167"/>
      <c r="I8" s="167"/>
      <c r="J8" s="167"/>
      <c r="K8" s="167"/>
      <c r="L8" s="167"/>
      <c r="M8" s="117">
        <f>SUM(M3:M7)</f>
        <v>762141.45000000007</v>
      </c>
      <c r="N8" s="117"/>
      <c r="O8" s="117"/>
      <c r="P8" s="124"/>
      <c r="Q8" s="124"/>
      <c r="R8" s="124"/>
      <c r="S8" s="124" t="s">
        <v>69</v>
      </c>
      <c r="T8" s="118">
        <f>SUM(T3:T7)</f>
        <v>762141.45000000007</v>
      </c>
      <c r="U8" s="118">
        <f t="shared" ref="U8" si="15">SUM(U3:U7)</f>
        <v>762141.45000000007</v>
      </c>
      <c r="V8" s="118">
        <f>SUM(V3:V7)</f>
        <v>121020.41000000002</v>
      </c>
      <c r="W8" s="118">
        <f>SUM(W3:W7)</f>
        <v>5000.0000000000309</v>
      </c>
      <c r="X8" s="118"/>
      <c r="Y8" s="118"/>
      <c r="Z8" s="119"/>
      <c r="AA8" s="119"/>
      <c r="AB8" s="151" t="s">
        <v>70</v>
      </c>
      <c r="AC8" s="151">
        <f>SUM(AC3:AC7)</f>
        <v>135429.4</v>
      </c>
      <c r="AD8" s="120">
        <f t="shared" ref="AD8:AI8" si="16">SUM(AD3:AD7)</f>
        <v>135429.4</v>
      </c>
      <c r="AE8" s="120">
        <f t="shared" si="16"/>
        <v>0</v>
      </c>
      <c r="AF8" s="120">
        <f>SUM(AF3:AF7)</f>
        <v>135429.4</v>
      </c>
      <c r="AG8" s="120">
        <f>SUM(AG3:AG7)</f>
        <v>135429.4</v>
      </c>
      <c r="AH8" s="120">
        <f>ROUND(SUM(AH3:AH7),2)</f>
        <v>24377.3</v>
      </c>
      <c r="AI8" s="120">
        <f t="shared" si="16"/>
        <v>888.47940000000006</v>
      </c>
      <c r="AJ8" s="122"/>
      <c r="AK8" s="120">
        <f>SUM(AK3:AK7)</f>
        <v>136317.88</v>
      </c>
      <c r="AL8" s="125"/>
      <c r="AM8" s="125"/>
      <c r="AN8" s="152" t="s">
        <v>70</v>
      </c>
      <c r="AO8" s="152">
        <f>SUM(AO3:AO7)</f>
        <v>311294.10000000003</v>
      </c>
      <c r="AP8" s="152">
        <f>SUM(AP3:AP7)</f>
        <v>311294.10000000003</v>
      </c>
      <c r="AQ8" s="125">
        <f>SUM(AQ3:AQ7)</f>
        <v>0</v>
      </c>
      <c r="AR8" s="125">
        <f t="shared" ref="AR8:AW8" si="17">SUM(AR3:AR7)</f>
        <v>311294.10000000003</v>
      </c>
      <c r="AS8" s="125">
        <f>SUM(AS3:AS7)</f>
        <v>311294.10000000003</v>
      </c>
      <c r="AT8" s="152">
        <f>SUM(AT3:AT7)</f>
        <v>56032.94</v>
      </c>
      <c r="AU8" s="125">
        <f t="shared" si="17"/>
        <v>2042.2330999999997</v>
      </c>
      <c r="AV8" s="125">
        <f t="shared" si="17"/>
        <v>910.87079999999992</v>
      </c>
      <c r="AW8" s="125">
        <f t="shared" si="17"/>
        <v>313336.33999999997</v>
      </c>
      <c r="AX8" s="129"/>
      <c r="AY8" s="129"/>
      <c r="AZ8" s="153" t="s">
        <v>70</v>
      </c>
      <c r="BA8" s="153">
        <f>SUM(BA3:BA7)</f>
        <v>315417.94999999995</v>
      </c>
      <c r="BB8" s="153">
        <f>SUM(BB3:BB7)</f>
        <v>315417.94999999995</v>
      </c>
      <c r="BC8" s="129">
        <f>SUM(BC3:BC7)</f>
        <v>0</v>
      </c>
      <c r="BD8" s="129">
        <f t="shared" ref="BD8" si="18">SUM(BD3:BD7)</f>
        <v>315417.94999999995</v>
      </c>
      <c r="BE8" s="129">
        <f>SUM(BE3:BE7)</f>
        <v>315417.94999999995</v>
      </c>
      <c r="BF8" s="153">
        <f>SUM(BF3:BF7)</f>
        <v>40610.18</v>
      </c>
      <c r="BG8" s="129">
        <f t="shared" ref="BG8:BI8" si="19">SUM(BG3:BG7)</f>
        <v>2069.2874999999999</v>
      </c>
      <c r="BH8" s="129">
        <f t="shared" si="19"/>
        <v>954.30989999999997</v>
      </c>
      <c r="BI8" s="129">
        <f t="shared" si="19"/>
        <v>317487.24</v>
      </c>
    </row>
    <row r="9" spans="1:93" x14ac:dyDescent="0.2">
      <c r="A9" s="123">
        <v>6</v>
      </c>
      <c r="B9" s="154" t="s">
        <v>433</v>
      </c>
      <c r="C9" s="154" t="s">
        <v>433</v>
      </c>
      <c r="D9" s="154" t="s">
        <v>433</v>
      </c>
      <c r="E9" s="154" t="s">
        <v>433</v>
      </c>
      <c r="F9" s="154" t="s">
        <v>433</v>
      </c>
      <c r="G9" s="154" t="s">
        <v>433</v>
      </c>
      <c r="H9" s="154" t="s">
        <v>433</v>
      </c>
      <c r="I9" s="154" t="s">
        <v>433</v>
      </c>
      <c r="J9" s="154" t="s">
        <v>433</v>
      </c>
      <c r="K9" s="154" t="s">
        <v>433</v>
      </c>
      <c r="L9" s="154" t="s">
        <v>433</v>
      </c>
      <c r="M9" s="154" t="s">
        <v>433</v>
      </c>
      <c r="N9" s="154" t="s">
        <v>433</v>
      </c>
      <c r="O9" s="154" t="s">
        <v>433</v>
      </c>
      <c r="P9" s="154" t="s">
        <v>433</v>
      </c>
      <c r="Q9" s="154" t="s">
        <v>433</v>
      </c>
      <c r="R9" s="154" t="s">
        <v>433</v>
      </c>
      <c r="S9" s="124" t="s">
        <v>49</v>
      </c>
      <c r="T9" s="118">
        <v>0</v>
      </c>
      <c r="U9" s="155">
        <f>ROUND(T9/T8,16)</f>
        <v>0</v>
      </c>
      <c r="V9" s="155" t="s">
        <v>433</v>
      </c>
      <c r="W9" s="155">
        <f>ROUND(D27/U8,16)</f>
        <v>6.5604619719869996E-3</v>
      </c>
      <c r="X9" s="155" t="s">
        <v>433</v>
      </c>
      <c r="Y9" s="155" t="s">
        <v>433</v>
      </c>
      <c r="Z9" s="155" t="s">
        <v>433</v>
      </c>
      <c r="AA9" s="155" t="s">
        <v>433</v>
      </c>
      <c r="AB9" s="154" t="s">
        <v>433</v>
      </c>
      <c r="AC9" s="154" t="s">
        <v>433</v>
      </c>
      <c r="AD9" s="156" t="s">
        <v>433</v>
      </c>
      <c r="AE9" s="156" t="s">
        <v>433</v>
      </c>
      <c r="AF9" s="156" t="s">
        <v>433</v>
      </c>
      <c r="AG9" s="156">
        <f>ROUND(AD11/AD10,16)</f>
        <v>0</v>
      </c>
      <c r="AH9" s="156" t="s">
        <v>433</v>
      </c>
      <c r="AI9" s="156" t="s">
        <v>433</v>
      </c>
      <c r="AJ9" s="157" t="s">
        <v>433</v>
      </c>
      <c r="AK9" s="156" t="s">
        <v>433</v>
      </c>
      <c r="AL9" s="156" t="s">
        <v>433</v>
      </c>
      <c r="AM9" s="156" t="s">
        <v>433</v>
      </c>
      <c r="AN9" s="154" t="s">
        <v>433</v>
      </c>
      <c r="AO9" s="154" t="s">
        <v>433</v>
      </c>
      <c r="AP9" s="154" t="s">
        <v>433</v>
      </c>
      <c r="AQ9" s="156" t="s">
        <v>433</v>
      </c>
      <c r="AR9" s="156" t="s">
        <v>433</v>
      </c>
      <c r="AS9" s="156">
        <f>ROUND(AP11/AP10,16)</f>
        <v>0</v>
      </c>
      <c r="AT9" s="154" t="s">
        <v>433</v>
      </c>
      <c r="AU9" s="156" t="s">
        <v>433</v>
      </c>
      <c r="AV9" s="156" t="s">
        <v>433</v>
      </c>
      <c r="AW9" s="156" t="s">
        <v>433</v>
      </c>
      <c r="AX9" s="156" t="s">
        <v>433</v>
      </c>
      <c r="AY9" s="156" t="s">
        <v>433</v>
      </c>
      <c r="AZ9" s="154" t="s">
        <v>433</v>
      </c>
      <c r="BA9" s="154" t="s">
        <v>433</v>
      </c>
      <c r="BB9" s="154" t="s">
        <v>433</v>
      </c>
      <c r="BC9" s="156" t="s">
        <v>433</v>
      </c>
      <c r="BD9" s="156" t="s">
        <v>433</v>
      </c>
      <c r="BE9" s="156">
        <f>ROUND(BB11/BB10,16)</f>
        <v>0</v>
      </c>
      <c r="BF9" s="154" t="s">
        <v>433</v>
      </c>
      <c r="BG9" s="156" t="s">
        <v>433</v>
      </c>
      <c r="BH9" s="156" t="s">
        <v>433</v>
      </c>
      <c r="BI9" s="156" t="s">
        <v>433</v>
      </c>
    </row>
    <row r="10" spans="1:93" x14ac:dyDescent="0.2">
      <c r="A10" s="123">
        <v>7</v>
      </c>
      <c r="B10" s="154" t="s">
        <v>433</v>
      </c>
      <c r="C10" s="154" t="s">
        <v>433</v>
      </c>
      <c r="D10" s="154" t="s">
        <v>433</v>
      </c>
      <c r="E10" s="154" t="s">
        <v>433</v>
      </c>
      <c r="F10" s="154" t="s">
        <v>433</v>
      </c>
      <c r="G10" s="154" t="s">
        <v>433</v>
      </c>
      <c r="H10" s="154" t="s">
        <v>433</v>
      </c>
      <c r="I10" s="154" t="s">
        <v>433</v>
      </c>
      <c r="J10" s="154" t="s">
        <v>433</v>
      </c>
      <c r="K10" s="154" t="s">
        <v>433</v>
      </c>
      <c r="L10" s="154" t="s">
        <v>433</v>
      </c>
      <c r="M10" s="154" t="s">
        <v>433</v>
      </c>
      <c r="N10" s="154" t="s">
        <v>433</v>
      </c>
      <c r="O10" s="154" t="s">
        <v>433</v>
      </c>
      <c r="P10" s="154" t="s">
        <v>433</v>
      </c>
      <c r="Q10" s="154" t="s">
        <v>433</v>
      </c>
      <c r="R10" s="154" t="s">
        <v>433</v>
      </c>
      <c r="S10" s="124" t="s">
        <v>57</v>
      </c>
      <c r="T10" s="117">
        <f>D27+D28</f>
        <v>7000</v>
      </c>
      <c r="U10" s="154" t="s">
        <v>433</v>
      </c>
      <c r="V10" s="154" t="s">
        <v>433</v>
      </c>
      <c r="W10" s="154" t="s">
        <v>433</v>
      </c>
      <c r="X10" s="154" t="s">
        <v>433</v>
      </c>
      <c r="Y10" s="154" t="s">
        <v>433</v>
      </c>
      <c r="Z10" s="154" t="s">
        <v>433</v>
      </c>
      <c r="AA10" s="154" t="s">
        <v>433</v>
      </c>
      <c r="AB10" s="151" t="s">
        <v>186</v>
      </c>
      <c r="AC10" s="151" t="s">
        <v>433</v>
      </c>
      <c r="AD10" s="151">
        <f>AF8</f>
        <v>135429.4</v>
      </c>
      <c r="AE10" s="154" t="s">
        <v>433</v>
      </c>
      <c r="AF10" s="154" t="s">
        <v>433</v>
      </c>
      <c r="AG10" s="154" t="s">
        <v>433</v>
      </c>
      <c r="AH10" s="154" t="s">
        <v>433</v>
      </c>
      <c r="AI10" s="154" t="s">
        <v>433</v>
      </c>
      <c r="AJ10" s="154" t="s">
        <v>433</v>
      </c>
      <c r="AK10" s="154" t="s">
        <v>433</v>
      </c>
      <c r="AL10" s="154" t="s">
        <v>433</v>
      </c>
      <c r="AM10" s="154" t="s">
        <v>433</v>
      </c>
      <c r="AN10" s="158" t="s">
        <v>186</v>
      </c>
      <c r="AO10" s="158" t="s">
        <v>433</v>
      </c>
      <c r="AP10" s="158">
        <f>AR8</f>
        <v>311294.10000000003</v>
      </c>
      <c r="AQ10" s="154" t="s">
        <v>433</v>
      </c>
      <c r="AR10" s="154" t="s">
        <v>433</v>
      </c>
      <c r="AS10" s="154" t="s">
        <v>433</v>
      </c>
      <c r="AT10" s="154" t="s">
        <v>433</v>
      </c>
      <c r="AU10" s="154" t="s">
        <v>433</v>
      </c>
      <c r="AV10" s="154" t="s">
        <v>433</v>
      </c>
      <c r="AW10" s="154" t="s">
        <v>433</v>
      </c>
      <c r="AX10" s="154" t="s">
        <v>433</v>
      </c>
      <c r="AY10" s="154" t="s">
        <v>433</v>
      </c>
      <c r="AZ10" s="159" t="s">
        <v>186</v>
      </c>
      <c r="BA10" s="159" t="s">
        <v>433</v>
      </c>
      <c r="BB10" s="159">
        <f>BD8</f>
        <v>315417.94999999995</v>
      </c>
      <c r="BC10" s="154" t="s">
        <v>433</v>
      </c>
      <c r="BD10" s="154" t="s">
        <v>433</v>
      </c>
      <c r="BE10" s="154" t="s">
        <v>433</v>
      </c>
      <c r="BF10" s="154" t="s">
        <v>433</v>
      </c>
      <c r="BG10" s="154" t="s">
        <v>433</v>
      </c>
      <c r="BH10" s="154" t="s">
        <v>433</v>
      </c>
      <c r="BI10" s="154" t="s">
        <v>433</v>
      </c>
    </row>
    <row r="11" spans="1:93" x14ac:dyDescent="0.2">
      <c r="A11" s="123">
        <v>8</v>
      </c>
      <c r="B11" s="154" t="s">
        <v>433</v>
      </c>
      <c r="C11" s="154" t="s">
        <v>433</v>
      </c>
      <c r="D11" s="154" t="s">
        <v>433</v>
      </c>
      <c r="E11" s="154" t="s">
        <v>433</v>
      </c>
      <c r="F11" s="154" t="s">
        <v>433</v>
      </c>
      <c r="G11" s="154" t="s">
        <v>433</v>
      </c>
      <c r="H11" s="154" t="s">
        <v>433</v>
      </c>
      <c r="I11" s="154" t="s">
        <v>433</v>
      </c>
      <c r="J11" s="154" t="s">
        <v>433</v>
      </c>
      <c r="K11" s="154" t="s">
        <v>433</v>
      </c>
      <c r="L11" s="154" t="s">
        <v>433</v>
      </c>
      <c r="M11" s="154" t="s">
        <v>433</v>
      </c>
      <c r="N11" s="154" t="s">
        <v>433</v>
      </c>
      <c r="O11" s="154" t="s">
        <v>433</v>
      </c>
      <c r="P11" s="154" t="s">
        <v>433</v>
      </c>
      <c r="Q11" s="154" t="s">
        <v>433</v>
      </c>
      <c r="R11" s="154" t="s">
        <v>433</v>
      </c>
      <c r="S11" s="124" t="s">
        <v>50</v>
      </c>
      <c r="T11" s="117">
        <f>V8</f>
        <v>121020.41000000002</v>
      </c>
      <c r="U11" s="154" t="s">
        <v>433</v>
      </c>
      <c r="V11" s="154" t="s">
        <v>433</v>
      </c>
      <c r="W11" s="154" t="s">
        <v>433</v>
      </c>
      <c r="X11" s="154" t="s">
        <v>433</v>
      </c>
      <c r="Y11" s="154" t="s">
        <v>433</v>
      </c>
      <c r="Z11" s="154" t="s">
        <v>433</v>
      </c>
      <c r="AA11" s="154" t="s">
        <v>433</v>
      </c>
      <c r="AB11" s="151" t="s">
        <v>42</v>
      </c>
      <c r="AC11" s="151" t="s">
        <v>433</v>
      </c>
      <c r="AD11" s="151">
        <f>ROUND((AC8/$U$8)*$T$9,2)</f>
        <v>0</v>
      </c>
      <c r="AE11" s="154" t="s">
        <v>433</v>
      </c>
      <c r="AF11" s="154" t="s">
        <v>433</v>
      </c>
      <c r="AG11" s="154" t="s">
        <v>433</v>
      </c>
      <c r="AH11" s="154" t="s">
        <v>433</v>
      </c>
      <c r="AI11" s="154" t="s">
        <v>433</v>
      </c>
      <c r="AJ11" s="154" t="s">
        <v>433</v>
      </c>
      <c r="AK11" s="154" t="s">
        <v>433</v>
      </c>
      <c r="AL11" s="154" t="s">
        <v>433</v>
      </c>
      <c r="AM11" s="154" t="s">
        <v>433</v>
      </c>
      <c r="AN11" s="158" t="s">
        <v>42</v>
      </c>
      <c r="AO11" s="158" t="s">
        <v>433</v>
      </c>
      <c r="AP11" s="158">
        <f>ROUND((AO8/$U$8)*$T$9,2)</f>
        <v>0</v>
      </c>
      <c r="AQ11" s="154" t="s">
        <v>433</v>
      </c>
      <c r="AR11" s="154" t="s">
        <v>433</v>
      </c>
      <c r="AS11" s="154" t="s">
        <v>433</v>
      </c>
      <c r="AT11" s="154" t="s">
        <v>433</v>
      </c>
      <c r="AU11" s="154" t="s">
        <v>433</v>
      </c>
      <c r="AV11" s="154" t="s">
        <v>433</v>
      </c>
      <c r="AW11" s="154" t="s">
        <v>433</v>
      </c>
      <c r="AX11" s="154" t="s">
        <v>433</v>
      </c>
      <c r="AY11" s="154" t="s">
        <v>433</v>
      </c>
      <c r="AZ11" s="159" t="s">
        <v>42</v>
      </c>
      <c r="BA11" s="159" t="s">
        <v>433</v>
      </c>
      <c r="BB11" s="159">
        <f>ROUND((BA8/$U$8)*$T$9,2)</f>
        <v>0</v>
      </c>
      <c r="BC11" s="154" t="s">
        <v>433</v>
      </c>
      <c r="BD11" s="154" t="s">
        <v>433</v>
      </c>
      <c r="BE11" s="154" t="s">
        <v>433</v>
      </c>
      <c r="BF11" s="154" t="s">
        <v>433</v>
      </c>
      <c r="BG11" s="154" t="s">
        <v>433</v>
      </c>
      <c r="BH11" s="154" t="s">
        <v>433</v>
      </c>
      <c r="BI11" s="154" t="s">
        <v>433</v>
      </c>
    </row>
    <row r="12" spans="1:93" x14ac:dyDescent="0.2">
      <c r="A12" s="123">
        <v>9</v>
      </c>
      <c r="B12" s="154" t="s">
        <v>433</v>
      </c>
      <c r="C12" s="154" t="s">
        <v>433</v>
      </c>
      <c r="D12" s="154" t="s">
        <v>433</v>
      </c>
      <c r="E12" s="154" t="s">
        <v>433</v>
      </c>
      <c r="F12" s="154" t="s">
        <v>433</v>
      </c>
      <c r="G12" s="154" t="s">
        <v>433</v>
      </c>
      <c r="H12" s="154" t="s">
        <v>433</v>
      </c>
      <c r="I12" s="154" t="s">
        <v>433</v>
      </c>
      <c r="J12" s="154" t="s">
        <v>433</v>
      </c>
      <c r="K12" s="154" t="s">
        <v>433</v>
      </c>
      <c r="L12" s="154" t="s">
        <v>433</v>
      </c>
      <c r="M12" s="154" t="s">
        <v>433</v>
      </c>
      <c r="N12" s="154" t="s">
        <v>433</v>
      </c>
      <c r="O12" s="154" t="s">
        <v>433</v>
      </c>
      <c r="P12" s="154" t="s">
        <v>433</v>
      </c>
      <c r="Q12" s="154" t="s">
        <v>433</v>
      </c>
      <c r="R12" s="154" t="s">
        <v>433</v>
      </c>
      <c r="S12" s="124" t="s">
        <v>46</v>
      </c>
      <c r="T12" s="117">
        <f>(T8+T10)-T9</f>
        <v>769141.45000000007</v>
      </c>
      <c r="U12" s="154" t="s">
        <v>433</v>
      </c>
      <c r="V12" s="154" t="s">
        <v>433</v>
      </c>
      <c r="W12" s="154" t="s">
        <v>433</v>
      </c>
      <c r="X12" s="154" t="s">
        <v>433</v>
      </c>
      <c r="Y12" s="154" t="s">
        <v>433</v>
      </c>
      <c r="Z12" s="154" t="s">
        <v>433</v>
      </c>
      <c r="AA12" s="154" t="s">
        <v>433</v>
      </c>
      <c r="AB12" s="151" t="s">
        <v>187</v>
      </c>
      <c r="AC12" s="151" t="s">
        <v>433</v>
      </c>
      <c r="AD12" s="151">
        <f>ROUND(($AC$8/$U$8)*D27,4)</f>
        <v>888.47940000000006</v>
      </c>
      <c r="AE12" s="154" t="s">
        <v>433</v>
      </c>
      <c r="AF12" s="154" t="s">
        <v>433</v>
      </c>
      <c r="AG12" s="154" t="s">
        <v>433</v>
      </c>
      <c r="AH12" s="154" t="s">
        <v>433</v>
      </c>
      <c r="AI12" s="154" t="s">
        <v>433</v>
      </c>
      <c r="AJ12" s="154" t="s">
        <v>433</v>
      </c>
      <c r="AK12" s="154" t="s">
        <v>433</v>
      </c>
      <c r="AL12" s="154" t="s">
        <v>433</v>
      </c>
      <c r="AM12" s="154" t="s">
        <v>433</v>
      </c>
      <c r="AN12" s="158" t="s">
        <v>187</v>
      </c>
      <c r="AO12" s="158" t="s">
        <v>433</v>
      </c>
      <c r="AP12" s="158">
        <f>ROUND(($AO$8/$U$8)*D27,4)</f>
        <v>2042.2330999999999</v>
      </c>
      <c r="AQ12" s="154" t="s">
        <v>433</v>
      </c>
      <c r="AR12" s="154" t="s">
        <v>433</v>
      </c>
      <c r="AS12" s="154" t="s">
        <v>433</v>
      </c>
      <c r="AT12" s="154" t="s">
        <v>433</v>
      </c>
      <c r="AU12" s="154" t="s">
        <v>433</v>
      </c>
      <c r="AV12" s="154" t="s">
        <v>433</v>
      </c>
      <c r="AW12" s="154" t="s">
        <v>433</v>
      </c>
      <c r="AX12" s="154" t="s">
        <v>433</v>
      </c>
      <c r="AY12" s="154" t="s">
        <v>433</v>
      </c>
      <c r="AZ12" s="159" t="s">
        <v>187</v>
      </c>
      <c r="BA12" s="159" t="s">
        <v>433</v>
      </c>
      <c r="BB12" s="159">
        <f>ROUND(($BA$8/$U$8)*D27,4)</f>
        <v>2069.2874999999999</v>
      </c>
      <c r="BC12" s="154" t="s">
        <v>433</v>
      </c>
      <c r="BD12" s="154" t="s">
        <v>433</v>
      </c>
      <c r="BE12" s="154" t="s">
        <v>433</v>
      </c>
      <c r="BF12" s="154" t="s">
        <v>433</v>
      </c>
      <c r="BG12" s="154" t="s">
        <v>433</v>
      </c>
      <c r="BH12" s="154" t="s">
        <v>433</v>
      </c>
      <c r="BI12" s="154" t="s">
        <v>433</v>
      </c>
    </row>
    <row r="13" spans="1:93" x14ac:dyDescent="0.2">
      <c r="A13" s="123">
        <v>10</v>
      </c>
      <c r="B13" s="154" t="s">
        <v>433</v>
      </c>
      <c r="C13" s="154" t="s">
        <v>433</v>
      </c>
      <c r="D13" s="154" t="s">
        <v>433</v>
      </c>
      <c r="E13" s="154" t="s">
        <v>433</v>
      </c>
      <c r="F13" s="154" t="s">
        <v>433</v>
      </c>
      <c r="G13" s="154" t="s">
        <v>433</v>
      </c>
      <c r="H13" s="154" t="s">
        <v>433</v>
      </c>
      <c r="I13" s="154" t="s">
        <v>433</v>
      </c>
      <c r="J13" s="154" t="s">
        <v>433</v>
      </c>
      <c r="K13" s="154" t="s">
        <v>433</v>
      </c>
      <c r="L13" s="154" t="s">
        <v>433</v>
      </c>
      <c r="M13" s="154" t="s">
        <v>433</v>
      </c>
      <c r="N13" s="154" t="s">
        <v>433</v>
      </c>
      <c r="O13" s="154" t="s">
        <v>433</v>
      </c>
      <c r="P13" s="154" t="s">
        <v>433</v>
      </c>
      <c r="Q13" s="154" t="s">
        <v>433</v>
      </c>
      <c r="R13" s="154" t="s">
        <v>433</v>
      </c>
      <c r="S13" s="124" t="s">
        <v>45</v>
      </c>
      <c r="T13" s="121">
        <f>D29</f>
        <v>10000</v>
      </c>
      <c r="U13" s="154" t="s">
        <v>433</v>
      </c>
      <c r="V13" s="154" t="s">
        <v>433</v>
      </c>
      <c r="W13" s="154" t="s">
        <v>433</v>
      </c>
      <c r="X13" s="154" t="s">
        <v>433</v>
      </c>
      <c r="Y13" s="154" t="s">
        <v>433</v>
      </c>
      <c r="Z13" s="154" t="s">
        <v>433</v>
      </c>
      <c r="AA13" s="154" t="s">
        <v>433</v>
      </c>
      <c r="AB13" s="151" t="s">
        <v>188</v>
      </c>
      <c r="AC13" s="151" t="s">
        <v>433</v>
      </c>
      <c r="AD13" s="151">
        <f>ROUND(($AC$8/$U$8)*D28,4)</f>
        <v>355.39179999999999</v>
      </c>
      <c r="AE13" s="154" t="s">
        <v>433</v>
      </c>
      <c r="AF13" s="154" t="s">
        <v>433</v>
      </c>
      <c r="AG13" s="154" t="s">
        <v>433</v>
      </c>
      <c r="AH13" s="154" t="s">
        <v>433</v>
      </c>
      <c r="AI13" s="154" t="s">
        <v>433</v>
      </c>
      <c r="AJ13" s="154" t="s">
        <v>433</v>
      </c>
      <c r="AK13" s="154" t="s">
        <v>433</v>
      </c>
      <c r="AL13" s="154" t="s">
        <v>433</v>
      </c>
      <c r="AM13" s="154" t="s">
        <v>433</v>
      </c>
      <c r="AN13" s="158" t="s">
        <v>188</v>
      </c>
      <c r="AO13" s="158" t="s">
        <v>433</v>
      </c>
      <c r="AP13" s="158">
        <f>ROUND(($AO$8/$U$8)*D28,4)</f>
        <v>816.89319999999998</v>
      </c>
      <c r="AQ13" s="154" t="s">
        <v>433</v>
      </c>
      <c r="AR13" s="154" t="s">
        <v>433</v>
      </c>
      <c r="AS13" s="154" t="s">
        <v>433</v>
      </c>
      <c r="AT13" s="154" t="s">
        <v>433</v>
      </c>
      <c r="AU13" s="154" t="s">
        <v>433</v>
      </c>
      <c r="AV13" s="154" t="s">
        <v>433</v>
      </c>
      <c r="AW13" s="154" t="s">
        <v>433</v>
      </c>
      <c r="AX13" s="154" t="s">
        <v>433</v>
      </c>
      <c r="AY13" s="154" t="s">
        <v>433</v>
      </c>
      <c r="AZ13" s="159" t="s">
        <v>188</v>
      </c>
      <c r="BA13" s="159" t="s">
        <v>433</v>
      </c>
      <c r="BB13" s="159">
        <f>ROUND(($BA$8/$U$8)*D28,4)</f>
        <v>827.71500000000003</v>
      </c>
      <c r="BC13" s="154" t="s">
        <v>433</v>
      </c>
      <c r="BD13" s="154" t="s">
        <v>433</v>
      </c>
      <c r="BE13" s="154" t="s">
        <v>433</v>
      </c>
      <c r="BF13" s="154" t="s">
        <v>433</v>
      </c>
      <c r="BG13" s="154" t="s">
        <v>433</v>
      </c>
      <c r="BH13" s="154" t="s">
        <v>433</v>
      </c>
      <c r="BI13" s="154" t="s">
        <v>433</v>
      </c>
    </row>
    <row r="14" spans="1:93" x14ac:dyDescent="0.2">
      <c r="A14" s="123">
        <v>11</v>
      </c>
      <c r="B14" s="154" t="s">
        <v>433</v>
      </c>
      <c r="C14" s="154" t="s">
        <v>433</v>
      </c>
      <c r="D14" s="154" t="s">
        <v>433</v>
      </c>
      <c r="E14" s="154" t="s">
        <v>433</v>
      </c>
      <c r="F14" s="154" t="s">
        <v>433</v>
      </c>
      <c r="G14" s="154" t="s">
        <v>433</v>
      </c>
      <c r="H14" s="154" t="s">
        <v>433</v>
      </c>
      <c r="I14" s="154" t="s">
        <v>433</v>
      </c>
      <c r="J14" s="154" t="s">
        <v>433</v>
      </c>
      <c r="K14" s="154" t="s">
        <v>433</v>
      </c>
      <c r="L14" s="154" t="s">
        <v>433</v>
      </c>
      <c r="M14" s="154" t="s">
        <v>433</v>
      </c>
      <c r="N14" s="154" t="s">
        <v>433</v>
      </c>
      <c r="O14" s="154" t="s">
        <v>433</v>
      </c>
      <c r="P14" s="154" t="s">
        <v>433</v>
      </c>
      <c r="Q14" s="154" t="s">
        <v>433</v>
      </c>
      <c r="R14" s="154" t="s">
        <v>433</v>
      </c>
      <c r="S14" s="154" t="s">
        <v>433</v>
      </c>
      <c r="T14" s="154" t="s">
        <v>433</v>
      </c>
      <c r="U14" s="154" t="s">
        <v>433</v>
      </c>
      <c r="V14" s="154" t="s">
        <v>433</v>
      </c>
      <c r="W14" s="154" t="s">
        <v>433</v>
      </c>
      <c r="X14" s="154" t="s">
        <v>433</v>
      </c>
      <c r="Y14" s="154" t="s">
        <v>433</v>
      </c>
      <c r="Z14" s="154" t="s">
        <v>433</v>
      </c>
      <c r="AA14" s="154" t="s">
        <v>433</v>
      </c>
      <c r="AB14" s="151" t="s">
        <v>189</v>
      </c>
      <c r="AC14" s="151" t="s">
        <v>433</v>
      </c>
      <c r="AD14" s="151">
        <f>ROUND(AD12+AD13,2)</f>
        <v>1243.8699999999999</v>
      </c>
      <c r="AE14" s="154" t="s">
        <v>433</v>
      </c>
      <c r="AF14" s="154" t="s">
        <v>433</v>
      </c>
      <c r="AG14" s="154" t="s">
        <v>433</v>
      </c>
      <c r="AH14" s="154" t="s">
        <v>433</v>
      </c>
      <c r="AI14" s="154" t="s">
        <v>433</v>
      </c>
      <c r="AJ14" s="154" t="s">
        <v>433</v>
      </c>
      <c r="AK14" s="154" t="s">
        <v>433</v>
      </c>
      <c r="AL14" s="154" t="s">
        <v>433</v>
      </c>
      <c r="AM14" s="154" t="s">
        <v>433</v>
      </c>
      <c r="AN14" s="158" t="s">
        <v>189</v>
      </c>
      <c r="AO14" s="158" t="s">
        <v>433</v>
      </c>
      <c r="AP14" s="158">
        <f>ROUND(AP12+AP13,2)</f>
        <v>2859.13</v>
      </c>
      <c r="AQ14" s="154" t="s">
        <v>433</v>
      </c>
      <c r="AR14" s="154" t="s">
        <v>433</v>
      </c>
      <c r="AS14" s="154" t="s">
        <v>433</v>
      </c>
      <c r="AT14" s="154" t="s">
        <v>433</v>
      </c>
      <c r="AU14" s="154" t="s">
        <v>433</v>
      </c>
      <c r="AV14" s="154" t="s">
        <v>433</v>
      </c>
      <c r="AW14" s="154" t="s">
        <v>433</v>
      </c>
      <c r="AX14" s="154" t="s">
        <v>433</v>
      </c>
      <c r="AY14" s="154" t="s">
        <v>433</v>
      </c>
      <c r="AZ14" s="159" t="s">
        <v>189</v>
      </c>
      <c r="BA14" s="159" t="s">
        <v>433</v>
      </c>
      <c r="BB14" s="159">
        <f>ROUND(BB12+BB13,2)</f>
        <v>2897</v>
      </c>
      <c r="BC14" s="154" t="s">
        <v>433</v>
      </c>
      <c r="BD14" s="154" t="s">
        <v>433</v>
      </c>
      <c r="BE14" s="154" t="s">
        <v>433</v>
      </c>
      <c r="BF14" s="154" t="s">
        <v>433</v>
      </c>
      <c r="BG14" s="154" t="s">
        <v>433</v>
      </c>
      <c r="BH14" s="154" t="s">
        <v>433</v>
      </c>
      <c r="BI14" s="154" t="s">
        <v>433</v>
      </c>
    </row>
    <row r="15" spans="1:93" ht="25.5" x14ac:dyDescent="0.2">
      <c r="A15" s="123">
        <v>12</v>
      </c>
      <c r="B15" s="184" t="s">
        <v>25</v>
      </c>
      <c r="C15" s="184" t="s">
        <v>26</v>
      </c>
      <c r="D15" s="184" t="s">
        <v>27</v>
      </c>
      <c r="E15" s="184" t="s">
        <v>14</v>
      </c>
      <c r="F15" s="184" t="s">
        <v>21</v>
      </c>
      <c r="G15" s="184" t="s">
        <v>22</v>
      </c>
      <c r="H15" s="184" t="s">
        <v>79</v>
      </c>
      <c r="I15" s="184" t="s">
        <v>80</v>
      </c>
      <c r="J15" s="184" t="s">
        <v>13</v>
      </c>
      <c r="K15" s="184" t="s">
        <v>24</v>
      </c>
      <c r="L15" s="185" t="s">
        <v>609</v>
      </c>
      <c r="M15" s="185" t="s">
        <v>610</v>
      </c>
      <c r="N15" s="185" t="s">
        <v>434</v>
      </c>
      <c r="O15" s="186" t="s">
        <v>608</v>
      </c>
      <c r="P15" s="186" t="s">
        <v>81</v>
      </c>
      <c r="Q15" s="184" t="s">
        <v>83</v>
      </c>
      <c r="R15" s="184" t="s">
        <v>82</v>
      </c>
      <c r="S15" s="209" t="s">
        <v>991</v>
      </c>
      <c r="T15" s="209" t="s">
        <v>992</v>
      </c>
      <c r="U15" s="154" t="s">
        <v>433</v>
      </c>
      <c r="V15" s="74" t="s">
        <v>247</v>
      </c>
      <c r="W15" s="74" t="s">
        <v>248</v>
      </c>
      <c r="X15" s="74" t="s">
        <v>607</v>
      </c>
      <c r="Y15" s="161" t="s">
        <v>433</v>
      </c>
      <c r="Z15" s="154" t="s">
        <v>433</v>
      </c>
      <c r="AA15" s="154" t="s">
        <v>433</v>
      </c>
      <c r="AB15" s="151" t="s">
        <v>183</v>
      </c>
      <c r="AC15" s="151" t="s">
        <v>433</v>
      </c>
      <c r="AD15" s="151">
        <f>(AD10+AD14)*10%</f>
        <v>13667.326999999999</v>
      </c>
      <c r="AE15" s="154" t="s">
        <v>433</v>
      </c>
      <c r="AF15" s="154" t="s">
        <v>433</v>
      </c>
      <c r="AG15" s="154" t="s">
        <v>433</v>
      </c>
      <c r="AH15" s="154" t="s">
        <v>433</v>
      </c>
      <c r="AI15" s="154" t="s">
        <v>433</v>
      </c>
      <c r="AJ15" s="154" t="s">
        <v>433</v>
      </c>
      <c r="AK15" s="154" t="s">
        <v>433</v>
      </c>
      <c r="AL15" s="154" t="s">
        <v>433</v>
      </c>
      <c r="AM15" s="154" t="s">
        <v>433</v>
      </c>
      <c r="AN15" s="158" t="s">
        <v>183</v>
      </c>
      <c r="AO15" s="158" t="s">
        <v>433</v>
      </c>
      <c r="AP15" s="158">
        <f>(AP10+AP14)*10%</f>
        <v>31415.323000000004</v>
      </c>
      <c r="AQ15" s="154" t="s">
        <v>433</v>
      </c>
      <c r="AR15" s="154" t="s">
        <v>433</v>
      </c>
      <c r="AS15" s="154" t="s">
        <v>433</v>
      </c>
      <c r="AT15" s="154" t="s">
        <v>433</v>
      </c>
      <c r="AU15" s="154" t="s">
        <v>433</v>
      </c>
      <c r="AV15" s="154" t="s">
        <v>433</v>
      </c>
      <c r="AW15" s="154" t="s">
        <v>433</v>
      </c>
      <c r="AX15" s="154" t="s">
        <v>433</v>
      </c>
      <c r="AY15" s="154" t="s">
        <v>433</v>
      </c>
      <c r="AZ15" s="159" t="s">
        <v>183</v>
      </c>
      <c r="BA15" s="159" t="s">
        <v>433</v>
      </c>
      <c r="BB15" s="159">
        <f>(BB10+BB14)*10%</f>
        <v>31831.494999999995</v>
      </c>
      <c r="BC15" s="154" t="s">
        <v>433</v>
      </c>
      <c r="BD15" s="154" t="s">
        <v>433</v>
      </c>
      <c r="BE15" s="154" t="s">
        <v>433</v>
      </c>
      <c r="BF15" s="154" t="s">
        <v>433</v>
      </c>
      <c r="BG15" s="154" t="s">
        <v>433</v>
      </c>
      <c r="BH15" s="154" t="s">
        <v>433</v>
      </c>
      <c r="BI15" s="154" t="s">
        <v>433</v>
      </c>
    </row>
    <row r="16" spans="1:93" ht="15" x14ac:dyDescent="0.25">
      <c r="A16" s="123">
        <v>13</v>
      </c>
      <c r="B16" s="175" t="s">
        <v>433</v>
      </c>
      <c r="C16" s="175" t="s">
        <v>433</v>
      </c>
      <c r="D16" s="176" t="s">
        <v>433</v>
      </c>
      <c r="E16" t="s">
        <v>1235</v>
      </c>
      <c r="F16" t="s">
        <v>1236</v>
      </c>
      <c r="G16" t="s">
        <v>1239</v>
      </c>
      <c r="H16" s="176">
        <f>ROUND(AD10,2)</f>
        <v>135429.4</v>
      </c>
      <c r="I16" s="176">
        <f>ROUND(AH8,2)</f>
        <v>24377.3</v>
      </c>
      <c r="J16" s="176">
        <f>ROUND(AD17,2)</f>
        <v>123005.94</v>
      </c>
      <c r="K16" t="s">
        <v>1171</v>
      </c>
      <c r="L16" s="177">
        <f>J16</f>
        <v>123005.94</v>
      </c>
      <c r="M16" s="123">
        <v>1</v>
      </c>
      <c r="N16" s="177">
        <f>L16*M16</f>
        <v>123005.94</v>
      </c>
      <c r="O16" s="8">
        <f>J16-L16</f>
        <v>0</v>
      </c>
      <c r="P16" s="176">
        <v>0</v>
      </c>
      <c r="Q16" s="176">
        <v>0</v>
      </c>
      <c r="R16" s="176">
        <v>0</v>
      </c>
      <c r="S16" s="70">
        <f>J16*60%</f>
        <v>73803.563999999998</v>
      </c>
      <c r="T16" s="70">
        <f>J16*40%</f>
        <v>49202.376000000004</v>
      </c>
      <c r="U16" s="154" t="s">
        <v>433</v>
      </c>
      <c r="V16" s="75">
        <f>(U3*N3)</f>
        <v>0</v>
      </c>
      <c r="W16" s="75">
        <f>(U3*O3)</f>
        <v>0</v>
      </c>
      <c r="X16" s="75">
        <f>V3</f>
        <v>42999.01</v>
      </c>
      <c r="Y16" s="154" t="s">
        <v>433</v>
      </c>
      <c r="Z16" s="154" t="s">
        <v>433</v>
      </c>
      <c r="AA16" s="154" t="s">
        <v>433</v>
      </c>
      <c r="AB16" s="151" t="s">
        <v>50</v>
      </c>
      <c r="AC16" s="151" t="s">
        <v>433</v>
      </c>
      <c r="AD16" s="151">
        <f>AH8</f>
        <v>24377.3</v>
      </c>
      <c r="AE16" s="154" t="s">
        <v>433</v>
      </c>
      <c r="AF16" s="154" t="s">
        <v>433</v>
      </c>
      <c r="AG16" s="154" t="s">
        <v>433</v>
      </c>
      <c r="AH16" s="162" t="s">
        <v>433</v>
      </c>
      <c r="AI16" s="162" t="s">
        <v>433</v>
      </c>
      <c r="AJ16" s="154" t="s">
        <v>433</v>
      </c>
      <c r="AK16" s="154" t="s">
        <v>433</v>
      </c>
      <c r="AL16" s="154" t="s">
        <v>433</v>
      </c>
      <c r="AM16" s="154" t="s">
        <v>433</v>
      </c>
      <c r="AN16" s="158" t="s">
        <v>50</v>
      </c>
      <c r="AO16" s="158" t="s">
        <v>433</v>
      </c>
      <c r="AP16" s="158">
        <f>AT8</f>
        <v>56032.94</v>
      </c>
      <c r="AQ16" s="154" t="s">
        <v>433</v>
      </c>
      <c r="AR16" s="154" t="s">
        <v>433</v>
      </c>
      <c r="AS16" s="154" t="s">
        <v>433</v>
      </c>
      <c r="AT16" s="154" t="s">
        <v>433</v>
      </c>
      <c r="AU16" s="154" t="s">
        <v>433</v>
      </c>
      <c r="AV16" s="154" t="s">
        <v>433</v>
      </c>
      <c r="AW16" s="154" t="s">
        <v>433</v>
      </c>
      <c r="AX16" s="154" t="s">
        <v>433</v>
      </c>
      <c r="AY16" s="154" t="s">
        <v>433</v>
      </c>
      <c r="AZ16" s="159" t="s">
        <v>50</v>
      </c>
      <c r="BA16" s="159" t="s">
        <v>433</v>
      </c>
      <c r="BB16" s="159">
        <f>BF8</f>
        <v>40610.18</v>
      </c>
      <c r="BC16" s="154" t="s">
        <v>433</v>
      </c>
      <c r="BD16" s="154" t="s">
        <v>433</v>
      </c>
      <c r="BE16" s="154" t="s">
        <v>433</v>
      </c>
      <c r="BF16" s="154" t="s">
        <v>433</v>
      </c>
      <c r="BG16" s="154" t="s">
        <v>433</v>
      </c>
      <c r="BH16" s="154" t="s">
        <v>433</v>
      </c>
      <c r="BI16" s="154" t="s">
        <v>433</v>
      </c>
    </row>
    <row r="17" spans="1:61" ht="15" x14ac:dyDescent="0.25">
      <c r="A17" s="123">
        <v>14</v>
      </c>
      <c r="B17" s="175" t="s">
        <v>433</v>
      </c>
      <c r="C17" s="175" t="s">
        <v>433</v>
      </c>
      <c r="D17" s="175" t="s">
        <v>433</v>
      </c>
      <c r="E17" s="175" t="s">
        <v>433</v>
      </c>
      <c r="F17" t="s">
        <v>1237</v>
      </c>
      <c r="G17" t="s">
        <v>1240</v>
      </c>
      <c r="H17" s="176">
        <f>ROUND(AP10,2)</f>
        <v>311294.09999999998</v>
      </c>
      <c r="I17" s="176">
        <f>ROUND(AT8,2)</f>
        <v>56032.94</v>
      </c>
      <c r="J17" s="69">
        <f>ROUND(AP17,2)</f>
        <v>282737.90999999997</v>
      </c>
      <c r="K17" s="176" t="s">
        <v>433</v>
      </c>
      <c r="L17" s="177">
        <f>J17</f>
        <v>282737.90999999997</v>
      </c>
      <c r="M17" s="123">
        <v>1</v>
      </c>
      <c r="N17" s="177">
        <f t="shared" ref="N17:N18" si="20">L17*M17</f>
        <v>282737.90999999997</v>
      </c>
      <c r="O17" s="8">
        <f t="shared" ref="O17:O18" si="21">J17-L17</f>
        <v>0</v>
      </c>
      <c r="P17" s="176">
        <v>0</v>
      </c>
      <c r="Q17" s="176">
        <v>0</v>
      </c>
      <c r="R17" s="176">
        <v>0</v>
      </c>
      <c r="S17" s="70">
        <f t="shared" ref="S17:S18" si="22">J17*60%</f>
        <v>169642.74599999998</v>
      </c>
      <c r="T17" s="70">
        <f t="shared" ref="T17:T18" si="23">J17*40%</f>
        <v>113095.16399999999</v>
      </c>
      <c r="U17" s="154" t="s">
        <v>433</v>
      </c>
      <c r="V17" s="75">
        <f t="shared" ref="V17:V20" si="24">(U4*N4)</f>
        <v>0</v>
      </c>
      <c r="W17" s="75">
        <f t="shared" ref="W17:W20" si="25">(U4*O4)</f>
        <v>0</v>
      </c>
      <c r="X17" s="75">
        <f t="shared" ref="X17:X26" si="26">V4</f>
        <v>37411.22</v>
      </c>
      <c r="Y17" s="154" t="s">
        <v>433</v>
      </c>
      <c r="Z17" s="154" t="s">
        <v>433</v>
      </c>
      <c r="AA17" s="154" t="s">
        <v>433</v>
      </c>
      <c r="AB17" s="151" t="s">
        <v>190</v>
      </c>
      <c r="AC17" s="151" t="s">
        <v>433</v>
      </c>
      <c r="AD17" s="151">
        <f>(AD10+AD14-AD15)-AD11</f>
        <v>123005.94299999998</v>
      </c>
      <c r="AE17" s="154" t="s">
        <v>433</v>
      </c>
      <c r="AF17" s="154" t="s">
        <v>433</v>
      </c>
      <c r="AG17" s="154" t="s">
        <v>433</v>
      </c>
      <c r="AH17" s="154" t="s">
        <v>433</v>
      </c>
      <c r="AI17" s="154" t="s">
        <v>433</v>
      </c>
      <c r="AJ17" s="154" t="s">
        <v>433</v>
      </c>
      <c r="AK17" s="154" t="s">
        <v>433</v>
      </c>
      <c r="AL17" s="154" t="s">
        <v>433</v>
      </c>
      <c r="AM17" s="154" t="s">
        <v>433</v>
      </c>
      <c r="AN17" s="158" t="s">
        <v>190</v>
      </c>
      <c r="AO17" s="158" t="s">
        <v>433</v>
      </c>
      <c r="AP17" s="158">
        <f>(AP10+AP14-AP15)-AP11</f>
        <v>282737.90700000001</v>
      </c>
      <c r="AQ17" s="154" t="s">
        <v>433</v>
      </c>
      <c r="AR17" s="154" t="s">
        <v>433</v>
      </c>
      <c r="AS17" s="154" t="s">
        <v>433</v>
      </c>
      <c r="AT17" s="154" t="s">
        <v>433</v>
      </c>
      <c r="AU17" s="154" t="s">
        <v>433</v>
      </c>
      <c r="AV17" s="154" t="s">
        <v>433</v>
      </c>
      <c r="AW17" s="154" t="s">
        <v>433</v>
      </c>
      <c r="AX17" s="154" t="s">
        <v>433</v>
      </c>
      <c r="AY17" s="154" t="s">
        <v>433</v>
      </c>
      <c r="AZ17" s="159" t="s">
        <v>190</v>
      </c>
      <c r="BA17" s="159" t="s">
        <v>433</v>
      </c>
      <c r="BB17" s="159">
        <f>(BB10+BB14-BB15)-BB11</f>
        <v>286483.45499999996</v>
      </c>
      <c r="BC17" s="154" t="s">
        <v>433</v>
      </c>
      <c r="BD17" s="154" t="s">
        <v>433</v>
      </c>
      <c r="BE17" s="154" t="s">
        <v>433</v>
      </c>
      <c r="BF17" s="154" t="s">
        <v>433</v>
      </c>
      <c r="BG17" s="154" t="s">
        <v>433</v>
      </c>
      <c r="BH17" s="154" t="s">
        <v>433</v>
      </c>
      <c r="BI17" s="154" t="s">
        <v>433</v>
      </c>
    </row>
    <row r="18" spans="1:61" ht="15" x14ac:dyDescent="0.25">
      <c r="A18" s="123">
        <v>15</v>
      </c>
      <c r="B18" s="175" t="s">
        <v>433</v>
      </c>
      <c r="C18" s="175" t="s">
        <v>433</v>
      </c>
      <c r="D18" s="175" t="s">
        <v>433</v>
      </c>
      <c r="E18" s="175" t="s">
        <v>433</v>
      </c>
      <c r="F18" t="s">
        <v>1238</v>
      </c>
      <c r="G18" t="s">
        <v>1241</v>
      </c>
      <c r="H18" s="176">
        <f>ROUND(BB10,2)</f>
        <v>315417.95</v>
      </c>
      <c r="I18" s="176">
        <f>ROUND(BF8,2)</f>
        <v>40610.18</v>
      </c>
      <c r="J18" s="69">
        <f>ROUND(BB17,2)</f>
        <v>286483.46000000002</v>
      </c>
      <c r="K18" s="176" t="s">
        <v>433</v>
      </c>
      <c r="L18" s="8">
        <f t="shared" ref="L18:L19" si="27">J18</f>
        <v>286483.46000000002</v>
      </c>
      <c r="M18" s="123">
        <v>1</v>
      </c>
      <c r="N18" s="177">
        <f t="shared" si="20"/>
        <v>286483.46000000002</v>
      </c>
      <c r="O18" s="8">
        <f t="shared" si="21"/>
        <v>0</v>
      </c>
      <c r="P18" s="176">
        <v>0</v>
      </c>
      <c r="Q18" s="176">
        <v>0</v>
      </c>
      <c r="R18" s="176">
        <v>0</v>
      </c>
      <c r="S18" s="70">
        <f t="shared" si="22"/>
        <v>171890.076</v>
      </c>
      <c r="T18" s="70">
        <f t="shared" si="23"/>
        <v>114593.38400000002</v>
      </c>
      <c r="U18" s="154" t="s">
        <v>433</v>
      </c>
      <c r="V18" s="75">
        <f t="shared" si="24"/>
        <v>0</v>
      </c>
      <c r="W18" s="75">
        <f t="shared" si="25"/>
        <v>0</v>
      </c>
      <c r="X18" s="75">
        <f t="shared" si="26"/>
        <v>34392.85</v>
      </c>
      <c r="Y18" s="154" t="s">
        <v>433</v>
      </c>
      <c r="Z18" s="154" t="s">
        <v>433</v>
      </c>
      <c r="AA18" s="154" t="s">
        <v>433</v>
      </c>
      <c r="AB18" s="151" t="s">
        <v>45</v>
      </c>
      <c r="AC18" s="151" t="s">
        <v>433</v>
      </c>
      <c r="AD18" s="188">
        <f>ROUND(($AC$8/$U$8)*D29,2)</f>
        <v>1776.96</v>
      </c>
      <c r="AE18" s="154" t="s">
        <v>433</v>
      </c>
      <c r="AF18" s="154" t="s">
        <v>433</v>
      </c>
      <c r="AG18" s="154" t="s">
        <v>433</v>
      </c>
      <c r="AH18" s="154" t="s">
        <v>433</v>
      </c>
      <c r="AI18" s="154" t="s">
        <v>433</v>
      </c>
      <c r="AJ18" s="154" t="s">
        <v>433</v>
      </c>
      <c r="AK18" s="154" t="s">
        <v>433</v>
      </c>
      <c r="AL18" s="154" t="s">
        <v>433</v>
      </c>
      <c r="AM18" s="154" t="s">
        <v>433</v>
      </c>
      <c r="AN18" s="158" t="s">
        <v>45</v>
      </c>
      <c r="AO18" s="158" t="s">
        <v>433</v>
      </c>
      <c r="AP18" s="190">
        <f>ROUND(($AO$8/$U$8)*D29,2)</f>
        <v>4084.47</v>
      </c>
      <c r="AQ18" s="154" t="s">
        <v>433</v>
      </c>
      <c r="AR18" s="154" t="s">
        <v>433</v>
      </c>
      <c r="AS18" s="154" t="s">
        <v>433</v>
      </c>
      <c r="AT18" s="154" t="s">
        <v>433</v>
      </c>
      <c r="AU18" s="154" t="s">
        <v>433</v>
      </c>
      <c r="AV18" s="154" t="s">
        <v>433</v>
      </c>
      <c r="AW18" s="154" t="s">
        <v>433</v>
      </c>
      <c r="AX18" s="154" t="s">
        <v>433</v>
      </c>
      <c r="AY18" s="154" t="s">
        <v>433</v>
      </c>
      <c r="AZ18" s="159" t="s">
        <v>45</v>
      </c>
      <c r="BA18" s="159" t="s">
        <v>433</v>
      </c>
      <c r="BB18" s="189">
        <f>ROUND(($BA$8/$U$8)*D29,2)</f>
        <v>4138.57</v>
      </c>
      <c r="BC18" s="154" t="s">
        <v>433</v>
      </c>
      <c r="BD18" s="154" t="s">
        <v>433</v>
      </c>
      <c r="BE18" s="154" t="s">
        <v>433</v>
      </c>
      <c r="BF18" s="154" t="s">
        <v>433</v>
      </c>
      <c r="BG18" s="154" t="s">
        <v>433</v>
      </c>
      <c r="BH18" s="154" t="s">
        <v>433</v>
      </c>
      <c r="BI18" s="154" t="s">
        <v>433</v>
      </c>
    </row>
    <row r="19" spans="1:61" s="165" customFormat="1" x14ac:dyDescent="0.2">
      <c r="A19" s="123">
        <v>16</v>
      </c>
      <c r="B19" s="175" t="s">
        <v>433</v>
      </c>
      <c r="C19" s="175" t="s">
        <v>433</v>
      </c>
      <c r="D19" s="175" t="s">
        <v>433</v>
      </c>
      <c r="E19" s="175" t="s">
        <v>433</v>
      </c>
      <c r="F19" s="175" t="s">
        <v>433</v>
      </c>
      <c r="G19" s="175" t="s">
        <v>433</v>
      </c>
      <c r="H19" s="176" t="s">
        <v>433</v>
      </c>
      <c r="I19" s="176" t="s">
        <v>433</v>
      </c>
      <c r="J19" s="69" t="s">
        <v>433</v>
      </c>
      <c r="K19" s="176" t="s">
        <v>433</v>
      </c>
      <c r="L19" s="8" t="str">
        <f t="shared" si="27"/>
        <v>.</v>
      </c>
      <c r="M19" s="191" t="s">
        <v>433</v>
      </c>
      <c r="N19" s="177" t="s">
        <v>433</v>
      </c>
      <c r="O19" s="8" t="s">
        <v>433</v>
      </c>
      <c r="P19" s="176">
        <v>0</v>
      </c>
      <c r="Q19" s="176">
        <v>0</v>
      </c>
      <c r="R19" s="176">
        <v>0</v>
      </c>
      <c r="S19" s="187" t="s">
        <v>433</v>
      </c>
      <c r="T19" s="187" t="s">
        <v>433</v>
      </c>
      <c r="U19" s="154" t="s">
        <v>433</v>
      </c>
      <c r="V19" s="75">
        <f t="shared" si="24"/>
        <v>0</v>
      </c>
      <c r="W19" s="75">
        <f t="shared" si="25"/>
        <v>0</v>
      </c>
      <c r="X19" s="75">
        <f t="shared" si="26"/>
        <v>730.72</v>
      </c>
      <c r="Y19" s="154" t="s">
        <v>433</v>
      </c>
      <c r="Z19" s="163" t="s">
        <v>433</v>
      </c>
      <c r="AA19" s="163" t="s">
        <v>433</v>
      </c>
      <c r="AB19" s="163" t="s">
        <v>433</v>
      </c>
      <c r="AC19" s="163" t="s">
        <v>433</v>
      </c>
      <c r="AD19" s="163" t="s">
        <v>433</v>
      </c>
      <c r="AE19" s="163" t="s">
        <v>433</v>
      </c>
      <c r="AF19" s="163" t="s">
        <v>433</v>
      </c>
      <c r="AG19" s="163" t="s">
        <v>433</v>
      </c>
      <c r="AH19" s="163" t="s">
        <v>433</v>
      </c>
      <c r="AI19" s="163" t="s">
        <v>433</v>
      </c>
      <c r="AJ19" s="163" t="s">
        <v>433</v>
      </c>
      <c r="AK19" s="164" t="s">
        <v>433</v>
      </c>
      <c r="AL19" s="164" t="s">
        <v>433</v>
      </c>
      <c r="AM19" s="164" t="s">
        <v>433</v>
      </c>
      <c r="AN19" s="163" t="s">
        <v>433</v>
      </c>
      <c r="AO19" s="163" t="s">
        <v>433</v>
      </c>
      <c r="AP19" s="163" t="s">
        <v>433</v>
      </c>
      <c r="AQ19" s="163" t="s">
        <v>433</v>
      </c>
      <c r="AR19" s="163" t="s">
        <v>433</v>
      </c>
      <c r="AS19" s="163" t="s">
        <v>433</v>
      </c>
      <c r="AT19" s="163" t="s">
        <v>433</v>
      </c>
      <c r="AU19" s="163" t="s">
        <v>433</v>
      </c>
      <c r="AV19" s="163" t="s">
        <v>433</v>
      </c>
      <c r="AW19" s="163" t="s">
        <v>433</v>
      </c>
      <c r="AX19" s="163" t="s">
        <v>433</v>
      </c>
      <c r="AY19" s="163" t="s">
        <v>433</v>
      </c>
      <c r="AZ19" s="163" t="s">
        <v>433</v>
      </c>
      <c r="BA19" s="163" t="s">
        <v>433</v>
      </c>
      <c r="BB19" s="163" t="s">
        <v>433</v>
      </c>
      <c r="BC19" s="163" t="s">
        <v>433</v>
      </c>
      <c r="BD19" s="163" t="s">
        <v>433</v>
      </c>
      <c r="BE19" s="163" t="s">
        <v>433</v>
      </c>
      <c r="BF19" s="163" t="s">
        <v>433</v>
      </c>
      <c r="BG19" s="163" t="s">
        <v>433</v>
      </c>
      <c r="BH19" s="163" t="s">
        <v>433</v>
      </c>
      <c r="BI19" s="163" t="s">
        <v>433</v>
      </c>
    </row>
    <row r="20" spans="1:61" x14ac:dyDescent="0.2">
      <c r="A20" s="123">
        <v>17</v>
      </c>
      <c r="B20" s="182" t="s">
        <v>23</v>
      </c>
      <c r="C20" s="182" t="s">
        <v>433</v>
      </c>
      <c r="D20" s="182" t="s">
        <v>433</v>
      </c>
      <c r="E20" s="182" t="s">
        <v>433</v>
      </c>
      <c r="F20" s="182" t="s">
        <v>433</v>
      </c>
      <c r="G20" s="182" t="s">
        <v>433</v>
      </c>
      <c r="H20" s="183">
        <f>ROUND(SUM(H16:H19),2)</f>
        <v>762141.45</v>
      </c>
      <c r="I20" s="183">
        <f>ROUND(SUM(I16:I19),2)</f>
        <v>121020.42</v>
      </c>
      <c r="J20" s="72">
        <f>ROUND(SUM(J16:J19),2)</f>
        <v>692227.31</v>
      </c>
      <c r="K20" s="183" t="s">
        <v>433</v>
      </c>
      <c r="L20" s="183">
        <f>SUM(L16:L19)</f>
        <v>692227.31</v>
      </c>
      <c r="M20" s="183"/>
      <c r="N20" s="183">
        <f>SUM(N16:N19)</f>
        <v>692227.31</v>
      </c>
      <c r="O20" s="183">
        <f>SUM(O16:O19)</f>
        <v>0</v>
      </c>
      <c r="P20" s="183">
        <f>ROUND(T8,2)</f>
        <v>762141.45</v>
      </c>
      <c r="Q20" s="183">
        <f>V8</f>
        <v>121020.41000000002</v>
      </c>
      <c r="R20" s="183">
        <f>ROUND(T12,2)</f>
        <v>769141.45</v>
      </c>
      <c r="S20" s="71">
        <f>R20*60%</f>
        <v>461484.86999999994</v>
      </c>
      <c r="T20" s="71">
        <f>R20*40%</f>
        <v>307656.58</v>
      </c>
      <c r="U20" s="162" t="s">
        <v>433</v>
      </c>
      <c r="V20" s="75">
        <f t="shared" si="24"/>
        <v>0</v>
      </c>
      <c r="W20" s="75">
        <f t="shared" si="25"/>
        <v>0</v>
      </c>
      <c r="X20" s="75">
        <f t="shared" si="26"/>
        <v>5486.61</v>
      </c>
      <c r="Y20" s="154" t="s">
        <v>433</v>
      </c>
      <c r="Z20" s="154" t="s">
        <v>433</v>
      </c>
      <c r="AA20" s="154" t="s">
        <v>433</v>
      </c>
      <c r="AB20" s="154" t="s">
        <v>433</v>
      </c>
      <c r="AC20" s="154" t="s">
        <v>433</v>
      </c>
      <c r="AD20" s="154" t="s">
        <v>433</v>
      </c>
      <c r="AE20" s="154" t="s">
        <v>433</v>
      </c>
      <c r="AF20" s="154" t="s">
        <v>433</v>
      </c>
      <c r="AG20" s="154" t="s">
        <v>433</v>
      </c>
      <c r="AH20" s="154" t="s">
        <v>433</v>
      </c>
      <c r="AI20" s="154" t="s">
        <v>433</v>
      </c>
      <c r="AJ20" s="154" t="s">
        <v>433</v>
      </c>
      <c r="AK20" s="164" t="s">
        <v>433</v>
      </c>
      <c r="AL20" s="164" t="s">
        <v>433</v>
      </c>
      <c r="AM20" s="164" t="s">
        <v>433</v>
      </c>
      <c r="AN20" s="154" t="s">
        <v>433</v>
      </c>
      <c r="AO20" s="154" t="s">
        <v>433</v>
      </c>
      <c r="AP20" s="154" t="s">
        <v>433</v>
      </c>
      <c r="AQ20" s="154" t="s">
        <v>433</v>
      </c>
      <c r="AR20" s="154" t="s">
        <v>433</v>
      </c>
      <c r="AS20" s="154" t="s">
        <v>433</v>
      </c>
      <c r="AT20" s="154" t="s">
        <v>433</v>
      </c>
      <c r="AU20" s="154" t="s">
        <v>433</v>
      </c>
      <c r="AV20" s="154" t="s">
        <v>433</v>
      </c>
      <c r="AW20" s="154" t="s">
        <v>433</v>
      </c>
      <c r="AX20" s="154" t="s">
        <v>433</v>
      </c>
      <c r="AY20" s="154" t="s">
        <v>433</v>
      </c>
      <c r="AZ20" s="154" t="s">
        <v>433</v>
      </c>
      <c r="BA20" s="154" t="s">
        <v>433</v>
      </c>
      <c r="BB20" s="154" t="s">
        <v>433</v>
      </c>
      <c r="BC20" s="154" t="s">
        <v>433</v>
      </c>
      <c r="BD20" s="154" t="s">
        <v>433</v>
      </c>
      <c r="BE20" s="154" t="s">
        <v>433</v>
      </c>
      <c r="BF20" s="154" t="s">
        <v>433</v>
      </c>
      <c r="BG20" s="154" t="s">
        <v>433</v>
      </c>
      <c r="BH20" s="154" t="s">
        <v>433</v>
      </c>
      <c r="BI20" s="154" t="s">
        <v>433</v>
      </c>
    </row>
    <row r="21" spans="1:61" x14ac:dyDescent="0.2">
      <c r="A21" s="123">
        <v>18</v>
      </c>
      <c r="B21" s="154" t="s">
        <v>433</v>
      </c>
      <c r="C21" s="154" t="s">
        <v>433</v>
      </c>
      <c r="D21" s="154" t="s">
        <v>433</v>
      </c>
      <c r="E21" s="154" t="s">
        <v>433</v>
      </c>
      <c r="F21" s="154" t="s">
        <v>433</v>
      </c>
      <c r="G21" s="154" t="s">
        <v>433</v>
      </c>
      <c r="H21" s="154" t="s">
        <v>433</v>
      </c>
      <c r="I21" s="154" t="s">
        <v>433</v>
      </c>
      <c r="J21" s="156" t="s">
        <v>433</v>
      </c>
      <c r="K21" s="154" t="s">
        <v>433</v>
      </c>
      <c r="L21" s="154" t="s">
        <v>433</v>
      </c>
      <c r="M21" s="154" t="s">
        <v>433</v>
      </c>
      <c r="N21" s="154" t="s">
        <v>433</v>
      </c>
      <c r="O21" s="154" t="s">
        <v>433</v>
      </c>
      <c r="P21" s="154" t="s">
        <v>433</v>
      </c>
      <c r="Q21" s="154" t="s">
        <v>433</v>
      </c>
      <c r="R21" s="154" t="s">
        <v>433</v>
      </c>
      <c r="S21" s="154" t="s">
        <v>433</v>
      </c>
      <c r="T21" s="154" t="s">
        <v>433</v>
      </c>
      <c r="U21" s="154" t="s">
        <v>433</v>
      </c>
      <c r="V21" s="75"/>
      <c r="W21" s="75"/>
      <c r="X21" s="75" t="s">
        <v>433</v>
      </c>
      <c r="Y21" s="154" t="s">
        <v>433</v>
      </c>
      <c r="Z21" s="154" t="s">
        <v>433</v>
      </c>
      <c r="AA21" s="154" t="s">
        <v>433</v>
      </c>
      <c r="AB21" s="154" t="s">
        <v>433</v>
      </c>
      <c r="AC21" s="154" t="s">
        <v>433</v>
      </c>
      <c r="AD21" s="154" t="s">
        <v>433</v>
      </c>
      <c r="AE21" s="154" t="s">
        <v>433</v>
      </c>
      <c r="AF21" s="154" t="s">
        <v>433</v>
      </c>
      <c r="AG21" s="154" t="s">
        <v>433</v>
      </c>
      <c r="AH21" s="154" t="s">
        <v>433</v>
      </c>
      <c r="AI21" s="154" t="s">
        <v>433</v>
      </c>
      <c r="AJ21" s="154" t="s">
        <v>433</v>
      </c>
      <c r="AK21" s="164" t="s">
        <v>433</v>
      </c>
      <c r="AL21" s="164" t="s">
        <v>433</v>
      </c>
      <c r="AM21" s="164" t="s">
        <v>433</v>
      </c>
      <c r="AN21" s="154" t="s">
        <v>433</v>
      </c>
      <c r="AO21" s="154" t="s">
        <v>433</v>
      </c>
      <c r="AP21" s="154" t="s">
        <v>433</v>
      </c>
      <c r="AQ21" s="154" t="s">
        <v>433</v>
      </c>
      <c r="AR21" s="154" t="s">
        <v>433</v>
      </c>
      <c r="AS21" s="154" t="s">
        <v>433</v>
      </c>
      <c r="AT21" s="154" t="s">
        <v>433</v>
      </c>
      <c r="AU21" s="154" t="s">
        <v>433</v>
      </c>
      <c r="AV21" s="154" t="s">
        <v>433</v>
      </c>
      <c r="AW21" s="154" t="s">
        <v>433</v>
      </c>
      <c r="AX21" s="154" t="s">
        <v>433</v>
      </c>
      <c r="AY21" s="154" t="s">
        <v>433</v>
      </c>
      <c r="AZ21" s="154" t="s">
        <v>433</v>
      </c>
      <c r="BA21" s="154" t="s">
        <v>433</v>
      </c>
      <c r="BB21" s="154" t="s">
        <v>433</v>
      </c>
      <c r="BC21" s="154" t="s">
        <v>433</v>
      </c>
      <c r="BD21" s="154" t="s">
        <v>433</v>
      </c>
      <c r="BE21" s="154" t="s">
        <v>433</v>
      </c>
      <c r="BF21" s="154" t="s">
        <v>433</v>
      </c>
      <c r="BG21" s="154" t="s">
        <v>433</v>
      </c>
      <c r="BH21" s="154" t="s">
        <v>433</v>
      </c>
      <c r="BI21" s="154" t="s">
        <v>433</v>
      </c>
    </row>
    <row r="22" spans="1:61" x14ac:dyDescent="0.2">
      <c r="A22" s="123">
        <v>19</v>
      </c>
      <c r="B22" s="154" t="s">
        <v>433</v>
      </c>
      <c r="C22" s="154" t="s">
        <v>433</v>
      </c>
      <c r="D22" s="154" t="s">
        <v>433</v>
      </c>
      <c r="E22" s="154" t="s">
        <v>433</v>
      </c>
      <c r="F22" s="154" t="s">
        <v>433</v>
      </c>
      <c r="G22" s="154" t="s">
        <v>433</v>
      </c>
      <c r="H22" s="154" t="s">
        <v>433</v>
      </c>
      <c r="I22" s="154" t="s">
        <v>433</v>
      </c>
      <c r="J22" s="156" t="s">
        <v>433</v>
      </c>
      <c r="K22" s="154" t="s">
        <v>433</v>
      </c>
      <c r="L22" s="154" t="s">
        <v>433</v>
      </c>
      <c r="M22" s="154" t="s">
        <v>433</v>
      </c>
      <c r="N22" s="154" t="s">
        <v>433</v>
      </c>
      <c r="O22" s="154" t="s">
        <v>433</v>
      </c>
      <c r="P22" s="154" t="s">
        <v>433</v>
      </c>
      <c r="Q22" s="154" t="s">
        <v>433</v>
      </c>
      <c r="R22" s="154" t="s">
        <v>433</v>
      </c>
      <c r="S22" s="154" t="s">
        <v>433</v>
      </c>
      <c r="T22" s="154" t="s">
        <v>433</v>
      </c>
      <c r="U22" s="154" t="s">
        <v>433</v>
      </c>
      <c r="V22" s="75"/>
      <c r="W22" s="75"/>
      <c r="X22" s="75" t="str">
        <f t="shared" si="26"/>
        <v>.</v>
      </c>
      <c r="Y22" s="154" t="s">
        <v>433</v>
      </c>
      <c r="Z22" s="154" t="s">
        <v>433</v>
      </c>
      <c r="AA22" s="154" t="s">
        <v>433</v>
      </c>
      <c r="AB22" s="154" t="s">
        <v>433</v>
      </c>
      <c r="AC22" s="154" t="s">
        <v>433</v>
      </c>
      <c r="AD22" s="154" t="s">
        <v>433</v>
      </c>
      <c r="AE22" s="154" t="s">
        <v>433</v>
      </c>
      <c r="AF22" s="154" t="s">
        <v>433</v>
      </c>
      <c r="AG22" s="154" t="s">
        <v>433</v>
      </c>
      <c r="AH22" s="154" t="s">
        <v>433</v>
      </c>
      <c r="AI22" s="154" t="s">
        <v>433</v>
      </c>
      <c r="AJ22" s="154" t="s">
        <v>433</v>
      </c>
      <c r="AK22" s="164" t="s">
        <v>433</v>
      </c>
      <c r="AL22" s="164" t="s">
        <v>433</v>
      </c>
      <c r="AM22" s="164" t="s">
        <v>433</v>
      </c>
      <c r="AN22" s="154" t="s">
        <v>433</v>
      </c>
      <c r="AO22" s="154" t="s">
        <v>433</v>
      </c>
      <c r="AP22" s="154" t="s">
        <v>433</v>
      </c>
      <c r="AQ22" s="154" t="s">
        <v>433</v>
      </c>
      <c r="AR22" s="154" t="s">
        <v>433</v>
      </c>
      <c r="AS22" s="154" t="s">
        <v>433</v>
      </c>
      <c r="AT22" s="154" t="s">
        <v>433</v>
      </c>
      <c r="AU22" s="154" t="s">
        <v>433</v>
      </c>
      <c r="AV22" s="154" t="s">
        <v>433</v>
      </c>
      <c r="AW22" s="154" t="s">
        <v>433</v>
      </c>
      <c r="AX22" s="154" t="s">
        <v>433</v>
      </c>
      <c r="AY22" s="154" t="s">
        <v>433</v>
      </c>
      <c r="AZ22" s="154" t="s">
        <v>433</v>
      </c>
      <c r="BA22" s="154" t="s">
        <v>433</v>
      </c>
      <c r="BB22" s="154" t="s">
        <v>433</v>
      </c>
      <c r="BC22" s="154" t="s">
        <v>433</v>
      </c>
      <c r="BD22" s="154" t="s">
        <v>433</v>
      </c>
      <c r="BE22" s="154" t="s">
        <v>433</v>
      </c>
      <c r="BF22" s="154" t="s">
        <v>433</v>
      </c>
      <c r="BG22" s="154" t="s">
        <v>433</v>
      </c>
      <c r="BH22" s="154" t="s">
        <v>433</v>
      </c>
      <c r="BI22" s="154" t="s">
        <v>433</v>
      </c>
    </row>
    <row r="23" spans="1:61" x14ac:dyDescent="0.2">
      <c r="A23" s="123">
        <v>20</v>
      </c>
      <c r="B23" s="154" t="s">
        <v>433</v>
      </c>
      <c r="C23" s="154" t="s">
        <v>433</v>
      </c>
      <c r="D23" s="154" t="s">
        <v>433</v>
      </c>
      <c r="E23" s="154" t="s">
        <v>433</v>
      </c>
      <c r="F23" s="154" t="s">
        <v>433</v>
      </c>
      <c r="G23" s="154" t="s">
        <v>433</v>
      </c>
      <c r="H23" s="154" t="s">
        <v>433</v>
      </c>
      <c r="I23" s="154" t="s">
        <v>433</v>
      </c>
      <c r="J23" s="156" t="s">
        <v>433</v>
      </c>
      <c r="K23" s="154" t="s">
        <v>433</v>
      </c>
      <c r="L23" s="154" t="s">
        <v>433</v>
      </c>
      <c r="M23" s="154" t="s">
        <v>433</v>
      </c>
      <c r="N23" s="154" t="s">
        <v>433</v>
      </c>
      <c r="O23" s="154" t="s">
        <v>433</v>
      </c>
      <c r="P23" s="154" t="s">
        <v>433</v>
      </c>
      <c r="Q23" s="154" t="s">
        <v>433</v>
      </c>
      <c r="R23" s="154" t="s">
        <v>433</v>
      </c>
      <c r="S23" s="154" t="s">
        <v>433</v>
      </c>
      <c r="T23" s="154" t="s">
        <v>433</v>
      </c>
      <c r="U23" s="154" t="s">
        <v>433</v>
      </c>
      <c r="V23" s="75"/>
      <c r="W23" s="75"/>
      <c r="X23" s="75" t="str">
        <f t="shared" si="26"/>
        <v>.</v>
      </c>
      <c r="Y23" s="154" t="s">
        <v>433</v>
      </c>
      <c r="Z23" s="154" t="s">
        <v>433</v>
      </c>
      <c r="AA23" s="154" t="s">
        <v>433</v>
      </c>
      <c r="AB23" s="154" t="s">
        <v>433</v>
      </c>
      <c r="AC23" s="154" t="s">
        <v>433</v>
      </c>
      <c r="AD23" s="154" t="s">
        <v>433</v>
      </c>
      <c r="AE23" s="154" t="s">
        <v>433</v>
      </c>
      <c r="AF23" s="154" t="s">
        <v>433</v>
      </c>
      <c r="AG23" s="154" t="s">
        <v>433</v>
      </c>
      <c r="AH23" s="154" t="s">
        <v>433</v>
      </c>
      <c r="AI23" s="154" t="s">
        <v>433</v>
      </c>
      <c r="AJ23" s="154" t="s">
        <v>433</v>
      </c>
      <c r="AK23" s="164" t="s">
        <v>433</v>
      </c>
      <c r="AL23" s="164" t="s">
        <v>433</v>
      </c>
      <c r="AM23" s="164" t="s">
        <v>433</v>
      </c>
      <c r="AN23" s="154" t="s">
        <v>433</v>
      </c>
      <c r="AO23" s="154" t="s">
        <v>433</v>
      </c>
      <c r="AP23" s="154" t="s">
        <v>433</v>
      </c>
      <c r="AQ23" s="154" t="s">
        <v>433</v>
      </c>
      <c r="AR23" s="154" t="s">
        <v>433</v>
      </c>
      <c r="AS23" s="154" t="s">
        <v>433</v>
      </c>
      <c r="AT23" s="154" t="s">
        <v>433</v>
      </c>
      <c r="AU23" s="154" t="s">
        <v>433</v>
      </c>
      <c r="AV23" s="154" t="s">
        <v>433</v>
      </c>
      <c r="AW23" s="154" t="s">
        <v>433</v>
      </c>
      <c r="AX23" s="154" t="s">
        <v>433</v>
      </c>
      <c r="AY23" s="154" t="s">
        <v>433</v>
      </c>
      <c r="AZ23" s="154" t="s">
        <v>433</v>
      </c>
      <c r="BA23" s="154" t="s">
        <v>433</v>
      </c>
      <c r="BB23" s="154" t="s">
        <v>433</v>
      </c>
      <c r="BC23" s="154" t="s">
        <v>433</v>
      </c>
      <c r="BD23" s="154" t="s">
        <v>433</v>
      </c>
      <c r="BE23" s="154" t="s">
        <v>433</v>
      </c>
      <c r="BF23" s="154" t="s">
        <v>433</v>
      </c>
      <c r="BG23" s="154" t="s">
        <v>433</v>
      </c>
      <c r="BH23" s="154" t="s">
        <v>433</v>
      </c>
      <c r="BI23" s="154" t="s">
        <v>433</v>
      </c>
    </row>
    <row r="24" spans="1:61" x14ac:dyDescent="0.2">
      <c r="A24" s="123">
        <v>21</v>
      </c>
      <c r="B24" s="154" t="s">
        <v>433</v>
      </c>
      <c r="C24" s="154" t="s">
        <v>433</v>
      </c>
      <c r="D24" s="154" t="s">
        <v>433</v>
      </c>
      <c r="E24" s="154" t="s">
        <v>433</v>
      </c>
      <c r="F24" s="154" t="s">
        <v>433</v>
      </c>
      <c r="G24" s="154" t="s">
        <v>433</v>
      </c>
      <c r="H24" s="154" t="s">
        <v>433</v>
      </c>
      <c r="I24" s="154" t="s">
        <v>433</v>
      </c>
      <c r="J24" s="156" t="s">
        <v>433</v>
      </c>
      <c r="K24" s="154" t="s">
        <v>433</v>
      </c>
      <c r="L24" s="154" t="s">
        <v>433</v>
      </c>
      <c r="M24" s="154" t="s">
        <v>433</v>
      </c>
      <c r="N24" s="154" t="s">
        <v>433</v>
      </c>
      <c r="O24" s="154" t="s">
        <v>433</v>
      </c>
      <c r="P24" s="154" t="s">
        <v>433</v>
      </c>
      <c r="Q24" s="154" t="s">
        <v>433</v>
      </c>
      <c r="R24" s="154" t="s">
        <v>433</v>
      </c>
      <c r="S24" s="154" t="s">
        <v>433</v>
      </c>
      <c r="T24" s="154" t="s">
        <v>433</v>
      </c>
      <c r="U24" s="154" t="s">
        <v>433</v>
      </c>
      <c r="V24" s="75"/>
      <c r="W24" s="75"/>
      <c r="X24" s="75" t="str">
        <f t="shared" si="26"/>
        <v>.</v>
      </c>
      <c r="Y24" s="154" t="s">
        <v>433</v>
      </c>
      <c r="Z24" s="154" t="s">
        <v>433</v>
      </c>
      <c r="AA24" s="154" t="s">
        <v>433</v>
      </c>
      <c r="AB24" s="154" t="s">
        <v>433</v>
      </c>
      <c r="AC24" s="154" t="s">
        <v>433</v>
      </c>
      <c r="AD24" s="154" t="s">
        <v>433</v>
      </c>
      <c r="AE24" s="154" t="s">
        <v>433</v>
      </c>
      <c r="AF24" s="154" t="s">
        <v>433</v>
      </c>
      <c r="AG24" s="154" t="s">
        <v>433</v>
      </c>
      <c r="AH24" s="154" t="s">
        <v>433</v>
      </c>
      <c r="AI24" s="154" t="s">
        <v>433</v>
      </c>
      <c r="AJ24" s="154" t="s">
        <v>433</v>
      </c>
      <c r="AK24" s="164" t="s">
        <v>433</v>
      </c>
      <c r="AL24" s="164" t="s">
        <v>433</v>
      </c>
      <c r="AM24" s="164" t="s">
        <v>433</v>
      </c>
      <c r="AN24" s="154" t="s">
        <v>433</v>
      </c>
      <c r="AO24" s="154" t="s">
        <v>433</v>
      </c>
      <c r="AP24" s="154" t="s">
        <v>433</v>
      </c>
      <c r="AQ24" s="154" t="s">
        <v>433</v>
      </c>
      <c r="AR24" s="154" t="s">
        <v>433</v>
      </c>
      <c r="AS24" s="154" t="s">
        <v>433</v>
      </c>
      <c r="AT24" s="154" t="s">
        <v>433</v>
      </c>
      <c r="AU24" s="154" t="s">
        <v>433</v>
      </c>
      <c r="AV24" s="154" t="s">
        <v>433</v>
      </c>
      <c r="AW24" s="154" t="s">
        <v>433</v>
      </c>
      <c r="AX24" s="154" t="s">
        <v>433</v>
      </c>
      <c r="AY24" s="154" t="s">
        <v>433</v>
      </c>
      <c r="AZ24" s="154" t="s">
        <v>433</v>
      </c>
      <c r="BA24" s="154" t="s">
        <v>433</v>
      </c>
      <c r="BB24" s="154" t="s">
        <v>433</v>
      </c>
      <c r="BC24" s="154" t="s">
        <v>433</v>
      </c>
      <c r="BD24" s="154" t="s">
        <v>433</v>
      </c>
      <c r="BE24" s="154" t="s">
        <v>433</v>
      </c>
      <c r="BF24" s="154" t="s">
        <v>433</v>
      </c>
      <c r="BG24" s="154" t="s">
        <v>433</v>
      </c>
      <c r="BH24" s="154" t="s">
        <v>433</v>
      </c>
      <c r="BI24" s="154" t="s">
        <v>433</v>
      </c>
    </row>
    <row r="25" spans="1:61" x14ac:dyDescent="0.2">
      <c r="A25" s="123">
        <v>22</v>
      </c>
      <c r="B25" s="166" t="s">
        <v>192</v>
      </c>
      <c r="C25" s="166" t="s">
        <v>433</v>
      </c>
      <c r="D25" s="166" t="s">
        <v>433</v>
      </c>
      <c r="E25" s="166" t="s">
        <v>433</v>
      </c>
      <c r="F25" s="166" t="s">
        <v>433</v>
      </c>
      <c r="G25" s="154" t="s">
        <v>433</v>
      </c>
      <c r="H25" s="154" t="s">
        <v>433</v>
      </c>
      <c r="I25" s="154" t="s">
        <v>433</v>
      </c>
      <c r="J25" s="154" t="s">
        <v>433</v>
      </c>
      <c r="K25" s="154" t="s">
        <v>433</v>
      </c>
      <c r="L25" s="154" t="s">
        <v>433</v>
      </c>
      <c r="M25" s="154" t="s">
        <v>433</v>
      </c>
      <c r="N25" s="154" t="s">
        <v>433</v>
      </c>
      <c r="O25" s="154" t="s">
        <v>433</v>
      </c>
      <c r="P25" s="154" t="s">
        <v>433</v>
      </c>
      <c r="Q25" s="154" t="s">
        <v>433</v>
      </c>
      <c r="R25" s="154" t="s">
        <v>433</v>
      </c>
      <c r="S25" s="154" t="s">
        <v>433</v>
      </c>
      <c r="T25" s="154" t="s">
        <v>433</v>
      </c>
      <c r="U25" s="154" t="s">
        <v>433</v>
      </c>
      <c r="V25" s="75"/>
      <c r="W25" s="75"/>
      <c r="X25" s="75" t="str">
        <f t="shared" si="26"/>
        <v>.</v>
      </c>
      <c r="Y25" s="154" t="s">
        <v>433</v>
      </c>
      <c r="Z25" s="154" t="s">
        <v>433</v>
      </c>
      <c r="AA25" s="154" t="s">
        <v>433</v>
      </c>
      <c r="AB25" s="154" t="s">
        <v>433</v>
      </c>
      <c r="AC25" s="154" t="s">
        <v>433</v>
      </c>
      <c r="AD25" s="154" t="s">
        <v>433</v>
      </c>
      <c r="AE25" s="154" t="s">
        <v>433</v>
      </c>
      <c r="AF25" s="154" t="s">
        <v>433</v>
      </c>
      <c r="AG25" s="154" t="s">
        <v>433</v>
      </c>
      <c r="AH25" s="154" t="s">
        <v>433</v>
      </c>
      <c r="AI25" s="154" t="s">
        <v>433</v>
      </c>
      <c r="AJ25" s="154" t="s">
        <v>433</v>
      </c>
      <c r="AK25" s="164" t="s">
        <v>433</v>
      </c>
      <c r="AL25" s="164" t="s">
        <v>433</v>
      </c>
      <c r="AM25" s="164" t="s">
        <v>433</v>
      </c>
      <c r="AN25" s="154" t="s">
        <v>433</v>
      </c>
      <c r="AO25" s="154" t="s">
        <v>433</v>
      </c>
      <c r="AP25" s="154" t="s">
        <v>433</v>
      </c>
      <c r="AQ25" s="154" t="s">
        <v>433</v>
      </c>
      <c r="AR25" s="154" t="s">
        <v>433</v>
      </c>
      <c r="AS25" s="154" t="s">
        <v>433</v>
      </c>
      <c r="AT25" s="154" t="s">
        <v>433</v>
      </c>
      <c r="AU25" s="154" t="s">
        <v>433</v>
      </c>
      <c r="AV25" s="154" t="s">
        <v>433</v>
      </c>
      <c r="AW25" s="154" t="s">
        <v>433</v>
      </c>
      <c r="AX25" s="154" t="s">
        <v>433</v>
      </c>
      <c r="AY25" s="154" t="s">
        <v>433</v>
      </c>
      <c r="AZ25" s="154" t="s">
        <v>433</v>
      </c>
      <c r="BA25" s="154" t="s">
        <v>433</v>
      </c>
      <c r="BB25" s="154" t="s">
        <v>433</v>
      </c>
      <c r="BC25" s="154" t="s">
        <v>433</v>
      </c>
      <c r="BD25" s="154" t="s">
        <v>433</v>
      </c>
      <c r="BE25" s="154" t="s">
        <v>433</v>
      </c>
      <c r="BF25" s="154" t="s">
        <v>433</v>
      </c>
      <c r="BG25" s="154" t="s">
        <v>433</v>
      </c>
      <c r="BH25" s="154" t="s">
        <v>433</v>
      </c>
      <c r="BI25" s="154" t="s">
        <v>433</v>
      </c>
    </row>
    <row r="26" spans="1:61" x14ac:dyDescent="0.2">
      <c r="A26" s="123">
        <v>23</v>
      </c>
      <c r="B26" s="167" t="s">
        <v>193</v>
      </c>
      <c r="C26" s="167" t="s">
        <v>433</v>
      </c>
      <c r="D26" s="167" t="s">
        <v>194</v>
      </c>
      <c r="E26" s="167" t="s">
        <v>195</v>
      </c>
      <c r="F26" s="167" t="s">
        <v>196</v>
      </c>
      <c r="G26" s="154" t="s">
        <v>433</v>
      </c>
      <c r="H26" s="154" t="s">
        <v>433</v>
      </c>
      <c r="I26" s="154" t="s">
        <v>433</v>
      </c>
      <c r="J26" s="154" t="s">
        <v>433</v>
      </c>
      <c r="K26" s="154" t="s">
        <v>433</v>
      </c>
      <c r="L26" s="154" t="s">
        <v>433</v>
      </c>
      <c r="M26" s="154" t="s">
        <v>433</v>
      </c>
      <c r="N26" s="154" t="s">
        <v>433</v>
      </c>
      <c r="O26" s="154" t="s">
        <v>433</v>
      </c>
      <c r="P26" s="154" t="s">
        <v>433</v>
      </c>
      <c r="Q26" s="154" t="s">
        <v>433</v>
      </c>
      <c r="R26" s="154" t="s">
        <v>433</v>
      </c>
      <c r="S26" s="154" t="s">
        <v>433</v>
      </c>
      <c r="T26" s="154" t="s">
        <v>433</v>
      </c>
      <c r="U26" s="154" t="s">
        <v>433</v>
      </c>
      <c r="V26" s="75"/>
      <c r="W26" s="75"/>
      <c r="X26" s="75" t="str">
        <f t="shared" si="26"/>
        <v>.</v>
      </c>
      <c r="Y26" s="168" t="s">
        <v>433</v>
      </c>
      <c r="Z26" s="154" t="s">
        <v>433</v>
      </c>
      <c r="AA26" s="154" t="s">
        <v>433</v>
      </c>
      <c r="AB26" s="154" t="s">
        <v>433</v>
      </c>
      <c r="AC26" s="154" t="s">
        <v>433</v>
      </c>
      <c r="AD26" s="154" t="s">
        <v>433</v>
      </c>
      <c r="AE26" s="154" t="s">
        <v>433</v>
      </c>
      <c r="AF26" s="154" t="s">
        <v>433</v>
      </c>
      <c r="AG26" s="154" t="s">
        <v>433</v>
      </c>
      <c r="AH26" s="154" t="s">
        <v>433</v>
      </c>
      <c r="AI26" s="154" t="s">
        <v>433</v>
      </c>
      <c r="AJ26" s="154" t="s">
        <v>433</v>
      </c>
      <c r="AK26" s="154" t="s">
        <v>433</v>
      </c>
      <c r="AL26" s="154" t="s">
        <v>433</v>
      </c>
      <c r="AM26" s="154" t="s">
        <v>433</v>
      </c>
      <c r="AN26" s="154" t="s">
        <v>433</v>
      </c>
      <c r="AO26" s="154" t="s">
        <v>433</v>
      </c>
      <c r="AP26" s="154" t="s">
        <v>433</v>
      </c>
      <c r="AQ26" s="154" t="s">
        <v>433</v>
      </c>
      <c r="AR26" s="154" t="s">
        <v>433</v>
      </c>
      <c r="AS26" s="154" t="s">
        <v>433</v>
      </c>
      <c r="AT26" s="154" t="s">
        <v>433</v>
      </c>
      <c r="AU26" s="154" t="s">
        <v>433</v>
      </c>
      <c r="AV26" s="154" t="s">
        <v>433</v>
      </c>
      <c r="AW26" s="154" t="s">
        <v>433</v>
      </c>
      <c r="AX26" s="154" t="s">
        <v>433</v>
      </c>
      <c r="AY26" s="154" t="s">
        <v>433</v>
      </c>
      <c r="AZ26" s="154" t="s">
        <v>433</v>
      </c>
      <c r="BA26" s="154" t="s">
        <v>433</v>
      </c>
      <c r="BB26" s="154" t="s">
        <v>433</v>
      </c>
      <c r="BC26" s="154" t="s">
        <v>433</v>
      </c>
      <c r="BD26" s="154" t="s">
        <v>433</v>
      </c>
      <c r="BE26" s="154" t="s">
        <v>433</v>
      </c>
      <c r="BF26" s="154" t="s">
        <v>433</v>
      </c>
      <c r="BG26" s="154" t="s">
        <v>433</v>
      </c>
      <c r="BH26" s="154" t="s">
        <v>433</v>
      </c>
      <c r="BI26" s="154" t="s">
        <v>433</v>
      </c>
    </row>
    <row r="27" spans="1:61" x14ac:dyDescent="0.2">
      <c r="A27" s="123">
        <v>24</v>
      </c>
      <c r="B27" s="169" t="s">
        <v>197</v>
      </c>
      <c r="C27" s="169" t="s">
        <v>433</v>
      </c>
      <c r="D27" s="229">
        <v>5000</v>
      </c>
      <c r="E27" s="145" t="s">
        <v>16</v>
      </c>
      <c r="F27" s="169" t="s">
        <v>198</v>
      </c>
      <c r="G27" s="154" t="s">
        <v>433</v>
      </c>
      <c r="H27" s="154" t="s">
        <v>433</v>
      </c>
      <c r="I27" s="154" t="s">
        <v>433</v>
      </c>
      <c r="J27" s="154" t="s">
        <v>433</v>
      </c>
      <c r="K27" s="154" t="s">
        <v>433</v>
      </c>
      <c r="L27" s="154" t="s">
        <v>433</v>
      </c>
      <c r="M27" s="154" t="s">
        <v>433</v>
      </c>
      <c r="N27" s="154" t="s">
        <v>433</v>
      </c>
      <c r="O27" s="154" t="s">
        <v>433</v>
      </c>
      <c r="P27" s="154" t="s">
        <v>433</v>
      </c>
      <c r="Q27" s="154" t="s">
        <v>433</v>
      </c>
      <c r="R27" s="154" t="s">
        <v>433</v>
      </c>
      <c r="S27" s="154" t="s">
        <v>433</v>
      </c>
      <c r="T27" s="154" t="s">
        <v>433</v>
      </c>
      <c r="U27" s="154" t="s">
        <v>433</v>
      </c>
      <c r="V27" s="1" t="s">
        <v>23</v>
      </c>
      <c r="W27" s="116">
        <f>V26+W26</f>
        <v>0</v>
      </c>
      <c r="X27" s="75">
        <f>SUM(X16:X26)</f>
        <v>121020.41000000002</v>
      </c>
      <c r="Y27" s="154" t="s">
        <v>433</v>
      </c>
      <c r="Z27" s="154" t="s">
        <v>433</v>
      </c>
      <c r="AA27" s="154" t="s">
        <v>433</v>
      </c>
      <c r="AB27" s="154" t="s">
        <v>433</v>
      </c>
      <c r="AC27" s="154" t="s">
        <v>433</v>
      </c>
      <c r="AD27" s="154" t="s">
        <v>433</v>
      </c>
      <c r="AE27" s="154" t="s">
        <v>433</v>
      </c>
      <c r="AF27" s="154" t="s">
        <v>433</v>
      </c>
      <c r="AG27" s="154" t="s">
        <v>433</v>
      </c>
      <c r="AH27" s="154" t="s">
        <v>433</v>
      </c>
      <c r="AI27" s="154" t="s">
        <v>433</v>
      </c>
      <c r="AJ27" s="154" t="s">
        <v>433</v>
      </c>
      <c r="AK27" s="154" t="s">
        <v>433</v>
      </c>
      <c r="AL27" s="154" t="s">
        <v>433</v>
      </c>
      <c r="AM27" s="154" t="s">
        <v>433</v>
      </c>
      <c r="AN27" s="154" t="s">
        <v>433</v>
      </c>
      <c r="AO27" s="154" t="s">
        <v>433</v>
      </c>
      <c r="AP27" s="154" t="s">
        <v>433</v>
      </c>
      <c r="AQ27" s="154" t="s">
        <v>433</v>
      </c>
      <c r="AR27" s="154" t="s">
        <v>433</v>
      </c>
      <c r="AS27" s="154" t="s">
        <v>433</v>
      </c>
      <c r="AT27" s="154" t="s">
        <v>433</v>
      </c>
      <c r="AU27" s="154" t="s">
        <v>433</v>
      </c>
      <c r="AV27" s="154" t="s">
        <v>433</v>
      </c>
      <c r="AW27" s="154" t="s">
        <v>433</v>
      </c>
      <c r="AX27" s="154" t="s">
        <v>433</v>
      </c>
      <c r="AY27" s="154" t="s">
        <v>433</v>
      </c>
      <c r="AZ27" s="154" t="s">
        <v>433</v>
      </c>
      <c r="BA27" s="154" t="s">
        <v>433</v>
      </c>
      <c r="BB27" s="154" t="s">
        <v>433</v>
      </c>
      <c r="BC27" s="154" t="s">
        <v>433</v>
      </c>
      <c r="BD27" s="154" t="s">
        <v>433</v>
      </c>
      <c r="BE27" s="154" t="s">
        <v>433</v>
      </c>
      <c r="BF27" s="154" t="s">
        <v>433</v>
      </c>
      <c r="BG27" s="154" t="s">
        <v>433</v>
      </c>
      <c r="BH27" s="154" t="s">
        <v>433</v>
      </c>
      <c r="BI27" s="154" t="s">
        <v>433</v>
      </c>
    </row>
    <row r="28" spans="1:61" x14ac:dyDescent="0.2">
      <c r="A28" s="123">
        <v>25</v>
      </c>
      <c r="B28" s="169" t="s">
        <v>199</v>
      </c>
      <c r="C28" s="169" t="s">
        <v>433</v>
      </c>
      <c r="D28" s="229">
        <v>2000</v>
      </c>
      <c r="E28" s="145" t="s">
        <v>16</v>
      </c>
      <c r="F28" s="169" t="s">
        <v>200</v>
      </c>
      <c r="G28" s="154" t="s">
        <v>433</v>
      </c>
      <c r="H28" s="154" t="s">
        <v>433</v>
      </c>
      <c r="I28" s="154" t="s">
        <v>433</v>
      </c>
      <c r="J28" s="154" t="s">
        <v>433</v>
      </c>
      <c r="K28" s="154" t="s">
        <v>433</v>
      </c>
      <c r="L28" s="154" t="s">
        <v>433</v>
      </c>
      <c r="M28" s="154" t="s">
        <v>433</v>
      </c>
      <c r="N28" s="154" t="s">
        <v>433</v>
      </c>
      <c r="O28" s="154" t="s">
        <v>433</v>
      </c>
      <c r="P28" s="154" t="s">
        <v>433</v>
      </c>
      <c r="Q28" s="154" t="s">
        <v>433</v>
      </c>
      <c r="R28" s="154" t="s">
        <v>433</v>
      </c>
      <c r="S28" s="154" t="s">
        <v>433</v>
      </c>
      <c r="T28" s="154" t="s">
        <v>433</v>
      </c>
      <c r="U28" s="154" t="s">
        <v>433</v>
      </c>
      <c r="V28" s="154" t="s">
        <v>433</v>
      </c>
      <c r="W28" s="154" t="s">
        <v>433</v>
      </c>
      <c r="X28" s="154" t="s">
        <v>433</v>
      </c>
      <c r="Y28" s="154" t="s">
        <v>433</v>
      </c>
      <c r="Z28" s="154" t="s">
        <v>433</v>
      </c>
      <c r="AA28" s="154" t="s">
        <v>433</v>
      </c>
      <c r="AB28" s="154" t="s">
        <v>433</v>
      </c>
      <c r="AC28" s="154" t="s">
        <v>433</v>
      </c>
      <c r="AD28" s="154" t="s">
        <v>433</v>
      </c>
      <c r="AE28" s="154" t="s">
        <v>433</v>
      </c>
      <c r="AF28" s="154" t="s">
        <v>433</v>
      </c>
      <c r="AG28" s="154" t="s">
        <v>433</v>
      </c>
      <c r="AH28" s="154" t="s">
        <v>433</v>
      </c>
      <c r="AI28" s="154" t="s">
        <v>433</v>
      </c>
      <c r="AJ28" s="154" t="s">
        <v>433</v>
      </c>
      <c r="AK28" s="154" t="s">
        <v>433</v>
      </c>
      <c r="AL28" s="154" t="s">
        <v>433</v>
      </c>
      <c r="AM28" s="154" t="s">
        <v>433</v>
      </c>
      <c r="AN28" s="154" t="s">
        <v>433</v>
      </c>
      <c r="AO28" s="154" t="s">
        <v>433</v>
      </c>
      <c r="AP28" s="154" t="s">
        <v>433</v>
      </c>
      <c r="AQ28" s="154" t="s">
        <v>433</v>
      </c>
      <c r="AR28" s="154" t="s">
        <v>433</v>
      </c>
      <c r="AS28" s="154" t="s">
        <v>433</v>
      </c>
      <c r="AT28" s="154" t="s">
        <v>433</v>
      </c>
      <c r="AU28" s="154" t="s">
        <v>433</v>
      </c>
      <c r="AV28" s="154" t="s">
        <v>433</v>
      </c>
      <c r="AW28" s="154" t="s">
        <v>433</v>
      </c>
      <c r="AX28" s="154" t="s">
        <v>433</v>
      </c>
      <c r="AY28" s="154" t="s">
        <v>433</v>
      </c>
      <c r="AZ28" s="154" t="s">
        <v>433</v>
      </c>
      <c r="BA28" s="154" t="s">
        <v>433</v>
      </c>
      <c r="BB28" s="154" t="s">
        <v>433</v>
      </c>
      <c r="BC28" s="154" t="s">
        <v>433</v>
      </c>
      <c r="BD28" s="154" t="s">
        <v>433</v>
      </c>
      <c r="BE28" s="154" t="s">
        <v>433</v>
      </c>
      <c r="BF28" s="154" t="s">
        <v>433</v>
      </c>
      <c r="BG28" s="154" t="s">
        <v>433</v>
      </c>
      <c r="BH28" s="154" t="s">
        <v>433</v>
      </c>
      <c r="BI28" s="154" t="s">
        <v>433</v>
      </c>
    </row>
    <row r="29" spans="1:61" x14ac:dyDescent="0.2">
      <c r="A29" s="123">
        <v>26</v>
      </c>
      <c r="B29" s="169" t="s">
        <v>201</v>
      </c>
      <c r="C29" s="169" t="s">
        <v>433</v>
      </c>
      <c r="D29" s="75">
        <v>10000</v>
      </c>
      <c r="E29" s="169" t="s">
        <v>202</v>
      </c>
      <c r="F29" s="169" t="s">
        <v>200</v>
      </c>
      <c r="G29" s="154" t="s">
        <v>433</v>
      </c>
      <c r="H29" s="154" t="s">
        <v>433</v>
      </c>
      <c r="I29" s="154" t="s">
        <v>433</v>
      </c>
      <c r="J29" s="154" t="s">
        <v>433</v>
      </c>
      <c r="K29" s="154" t="s">
        <v>433</v>
      </c>
      <c r="L29" s="154" t="s">
        <v>433</v>
      </c>
      <c r="M29" s="154" t="s">
        <v>433</v>
      </c>
      <c r="N29" s="154" t="s">
        <v>433</v>
      </c>
      <c r="O29" s="154" t="s">
        <v>433</v>
      </c>
      <c r="P29" s="154" t="s">
        <v>433</v>
      </c>
      <c r="Q29" s="154" t="s">
        <v>433</v>
      </c>
      <c r="R29" s="154" t="s">
        <v>433</v>
      </c>
      <c r="S29" s="154" t="s">
        <v>433</v>
      </c>
      <c r="T29" s="154" t="s">
        <v>433</v>
      </c>
      <c r="U29" s="154" t="s">
        <v>433</v>
      </c>
      <c r="V29" s="154" t="s">
        <v>433</v>
      </c>
      <c r="W29" s="154" t="s">
        <v>433</v>
      </c>
      <c r="X29" s="154" t="s">
        <v>433</v>
      </c>
      <c r="Y29" s="154" t="s">
        <v>433</v>
      </c>
      <c r="Z29" s="154" t="s">
        <v>433</v>
      </c>
      <c r="AA29" s="154" t="s">
        <v>433</v>
      </c>
      <c r="AB29" s="154" t="s">
        <v>433</v>
      </c>
      <c r="AC29" s="154" t="s">
        <v>433</v>
      </c>
      <c r="AD29" s="154" t="s">
        <v>433</v>
      </c>
      <c r="AE29" s="154" t="s">
        <v>433</v>
      </c>
      <c r="AF29" s="154" t="s">
        <v>433</v>
      </c>
      <c r="AG29" s="154" t="s">
        <v>433</v>
      </c>
      <c r="AH29" s="154" t="s">
        <v>433</v>
      </c>
      <c r="AI29" s="154" t="s">
        <v>433</v>
      </c>
      <c r="AJ29" s="154" t="s">
        <v>433</v>
      </c>
      <c r="AK29" s="154" t="s">
        <v>433</v>
      </c>
      <c r="AL29" s="154" t="s">
        <v>433</v>
      </c>
      <c r="AM29" s="154" t="s">
        <v>433</v>
      </c>
      <c r="AN29" s="154" t="s">
        <v>433</v>
      </c>
      <c r="AO29" s="154" t="s">
        <v>433</v>
      </c>
      <c r="AP29" s="154" t="s">
        <v>433</v>
      </c>
      <c r="AQ29" s="154" t="s">
        <v>433</v>
      </c>
      <c r="AR29" s="154" t="s">
        <v>433</v>
      </c>
      <c r="AS29" s="154" t="s">
        <v>433</v>
      </c>
      <c r="AT29" s="154" t="s">
        <v>433</v>
      </c>
      <c r="AU29" s="154" t="s">
        <v>433</v>
      </c>
      <c r="AV29" s="154" t="s">
        <v>433</v>
      </c>
      <c r="AW29" s="154" t="s">
        <v>433</v>
      </c>
      <c r="AX29" s="154" t="s">
        <v>433</v>
      </c>
      <c r="AY29" s="154" t="s">
        <v>433</v>
      </c>
      <c r="AZ29" s="154" t="s">
        <v>433</v>
      </c>
      <c r="BA29" s="154" t="s">
        <v>433</v>
      </c>
      <c r="BB29" s="154" t="s">
        <v>433</v>
      </c>
      <c r="BC29" s="154" t="s">
        <v>433</v>
      </c>
      <c r="BD29" s="154" t="s">
        <v>433</v>
      </c>
      <c r="BE29" s="154" t="s">
        <v>433</v>
      </c>
      <c r="BF29" s="154" t="s">
        <v>433</v>
      </c>
      <c r="BG29" s="154" t="s">
        <v>433</v>
      </c>
      <c r="BH29" s="154" t="s">
        <v>433</v>
      </c>
      <c r="BI29" s="154" t="s">
        <v>433</v>
      </c>
    </row>
    <row r="30" spans="1:61" x14ac:dyDescent="0.2">
      <c r="A30" s="123">
        <v>27</v>
      </c>
      <c r="B30" s="154" t="s">
        <v>433</v>
      </c>
      <c r="C30" s="154" t="s">
        <v>433</v>
      </c>
      <c r="D30" s="154" t="s">
        <v>433</v>
      </c>
      <c r="E30" s="154" t="s">
        <v>433</v>
      </c>
      <c r="F30" s="154" t="s">
        <v>433</v>
      </c>
      <c r="G30" s="154" t="s">
        <v>433</v>
      </c>
      <c r="H30" s="154" t="s">
        <v>433</v>
      </c>
      <c r="I30" s="154" t="s">
        <v>433</v>
      </c>
      <c r="J30" s="154" t="s">
        <v>433</v>
      </c>
      <c r="K30" s="154" t="s">
        <v>433</v>
      </c>
      <c r="L30" s="154" t="s">
        <v>433</v>
      </c>
      <c r="M30" s="154" t="s">
        <v>433</v>
      </c>
      <c r="N30" s="154" t="s">
        <v>433</v>
      </c>
      <c r="O30" s="154" t="s">
        <v>433</v>
      </c>
      <c r="P30" s="154" t="s">
        <v>433</v>
      </c>
      <c r="Q30" s="154" t="s">
        <v>433</v>
      </c>
      <c r="R30" s="154" t="s">
        <v>433</v>
      </c>
      <c r="S30" s="154" t="s">
        <v>433</v>
      </c>
      <c r="T30" s="154" t="s">
        <v>433</v>
      </c>
      <c r="U30" s="154" t="s">
        <v>433</v>
      </c>
      <c r="V30" s="154" t="s">
        <v>433</v>
      </c>
      <c r="W30" s="154" t="s">
        <v>433</v>
      </c>
      <c r="X30" s="154" t="s">
        <v>433</v>
      </c>
      <c r="Y30" s="154" t="s">
        <v>433</v>
      </c>
      <c r="Z30" s="154" t="s">
        <v>433</v>
      </c>
      <c r="AA30" s="154" t="s">
        <v>433</v>
      </c>
      <c r="AB30" s="154" t="s">
        <v>433</v>
      </c>
      <c r="AC30" s="154" t="s">
        <v>433</v>
      </c>
      <c r="AD30" s="154" t="s">
        <v>433</v>
      </c>
      <c r="AE30" s="154" t="s">
        <v>433</v>
      </c>
      <c r="AF30" s="154" t="s">
        <v>433</v>
      </c>
      <c r="AG30" s="154" t="s">
        <v>433</v>
      </c>
      <c r="AH30" s="154" t="s">
        <v>433</v>
      </c>
      <c r="AI30" s="154" t="s">
        <v>433</v>
      </c>
      <c r="AJ30" s="154" t="s">
        <v>433</v>
      </c>
      <c r="AK30" s="154" t="s">
        <v>433</v>
      </c>
      <c r="AL30" s="154" t="s">
        <v>433</v>
      </c>
      <c r="AM30" s="154" t="s">
        <v>433</v>
      </c>
      <c r="AN30" s="154" t="s">
        <v>433</v>
      </c>
      <c r="AO30" s="154" t="s">
        <v>433</v>
      </c>
      <c r="AP30" s="154" t="s">
        <v>433</v>
      </c>
      <c r="AQ30" s="154" t="s">
        <v>433</v>
      </c>
      <c r="AR30" s="154" t="s">
        <v>433</v>
      </c>
      <c r="AS30" s="154" t="s">
        <v>433</v>
      </c>
      <c r="AT30" s="154" t="s">
        <v>433</v>
      </c>
      <c r="AU30" s="154" t="s">
        <v>433</v>
      </c>
      <c r="AV30" s="154" t="s">
        <v>433</v>
      </c>
      <c r="AW30" s="154" t="s">
        <v>433</v>
      </c>
      <c r="AX30" s="154" t="s">
        <v>433</v>
      </c>
      <c r="AY30" s="154" t="s">
        <v>433</v>
      </c>
      <c r="AZ30" s="154" t="s">
        <v>433</v>
      </c>
      <c r="BA30" s="154" t="s">
        <v>433</v>
      </c>
      <c r="BB30" s="154" t="s">
        <v>433</v>
      </c>
      <c r="BC30" s="154" t="s">
        <v>433</v>
      </c>
      <c r="BD30" s="154" t="s">
        <v>433</v>
      </c>
      <c r="BE30" s="154" t="s">
        <v>433</v>
      </c>
      <c r="BF30" s="154" t="s">
        <v>433</v>
      </c>
      <c r="BG30" s="154" t="s">
        <v>433</v>
      </c>
      <c r="BH30" s="154" t="s">
        <v>433</v>
      </c>
      <c r="BI30" s="154" t="s">
        <v>433</v>
      </c>
    </row>
    <row r="31" spans="1:61" x14ac:dyDescent="0.2">
      <c r="A31" s="123">
        <v>28</v>
      </c>
      <c r="B31" s="171" t="s">
        <v>163</v>
      </c>
      <c r="C31" s="160" t="s">
        <v>433</v>
      </c>
      <c r="D31" s="171" t="s">
        <v>168</v>
      </c>
      <c r="E31" s="160" t="s">
        <v>433</v>
      </c>
      <c r="F31" s="171" t="s">
        <v>174</v>
      </c>
      <c r="G31" s="160" t="s">
        <v>433</v>
      </c>
      <c r="H31" s="154" t="s">
        <v>433</v>
      </c>
      <c r="I31" s="154" t="s">
        <v>433</v>
      </c>
      <c r="J31" s="154" t="s">
        <v>433</v>
      </c>
      <c r="K31" s="154" t="s">
        <v>433</v>
      </c>
      <c r="L31" s="154" t="s">
        <v>433</v>
      </c>
      <c r="M31" s="154" t="s">
        <v>433</v>
      </c>
      <c r="N31" s="154" t="s">
        <v>433</v>
      </c>
      <c r="O31" s="154" t="s">
        <v>433</v>
      </c>
      <c r="P31" s="154" t="s">
        <v>433</v>
      </c>
      <c r="Q31" s="154" t="s">
        <v>433</v>
      </c>
      <c r="R31" s="154" t="s">
        <v>433</v>
      </c>
      <c r="S31" s="154" t="s">
        <v>433</v>
      </c>
      <c r="T31" s="154" t="s">
        <v>433</v>
      </c>
      <c r="U31" s="154" t="s">
        <v>433</v>
      </c>
      <c r="V31" s="154" t="s">
        <v>433</v>
      </c>
      <c r="W31" s="154" t="s">
        <v>433</v>
      </c>
      <c r="X31" s="154" t="s">
        <v>433</v>
      </c>
      <c r="Y31" s="154" t="s">
        <v>433</v>
      </c>
      <c r="Z31" s="154" t="s">
        <v>433</v>
      </c>
      <c r="AA31" s="154" t="s">
        <v>433</v>
      </c>
      <c r="AB31" s="154" t="s">
        <v>433</v>
      </c>
      <c r="AC31" s="154" t="s">
        <v>433</v>
      </c>
      <c r="AD31" s="154" t="s">
        <v>433</v>
      </c>
      <c r="AE31" s="154" t="s">
        <v>433</v>
      </c>
      <c r="AF31" s="154" t="s">
        <v>433</v>
      </c>
      <c r="AG31" s="154" t="s">
        <v>433</v>
      </c>
      <c r="AH31" s="154" t="s">
        <v>433</v>
      </c>
      <c r="AI31" s="154" t="s">
        <v>433</v>
      </c>
      <c r="AJ31" s="154" t="s">
        <v>433</v>
      </c>
      <c r="AK31" s="154" t="s">
        <v>433</v>
      </c>
      <c r="AL31" s="154" t="s">
        <v>433</v>
      </c>
      <c r="AM31" s="154" t="s">
        <v>433</v>
      </c>
      <c r="AN31" s="154" t="s">
        <v>433</v>
      </c>
      <c r="AO31" s="154" t="s">
        <v>433</v>
      </c>
      <c r="AP31" s="154" t="s">
        <v>433</v>
      </c>
      <c r="AQ31" s="154" t="s">
        <v>433</v>
      </c>
      <c r="AR31" s="154" t="s">
        <v>433</v>
      </c>
      <c r="AS31" s="154" t="s">
        <v>433</v>
      </c>
      <c r="AT31" s="154" t="s">
        <v>433</v>
      </c>
      <c r="AU31" s="154" t="s">
        <v>433</v>
      </c>
      <c r="AV31" s="154" t="s">
        <v>433</v>
      </c>
      <c r="AW31" s="154" t="s">
        <v>433</v>
      </c>
      <c r="AX31" s="154" t="s">
        <v>433</v>
      </c>
      <c r="AY31" s="154" t="s">
        <v>433</v>
      </c>
      <c r="AZ31" s="154" t="s">
        <v>433</v>
      </c>
      <c r="BA31" s="154" t="s">
        <v>433</v>
      </c>
      <c r="BB31" s="154" t="s">
        <v>433</v>
      </c>
      <c r="BC31" s="154" t="s">
        <v>433</v>
      </c>
      <c r="BD31" s="154" t="s">
        <v>433</v>
      </c>
      <c r="BE31" s="154" t="s">
        <v>433</v>
      </c>
      <c r="BF31" s="154" t="s">
        <v>433</v>
      </c>
      <c r="BG31" s="154" t="s">
        <v>433</v>
      </c>
      <c r="BH31" s="154" t="s">
        <v>433</v>
      </c>
      <c r="BI31" s="154" t="s">
        <v>433</v>
      </c>
    </row>
    <row r="32" spans="1:61" x14ac:dyDescent="0.2">
      <c r="A32" s="123">
        <v>29</v>
      </c>
      <c r="B32" s="167" t="s">
        <v>164</v>
      </c>
      <c r="C32" s="167" t="s">
        <v>165</v>
      </c>
      <c r="D32" s="167" t="s">
        <v>164</v>
      </c>
      <c r="E32" s="167" t="s">
        <v>165</v>
      </c>
      <c r="F32" s="167" t="s">
        <v>164</v>
      </c>
      <c r="G32" s="167" t="s">
        <v>165</v>
      </c>
      <c r="H32" s="154" t="s">
        <v>433</v>
      </c>
      <c r="I32" s="154" t="s">
        <v>433</v>
      </c>
      <c r="J32" s="154" t="s">
        <v>433</v>
      </c>
      <c r="K32" s="154" t="s">
        <v>433</v>
      </c>
      <c r="L32" s="154" t="s">
        <v>433</v>
      </c>
      <c r="M32" s="154" t="s">
        <v>433</v>
      </c>
      <c r="N32" s="154" t="s">
        <v>433</v>
      </c>
      <c r="O32" s="154" t="s">
        <v>433</v>
      </c>
      <c r="P32" s="154" t="s">
        <v>433</v>
      </c>
      <c r="Q32" s="154" t="s">
        <v>433</v>
      </c>
      <c r="R32" s="154" t="s">
        <v>433</v>
      </c>
      <c r="S32" s="154" t="s">
        <v>433</v>
      </c>
      <c r="T32" s="154" t="s">
        <v>433</v>
      </c>
      <c r="U32" s="154" t="s">
        <v>433</v>
      </c>
      <c r="V32" s="154" t="s">
        <v>433</v>
      </c>
      <c r="W32" s="154" t="s">
        <v>433</v>
      </c>
      <c r="X32" s="154" t="s">
        <v>433</v>
      </c>
      <c r="Y32" s="154" t="s">
        <v>433</v>
      </c>
      <c r="Z32" s="154" t="s">
        <v>433</v>
      </c>
      <c r="AA32" s="154" t="s">
        <v>433</v>
      </c>
      <c r="AB32" s="154" t="s">
        <v>433</v>
      </c>
      <c r="AC32" s="154" t="s">
        <v>433</v>
      </c>
      <c r="AD32" s="154" t="s">
        <v>433</v>
      </c>
      <c r="AE32" s="154" t="s">
        <v>433</v>
      </c>
      <c r="AF32" s="154" t="s">
        <v>433</v>
      </c>
      <c r="AG32" s="154" t="s">
        <v>433</v>
      </c>
      <c r="AH32" s="154" t="s">
        <v>433</v>
      </c>
      <c r="AI32" s="154" t="s">
        <v>433</v>
      </c>
      <c r="AJ32" s="154" t="s">
        <v>433</v>
      </c>
      <c r="AK32" s="154" t="s">
        <v>433</v>
      </c>
      <c r="AL32" s="154" t="s">
        <v>433</v>
      </c>
      <c r="AM32" s="154" t="s">
        <v>433</v>
      </c>
      <c r="AN32" s="154" t="s">
        <v>433</v>
      </c>
      <c r="AO32" s="154" t="s">
        <v>433</v>
      </c>
      <c r="AP32" s="154" t="s">
        <v>433</v>
      </c>
      <c r="AQ32" s="154" t="s">
        <v>433</v>
      </c>
      <c r="AR32" s="154" t="s">
        <v>433</v>
      </c>
      <c r="AS32" s="154" t="s">
        <v>433</v>
      </c>
      <c r="AT32" s="154" t="s">
        <v>433</v>
      </c>
      <c r="AU32" s="154" t="s">
        <v>433</v>
      </c>
      <c r="AV32" s="154" t="s">
        <v>433</v>
      </c>
      <c r="AW32" s="154" t="s">
        <v>433</v>
      </c>
      <c r="AX32" s="154" t="s">
        <v>433</v>
      </c>
      <c r="AY32" s="154" t="s">
        <v>433</v>
      </c>
      <c r="AZ32" s="154" t="s">
        <v>433</v>
      </c>
      <c r="BA32" s="154" t="s">
        <v>433</v>
      </c>
      <c r="BB32" s="154" t="s">
        <v>433</v>
      </c>
      <c r="BC32" s="154" t="s">
        <v>433</v>
      </c>
      <c r="BD32" s="154" t="s">
        <v>433</v>
      </c>
      <c r="BE32" s="154" t="s">
        <v>433</v>
      </c>
      <c r="BF32" s="154" t="s">
        <v>433</v>
      </c>
      <c r="BG32" s="154" t="s">
        <v>433</v>
      </c>
      <c r="BH32" s="154" t="s">
        <v>433</v>
      </c>
      <c r="BI32" s="154" t="s">
        <v>433</v>
      </c>
    </row>
    <row r="33" spans="1:61" x14ac:dyDescent="0.2">
      <c r="A33" s="123">
        <v>30</v>
      </c>
      <c r="B33" s="145" t="s">
        <v>169</v>
      </c>
      <c r="C33" s="145" t="s">
        <v>166</v>
      </c>
      <c r="D33" s="145" t="s">
        <v>170</v>
      </c>
      <c r="E33" s="145" t="s">
        <v>167</v>
      </c>
      <c r="F33" s="145" t="s">
        <v>175</v>
      </c>
      <c r="G33" s="145" t="s">
        <v>166</v>
      </c>
      <c r="H33" s="154" t="s">
        <v>433</v>
      </c>
      <c r="I33" s="154" t="s">
        <v>433</v>
      </c>
      <c r="J33" s="154" t="s">
        <v>433</v>
      </c>
      <c r="K33" s="154" t="s">
        <v>433</v>
      </c>
      <c r="L33" s="154" t="s">
        <v>433</v>
      </c>
      <c r="M33" s="154" t="s">
        <v>433</v>
      </c>
      <c r="N33" s="154" t="s">
        <v>433</v>
      </c>
      <c r="O33" s="154" t="s">
        <v>433</v>
      </c>
      <c r="P33" s="154" t="s">
        <v>433</v>
      </c>
      <c r="Q33" s="154" t="s">
        <v>433</v>
      </c>
      <c r="R33" s="154" t="s">
        <v>433</v>
      </c>
      <c r="S33" s="154" t="s">
        <v>433</v>
      </c>
      <c r="T33" s="154" t="s">
        <v>433</v>
      </c>
      <c r="U33" s="154" t="s">
        <v>433</v>
      </c>
      <c r="V33" s="154" t="s">
        <v>433</v>
      </c>
      <c r="W33" s="154" t="s">
        <v>433</v>
      </c>
      <c r="X33" s="154" t="s">
        <v>433</v>
      </c>
      <c r="Y33" s="154" t="s">
        <v>433</v>
      </c>
      <c r="Z33" s="154" t="s">
        <v>433</v>
      </c>
      <c r="AA33" s="154" t="s">
        <v>433</v>
      </c>
      <c r="AB33" s="154" t="s">
        <v>433</v>
      </c>
      <c r="AC33" s="154" t="s">
        <v>433</v>
      </c>
      <c r="AD33" s="154" t="s">
        <v>433</v>
      </c>
      <c r="AE33" s="154" t="s">
        <v>433</v>
      </c>
      <c r="AF33" s="154" t="s">
        <v>433</v>
      </c>
      <c r="AG33" s="154" t="s">
        <v>433</v>
      </c>
      <c r="AH33" s="154" t="s">
        <v>433</v>
      </c>
      <c r="AI33" s="154" t="s">
        <v>433</v>
      </c>
      <c r="AJ33" s="154" t="s">
        <v>433</v>
      </c>
      <c r="AK33" s="154" t="s">
        <v>433</v>
      </c>
      <c r="AL33" s="154" t="s">
        <v>433</v>
      </c>
      <c r="AM33" s="154" t="s">
        <v>433</v>
      </c>
      <c r="AN33" s="154" t="s">
        <v>433</v>
      </c>
      <c r="AO33" s="154" t="s">
        <v>433</v>
      </c>
      <c r="AP33" s="154" t="s">
        <v>433</v>
      </c>
      <c r="AQ33" s="154" t="s">
        <v>433</v>
      </c>
      <c r="AR33" s="154" t="s">
        <v>433</v>
      </c>
      <c r="AS33" s="154" t="s">
        <v>433</v>
      </c>
      <c r="AT33" s="154" t="s">
        <v>433</v>
      </c>
      <c r="AU33" s="154" t="s">
        <v>433</v>
      </c>
      <c r="AV33" s="154" t="s">
        <v>433</v>
      </c>
      <c r="AW33" s="154" t="s">
        <v>433</v>
      </c>
      <c r="AX33" s="154" t="s">
        <v>433</v>
      </c>
      <c r="AY33" s="154" t="s">
        <v>433</v>
      </c>
      <c r="AZ33" s="154" t="s">
        <v>433</v>
      </c>
      <c r="BA33" s="154" t="s">
        <v>433</v>
      </c>
      <c r="BB33" s="154" t="s">
        <v>433</v>
      </c>
      <c r="BC33" s="154" t="s">
        <v>433</v>
      </c>
      <c r="BD33" s="154" t="s">
        <v>433</v>
      </c>
      <c r="BE33" s="154" t="s">
        <v>433</v>
      </c>
      <c r="BF33" s="154" t="s">
        <v>433</v>
      </c>
      <c r="BG33" s="154" t="s">
        <v>433</v>
      </c>
      <c r="BH33" s="154" t="s">
        <v>433</v>
      </c>
      <c r="BI33" s="154" t="s">
        <v>433</v>
      </c>
    </row>
    <row r="34" spans="1:61" x14ac:dyDescent="0.2">
      <c r="A34" s="123">
        <v>31</v>
      </c>
      <c r="B34" s="145" t="s">
        <v>177</v>
      </c>
      <c r="C34" s="145" t="s">
        <v>167</v>
      </c>
      <c r="D34" s="145" t="s">
        <v>171</v>
      </c>
      <c r="E34" s="145" t="s">
        <v>167</v>
      </c>
      <c r="F34" s="145" t="s">
        <v>173</v>
      </c>
      <c r="G34" s="145" t="s">
        <v>167</v>
      </c>
      <c r="H34" s="154" t="s">
        <v>433</v>
      </c>
      <c r="I34" s="154" t="s">
        <v>433</v>
      </c>
      <c r="J34" s="154" t="s">
        <v>433</v>
      </c>
      <c r="K34" s="154" t="s">
        <v>433</v>
      </c>
      <c r="L34" s="154" t="s">
        <v>433</v>
      </c>
      <c r="M34" s="154" t="s">
        <v>433</v>
      </c>
      <c r="N34" s="154" t="s">
        <v>433</v>
      </c>
      <c r="O34" s="154" t="s">
        <v>433</v>
      </c>
      <c r="P34" s="154" t="s">
        <v>433</v>
      </c>
      <c r="Q34" s="154" t="s">
        <v>433</v>
      </c>
      <c r="R34" s="154" t="s">
        <v>433</v>
      </c>
      <c r="S34" s="154" t="s">
        <v>433</v>
      </c>
      <c r="T34" s="154" t="s">
        <v>433</v>
      </c>
      <c r="U34" s="154" t="s">
        <v>433</v>
      </c>
      <c r="V34" s="154" t="s">
        <v>433</v>
      </c>
      <c r="W34" s="154" t="s">
        <v>433</v>
      </c>
      <c r="X34" s="154" t="s">
        <v>433</v>
      </c>
      <c r="Y34" s="154" t="s">
        <v>433</v>
      </c>
      <c r="Z34" s="154" t="s">
        <v>433</v>
      </c>
      <c r="AA34" s="154" t="s">
        <v>433</v>
      </c>
      <c r="AB34" s="154" t="s">
        <v>433</v>
      </c>
      <c r="AC34" s="154" t="s">
        <v>433</v>
      </c>
      <c r="AD34" s="154" t="s">
        <v>433</v>
      </c>
      <c r="AE34" s="154" t="s">
        <v>433</v>
      </c>
      <c r="AF34" s="154" t="s">
        <v>433</v>
      </c>
      <c r="AG34" s="154" t="s">
        <v>433</v>
      </c>
      <c r="AH34" s="154" t="s">
        <v>433</v>
      </c>
      <c r="AI34" s="154" t="s">
        <v>433</v>
      </c>
      <c r="AJ34" s="154" t="s">
        <v>433</v>
      </c>
      <c r="AK34" s="154" t="s">
        <v>433</v>
      </c>
      <c r="AL34" s="154" t="s">
        <v>433</v>
      </c>
      <c r="AM34" s="154" t="s">
        <v>433</v>
      </c>
      <c r="AN34" s="154" t="s">
        <v>433</v>
      </c>
      <c r="AO34" s="154" t="s">
        <v>433</v>
      </c>
      <c r="AP34" s="154" t="s">
        <v>433</v>
      </c>
      <c r="AQ34" s="154" t="s">
        <v>433</v>
      </c>
      <c r="AR34" s="154" t="s">
        <v>433</v>
      </c>
      <c r="AS34" s="154" t="s">
        <v>433</v>
      </c>
      <c r="AT34" s="154" t="s">
        <v>433</v>
      </c>
      <c r="AU34" s="154" t="s">
        <v>433</v>
      </c>
      <c r="AV34" s="154" t="s">
        <v>433</v>
      </c>
      <c r="AW34" s="154" t="s">
        <v>433</v>
      </c>
      <c r="AX34" s="154" t="s">
        <v>433</v>
      </c>
      <c r="AY34" s="154" t="s">
        <v>433</v>
      </c>
      <c r="AZ34" s="154" t="s">
        <v>433</v>
      </c>
      <c r="BA34" s="154" t="s">
        <v>433</v>
      </c>
      <c r="BB34" s="154" t="s">
        <v>433</v>
      </c>
      <c r="BC34" s="154" t="s">
        <v>433</v>
      </c>
      <c r="BD34" s="154" t="s">
        <v>433</v>
      </c>
      <c r="BE34" s="154" t="s">
        <v>433</v>
      </c>
      <c r="BF34" s="154" t="s">
        <v>433</v>
      </c>
      <c r="BG34" s="154" t="s">
        <v>433</v>
      </c>
      <c r="BH34" s="154" t="s">
        <v>433</v>
      </c>
      <c r="BI34" s="154" t="s">
        <v>433</v>
      </c>
    </row>
    <row r="35" spans="1:61" x14ac:dyDescent="0.2">
      <c r="A35" s="123">
        <v>32</v>
      </c>
      <c r="B35" s="145" t="s">
        <v>433</v>
      </c>
      <c r="C35" s="145" t="s">
        <v>433</v>
      </c>
      <c r="D35" s="172" t="s">
        <v>172</v>
      </c>
      <c r="E35" s="145" t="s">
        <v>167</v>
      </c>
      <c r="F35" s="145" t="s">
        <v>433</v>
      </c>
      <c r="G35" s="145" t="s">
        <v>433</v>
      </c>
      <c r="H35" s="154" t="s">
        <v>433</v>
      </c>
      <c r="I35" s="154" t="s">
        <v>433</v>
      </c>
      <c r="J35" s="154" t="s">
        <v>433</v>
      </c>
      <c r="K35" s="154" t="s">
        <v>433</v>
      </c>
      <c r="L35" s="154" t="s">
        <v>433</v>
      </c>
      <c r="M35" s="154" t="s">
        <v>433</v>
      </c>
      <c r="N35" s="154" t="s">
        <v>433</v>
      </c>
      <c r="O35" s="154" t="s">
        <v>433</v>
      </c>
      <c r="P35" s="154" t="s">
        <v>433</v>
      </c>
      <c r="Q35" s="154" t="s">
        <v>433</v>
      </c>
      <c r="R35" s="154" t="s">
        <v>433</v>
      </c>
      <c r="S35" s="154" t="s">
        <v>433</v>
      </c>
      <c r="T35" s="154" t="s">
        <v>433</v>
      </c>
      <c r="U35" s="154" t="s">
        <v>433</v>
      </c>
      <c r="V35" s="154" t="s">
        <v>433</v>
      </c>
      <c r="W35" s="154" t="s">
        <v>433</v>
      </c>
      <c r="X35" s="154" t="s">
        <v>433</v>
      </c>
      <c r="Y35" s="154" t="s">
        <v>433</v>
      </c>
      <c r="Z35" s="154" t="s">
        <v>433</v>
      </c>
      <c r="AA35" s="154" t="s">
        <v>433</v>
      </c>
      <c r="AB35" s="154" t="s">
        <v>433</v>
      </c>
      <c r="AC35" s="154" t="s">
        <v>433</v>
      </c>
      <c r="AD35" s="154" t="s">
        <v>433</v>
      </c>
      <c r="AE35" s="154" t="s">
        <v>433</v>
      </c>
      <c r="AF35" s="154" t="s">
        <v>433</v>
      </c>
      <c r="AG35" s="154" t="s">
        <v>433</v>
      </c>
      <c r="AH35" s="154" t="s">
        <v>433</v>
      </c>
      <c r="AI35" s="154" t="s">
        <v>433</v>
      </c>
      <c r="AJ35" s="154" t="s">
        <v>433</v>
      </c>
      <c r="AK35" s="154" t="s">
        <v>433</v>
      </c>
      <c r="AL35" s="154" t="s">
        <v>433</v>
      </c>
      <c r="AM35" s="154" t="s">
        <v>433</v>
      </c>
      <c r="AN35" s="154" t="s">
        <v>433</v>
      </c>
      <c r="AO35" s="154" t="s">
        <v>433</v>
      </c>
      <c r="AP35" s="154" t="s">
        <v>433</v>
      </c>
      <c r="AQ35" s="154" t="s">
        <v>433</v>
      </c>
      <c r="AR35" s="154" t="s">
        <v>433</v>
      </c>
      <c r="AS35" s="154" t="s">
        <v>433</v>
      </c>
      <c r="AT35" s="154" t="s">
        <v>433</v>
      </c>
      <c r="AU35" s="154" t="s">
        <v>433</v>
      </c>
      <c r="AV35" s="154" t="s">
        <v>433</v>
      </c>
      <c r="AW35" s="154" t="s">
        <v>433</v>
      </c>
      <c r="AX35" s="154" t="s">
        <v>433</v>
      </c>
      <c r="AY35" s="154" t="s">
        <v>433</v>
      </c>
      <c r="AZ35" s="154" t="s">
        <v>433</v>
      </c>
      <c r="BA35" s="154" t="s">
        <v>433</v>
      </c>
      <c r="BB35" s="154" t="s">
        <v>433</v>
      </c>
      <c r="BC35" s="154" t="s">
        <v>433</v>
      </c>
      <c r="BD35" s="154" t="s">
        <v>433</v>
      </c>
      <c r="BE35" s="154" t="s">
        <v>433</v>
      </c>
      <c r="BF35" s="154" t="s">
        <v>433</v>
      </c>
      <c r="BG35" s="154" t="s">
        <v>433</v>
      </c>
      <c r="BH35" s="154" t="s">
        <v>433</v>
      </c>
      <c r="BI35" s="154" t="s">
        <v>433</v>
      </c>
    </row>
    <row r="36" spans="1:61" x14ac:dyDescent="0.2">
      <c r="A36" s="123">
        <v>33</v>
      </c>
      <c r="B36" s="145" t="s">
        <v>433</v>
      </c>
      <c r="C36" s="145" t="s">
        <v>433</v>
      </c>
      <c r="D36" s="173" t="s">
        <v>173</v>
      </c>
      <c r="E36" s="145" t="s">
        <v>166</v>
      </c>
      <c r="F36" s="145" t="s">
        <v>433</v>
      </c>
      <c r="G36" s="145" t="s">
        <v>433</v>
      </c>
      <c r="H36" s="154" t="s">
        <v>433</v>
      </c>
      <c r="I36" s="154" t="s">
        <v>433</v>
      </c>
      <c r="J36" s="154" t="s">
        <v>433</v>
      </c>
      <c r="K36" s="154" t="s">
        <v>433</v>
      </c>
      <c r="L36" s="154" t="s">
        <v>433</v>
      </c>
      <c r="M36" s="154" t="s">
        <v>433</v>
      </c>
      <c r="N36" s="154" t="s">
        <v>433</v>
      </c>
      <c r="O36" s="154" t="s">
        <v>433</v>
      </c>
      <c r="P36" s="154" t="s">
        <v>433</v>
      </c>
      <c r="Q36" s="154" t="s">
        <v>433</v>
      </c>
      <c r="R36" s="154" t="s">
        <v>433</v>
      </c>
      <c r="S36" s="154" t="s">
        <v>433</v>
      </c>
      <c r="T36" s="154" t="s">
        <v>433</v>
      </c>
      <c r="U36" s="154" t="s">
        <v>433</v>
      </c>
      <c r="V36" s="154" t="s">
        <v>433</v>
      </c>
      <c r="W36" s="154" t="s">
        <v>433</v>
      </c>
      <c r="X36" s="154" t="s">
        <v>433</v>
      </c>
      <c r="Y36" s="154" t="s">
        <v>433</v>
      </c>
      <c r="Z36" s="154" t="s">
        <v>433</v>
      </c>
      <c r="AA36" s="154" t="s">
        <v>433</v>
      </c>
      <c r="AB36" s="154" t="s">
        <v>433</v>
      </c>
      <c r="AC36" s="154" t="s">
        <v>433</v>
      </c>
      <c r="AD36" s="154" t="s">
        <v>433</v>
      </c>
      <c r="AE36" s="154" t="s">
        <v>433</v>
      </c>
      <c r="AF36" s="154" t="s">
        <v>433</v>
      </c>
      <c r="AG36" s="154" t="s">
        <v>433</v>
      </c>
      <c r="AH36" s="154" t="s">
        <v>433</v>
      </c>
      <c r="AI36" s="154" t="s">
        <v>433</v>
      </c>
      <c r="AJ36" s="154" t="s">
        <v>433</v>
      </c>
      <c r="AK36" s="154" t="s">
        <v>433</v>
      </c>
      <c r="AL36" s="154" t="s">
        <v>433</v>
      </c>
      <c r="AM36" s="154" t="s">
        <v>433</v>
      </c>
      <c r="AN36" s="154" t="s">
        <v>433</v>
      </c>
      <c r="AO36" s="154" t="s">
        <v>433</v>
      </c>
      <c r="AP36" s="154" t="s">
        <v>433</v>
      </c>
      <c r="AQ36" s="154" t="s">
        <v>433</v>
      </c>
      <c r="AR36" s="154" t="s">
        <v>433</v>
      </c>
      <c r="AS36" s="154" t="s">
        <v>433</v>
      </c>
      <c r="AT36" s="154" t="s">
        <v>433</v>
      </c>
      <c r="AU36" s="154" t="s">
        <v>433</v>
      </c>
      <c r="AV36" s="154" t="s">
        <v>433</v>
      </c>
      <c r="AW36" s="154" t="s">
        <v>433</v>
      </c>
      <c r="AX36" s="154" t="s">
        <v>433</v>
      </c>
      <c r="AY36" s="154" t="s">
        <v>433</v>
      </c>
      <c r="AZ36" s="154" t="s">
        <v>433</v>
      </c>
      <c r="BA36" s="154" t="s">
        <v>433</v>
      </c>
      <c r="BB36" s="154" t="s">
        <v>433</v>
      </c>
      <c r="BC36" s="154" t="s">
        <v>433</v>
      </c>
      <c r="BD36" s="154" t="s">
        <v>433</v>
      </c>
      <c r="BE36" s="154" t="s">
        <v>433</v>
      </c>
      <c r="BF36" s="154" t="s">
        <v>433</v>
      </c>
      <c r="BG36" s="154" t="s">
        <v>433</v>
      </c>
      <c r="BH36" s="154" t="s">
        <v>433</v>
      </c>
      <c r="BI36" s="154" t="s">
        <v>433</v>
      </c>
    </row>
    <row r="37" spans="1:61" x14ac:dyDescent="0.2">
      <c r="A37" s="123">
        <v>34</v>
      </c>
      <c r="B37" s="154" t="s">
        <v>433</v>
      </c>
      <c r="C37" s="154" t="s">
        <v>433</v>
      </c>
      <c r="D37" s="154" t="s">
        <v>433</v>
      </c>
      <c r="E37" s="154" t="s">
        <v>433</v>
      </c>
      <c r="F37" s="154" t="s">
        <v>433</v>
      </c>
      <c r="G37" s="154" t="s">
        <v>433</v>
      </c>
      <c r="H37" s="154" t="s">
        <v>433</v>
      </c>
      <c r="I37" s="154" t="s">
        <v>433</v>
      </c>
      <c r="J37" s="154" t="s">
        <v>433</v>
      </c>
      <c r="K37" s="154" t="s">
        <v>433</v>
      </c>
      <c r="L37" s="154" t="s">
        <v>433</v>
      </c>
      <c r="M37" s="154" t="s">
        <v>433</v>
      </c>
      <c r="N37" s="154" t="s">
        <v>433</v>
      </c>
      <c r="O37" s="154" t="s">
        <v>433</v>
      </c>
      <c r="P37" s="154" t="s">
        <v>433</v>
      </c>
      <c r="Q37" s="154" t="s">
        <v>433</v>
      </c>
      <c r="R37" s="154" t="s">
        <v>433</v>
      </c>
      <c r="S37" s="154" t="s">
        <v>433</v>
      </c>
      <c r="T37" s="154" t="s">
        <v>433</v>
      </c>
      <c r="U37" s="154" t="s">
        <v>433</v>
      </c>
      <c r="V37" s="154" t="s">
        <v>433</v>
      </c>
      <c r="W37" s="154" t="s">
        <v>433</v>
      </c>
      <c r="X37" s="154" t="s">
        <v>433</v>
      </c>
      <c r="Y37" s="154" t="s">
        <v>433</v>
      </c>
      <c r="Z37" s="154" t="s">
        <v>433</v>
      </c>
      <c r="AA37" s="154" t="s">
        <v>433</v>
      </c>
      <c r="AB37" s="154" t="s">
        <v>433</v>
      </c>
      <c r="AC37" s="154" t="s">
        <v>433</v>
      </c>
      <c r="AD37" s="154" t="s">
        <v>433</v>
      </c>
      <c r="AE37" s="154" t="s">
        <v>433</v>
      </c>
      <c r="AF37" s="154" t="s">
        <v>433</v>
      </c>
      <c r="AG37" s="154" t="s">
        <v>433</v>
      </c>
      <c r="AH37" s="154" t="s">
        <v>433</v>
      </c>
      <c r="AI37" s="154" t="s">
        <v>433</v>
      </c>
      <c r="AJ37" s="154" t="s">
        <v>433</v>
      </c>
      <c r="AK37" s="154" t="s">
        <v>433</v>
      </c>
      <c r="AL37" s="154" t="s">
        <v>433</v>
      </c>
      <c r="AM37" s="154" t="s">
        <v>433</v>
      </c>
      <c r="AN37" s="154" t="s">
        <v>433</v>
      </c>
      <c r="AO37" s="154" t="s">
        <v>433</v>
      </c>
      <c r="AP37" s="154" t="s">
        <v>433</v>
      </c>
      <c r="AQ37" s="154" t="s">
        <v>433</v>
      </c>
      <c r="AR37" s="154" t="s">
        <v>433</v>
      </c>
      <c r="AS37" s="154" t="s">
        <v>433</v>
      </c>
      <c r="AT37" s="154" t="s">
        <v>433</v>
      </c>
      <c r="AU37" s="154" t="s">
        <v>433</v>
      </c>
      <c r="AV37" s="154" t="s">
        <v>433</v>
      </c>
      <c r="AW37" s="154" t="s">
        <v>433</v>
      </c>
      <c r="AX37" s="154" t="s">
        <v>433</v>
      </c>
      <c r="AY37" s="154" t="s">
        <v>433</v>
      </c>
      <c r="AZ37" s="154" t="s">
        <v>433</v>
      </c>
      <c r="BA37" s="154" t="s">
        <v>433</v>
      </c>
      <c r="BB37" s="154" t="s">
        <v>433</v>
      </c>
      <c r="BC37" s="154" t="s">
        <v>433</v>
      </c>
      <c r="BD37" s="154" t="s">
        <v>433</v>
      </c>
      <c r="BE37" s="154" t="s">
        <v>433</v>
      </c>
      <c r="BF37" s="154" t="s">
        <v>433</v>
      </c>
      <c r="BG37" s="154" t="s">
        <v>433</v>
      </c>
      <c r="BH37" s="154" t="s">
        <v>433</v>
      </c>
      <c r="BI37" s="154" t="s">
        <v>433</v>
      </c>
    </row>
    <row r="38" spans="1:61" x14ac:dyDescent="0.2">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c r="AC38" s="154"/>
      <c r="AD38" s="154"/>
      <c r="AE38" s="154"/>
      <c r="AF38" s="154"/>
      <c r="AG38" s="154"/>
      <c r="AH38" s="154"/>
      <c r="AI38" s="154"/>
      <c r="AJ38" s="154"/>
      <c r="AK38" s="154"/>
      <c r="AL38" s="154"/>
      <c r="AM38" s="154"/>
      <c r="AN38" s="154"/>
      <c r="AO38" s="154"/>
      <c r="AP38" s="154"/>
      <c r="AQ38" s="154"/>
      <c r="AR38" s="154"/>
      <c r="AS38" s="154"/>
      <c r="AT38" s="154"/>
      <c r="AU38" s="154"/>
      <c r="AV38" s="154"/>
      <c r="AW38" s="154"/>
      <c r="AX38" s="154"/>
      <c r="AY38" s="154"/>
      <c r="AZ38" s="154"/>
      <c r="BA38" s="154"/>
      <c r="BB38" s="154"/>
      <c r="BC38" s="154"/>
      <c r="BD38" s="154"/>
      <c r="BE38" s="154"/>
      <c r="BF38" s="154"/>
      <c r="BG38" s="154"/>
      <c r="BH38" s="154"/>
      <c r="BI38" s="154"/>
    </row>
  </sheetData>
  <pageMargins left="0.7" right="0.7" top="0.75" bottom="0.75" header="0.3" footer="0.3"/>
  <pageSetup orientation="portrait" horizontalDpi="4294967292" verticalDpi="1200"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BC980-3F6B-41C1-885B-F26FD999650A}">
  <sheetPr>
    <tabColor theme="5" tint="0.39997558519241921"/>
  </sheetPr>
  <dimension ref="A1:BD38"/>
  <sheetViews>
    <sheetView zoomScale="80" zoomScaleNormal="80" workbookViewId="0">
      <selection activeCell="E2" sqref="E2"/>
    </sheetView>
  </sheetViews>
  <sheetFormatPr defaultColWidth="8.85546875" defaultRowHeight="12.75" x14ac:dyDescent="0.2"/>
  <cols>
    <col min="1" max="1" bestFit="true" customWidth="true" style="123" width="8.7109375" collapsed="true"/>
    <col min="2" max="2" bestFit="true" customWidth="true" style="123" width="30.28515625" collapsed="true"/>
    <col min="3" max="3" bestFit="true" customWidth="true" style="123" width="13.5703125" collapsed="true"/>
    <col min="4" max="4" bestFit="true" customWidth="true" style="123" width="32.28515625" collapsed="true"/>
    <col min="5" max="5" bestFit="true" customWidth="true" style="123" width="19.28515625" collapsed="true"/>
    <col min="6" max="6" bestFit="true" customWidth="true" style="123" width="20.85546875" collapsed="true"/>
    <col min="7" max="7" bestFit="true" customWidth="true" style="123" width="13.140625" collapsed="true"/>
    <col min="8" max="8" bestFit="true" customWidth="true" style="123" width="18.85546875" collapsed="true"/>
    <col min="9" max="9" bestFit="true" customWidth="true" style="123" width="20.0" collapsed="true"/>
    <col min="10" max="10" bestFit="true" customWidth="true" style="123" width="24.42578125" collapsed="true"/>
    <col min="11" max="11" bestFit="true" customWidth="true" style="123" width="10.42578125" collapsed="true"/>
    <col min="12" max="12" bestFit="true" customWidth="true" style="123" width="19.42578125" collapsed="true"/>
    <col min="13" max="13" bestFit="true" customWidth="true" style="123" width="18.140625" collapsed="true"/>
    <col min="14" max="14" bestFit="true" customWidth="true" style="123" width="19.42578125" collapsed="true"/>
    <col min="15" max="15" bestFit="true" customWidth="true" style="123" width="16.7109375" collapsed="true"/>
    <col min="16" max="16" bestFit="true" customWidth="true" style="123" width="16.85546875" collapsed="true"/>
    <col min="17" max="17" bestFit="true" customWidth="true" style="123" width="16.7109375" collapsed="true"/>
    <col min="18" max="18" bestFit="true" customWidth="true" style="123" width="13.5703125" collapsed="true"/>
    <col min="19" max="19" bestFit="true" customWidth="true" style="123" width="31.5703125" collapsed="true"/>
    <col min="20" max="20" bestFit="true" customWidth="true" style="123" width="16.42578125" collapsed="true"/>
    <col min="21" max="21" bestFit="true" customWidth="true" style="123" width="17.28515625" collapsed="true"/>
    <col min="22" max="22" bestFit="true" customWidth="true" style="123" width="12.0" collapsed="true"/>
    <col min="23" max="23" bestFit="true" customWidth="true" style="123" width="13.0" collapsed="true"/>
    <col min="24" max="24" bestFit="true" customWidth="true" style="123" width="13.5703125" collapsed="true"/>
    <col min="25" max="25" customWidth="true" style="123" width="13.0" collapsed="true"/>
    <col min="26" max="27" style="123" width="8.85546875" collapsed="true"/>
    <col min="28" max="28" bestFit="true" customWidth="true" style="123" width="13.0" collapsed="true"/>
    <col min="29" max="16384" style="123" width="8.85546875" collapsed="true"/>
  </cols>
  <sheetData>
    <row r="1" spans="1:56" x14ac:dyDescent="0.2">
      <c r="A1" s="123" t="s">
        <v>216</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row>
    <row r="2" spans="1:56" s="143" customFormat="1" ht="38.25" x14ac:dyDescent="0.2">
      <c r="A2" s="132" t="s">
        <v>217</v>
      </c>
      <c r="B2" s="133" t="s">
        <v>8</v>
      </c>
      <c r="C2" s="134" t="s">
        <v>9</v>
      </c>
      <c r="D2" s="133" t="s">
        <v>15</v>
      </c>
      <c r="E2" s="133" t="s">
        <v>393</v>
      </c>
      <c r="F2" s="133" t="s">
        <v>17</v>
      </c>
      <c r="G2" s="133" t="s">
        <v>18</v>
      </c>
      <c r="H2" s="133" t="s">
        <v>10</v>
      </c>
      <c r="I2" s="133" t="s">
        <v>11</v>
      </c>
      <c r="J2" s="133" t="s">
        <v>12</v>
      </c>
      <c r="K2" s="133" t="s">
        <v>0</v>
      </c>
      <c r="L2" s="133" t="s">
        <v>2</v>
      </c>
      <c r="M2" s="134" t="s">
        <v>23</v>
      </c>
      <c r="N2" s="134" t="s">
        <v>47</v>
      </c>
      <c r="O2" s="134" t="s">
        <v>48</v>
      </c>
      <c r="P2" s="134" t="s">
        <v>55</v>
      </c>
      <c r="Q2" s="134" t="s">
        <v>41</v>
      </c>
      <c r="R2" s="135" t="s">
        <v>78</v>
      </c>
      <c r="S2" s="135" t="s">
        <v>58</v>
      </c>
      <c r="T2" s="135" t="s">
        <v>59</v>
      </c>
      <c r="U2" s="135" t="s">
        <v>53</v>
      </c>
      <c r="V2" s="134" t="s">
        <v>55</v>
      </c>
      <c r="W2" s="135" t="s">
        <v>565</v>
      </c>
      <c r="X2" s="134" t="s">
        <v>564</v>
      </c>
      <c r="Y2" s="134" t="s">
        <v>68</v>
      </c>
      <c r="Z2" s="123"/>
      <c r="AA2" s="123"/>
      <c r="AB2" s="123"/>
      <c r="AC2" s="123"/>
      <c r="AD2" s="123"/>
      <c r="AE2" s="123"/>
      <c r="AF2" s="123"/>
      <c r="AG2" s="123"/>
      <c r="AH2" s="123"/>
      <c r="AI2" s="123"/>
      <c r="AJ2" s="123"/>
      <c r="AK2" s="123"/>
      <c r="AL2" s="123"/>
      <c r="AM2" s="123"/>
      <c r="AN2" s="123"/>
      <c r="AO2" s="123"/>
      <c r="AP2" s="123"/>
      <c r="AQ2" s="123"/>
      <c r="AR2" s="123"/>
      <c r="AS2" s="123"/>
      <c r="AT2" s="123"/>
      <c r="AU2" s="123"/>
      <c r="AV2" s="123"/>
      <c r="AW2" s="123"/>
      <c r="AX2" s="123"/>
      <c r="AY2" s="123"/>
      <c r="AZ2" s="123"/>
      <c r="BA2" s="123"/>
      <c r="BB2" s="123"/>
      <c r="BC2" s="123"/>
      <c r="BD2" s="123"/>
    </row>
    <row r="3" spans="1:56" x14ac:dyDescent="0.2">
      <c r="A3" s="123">
        <v>0</v>
      </c>
      <c r="B3" s="144">
        <v>1</v>
      </c>
      <c r="C3" s="146" t="s">
        <v>776</v>
      </c>
      <c r="D3" s="146" t="s">
        <v>33</v>
      </c>
      <c r="E3" s="146" t="s">
        <v>130</v>
      </c>
      <c r="F3" s="146" t="s">
        <v>31</v>
      </c>
      <c r="G3" s="146" t="s">
        <v>19</v>
      </c>
      <c r="H3" s="147" t="s">
        <v>77</v>
      </c>
      <c r="I3" s="146" t="s">
        <v>39</v>
      </c>
      <c r="J3" s="194" t="s">
        <v>400</v>
      </c>
      <c r="K3" s="148" t="s">
        <v>4</v>
      </c>
      <c r="L3" s="146">
        <v>150.63</v>
      </c>
      <c r="M3" s="127">
        <f>J3*L3</f>
        <v>1054410</v>
      </c>
      <c r="N3" s="196">
        <v>0</v>
      </c>
      <c r="O3" s="196">
        <v>0</v>
      </c>
      <c r="P3" s="130">
        <v>0.18</v>
      </c>
      <c r="Q3" s="146" t="s">
        <v>44</v>
      </c>
      <c r="R3" s="178" t="s">
        <v>208</v>
      </c>
      <c r="S3" s="127">
        <f>M3*R3/100</f>
        <v>0</v>
      </c>
      <c r="T3" s="127">
        <f>M3-S3</f>
        <v>1054410</v>
      </c>
      <c r="U3" s="126">
        <f>T3-(T3*$U$9)</f>
        <v>1054410</v>
      </c>
      <c r="V3" s="127">
        <f>ROUNDUP((P3*U3),2)</f>
        <v>189793.8</v>
      </c>
      <c r="W3" s="127">
        <f>$W$9*U3</f>
        <v>320.14241295725003</v>
      </c>
      <c r="X3" s="127">
        <f>ROUND(((U3+W3)/J3),4)</f>
        <v>150.67570000000001</v>
      </c>
      <c r="Y3" s="127">
        <f>X3*J3</f>
        <v>1054729.9000000001</v>
      </c>
    </row>
    <row r="4" spans="1:56" x14ac:dyDescent="0.2">
      <c r="A4" s="123">
        <v>1</v>
      </c>
      <c r="B4" s="144">
        <v>2</v>
      </c>
      <c r="C4" s="144" t="s">
        <v>777</v>
      </c>
      <c r="D4" s="146" t="s">
        <v>33</v>
      </c>
      <c r="E4" s="146" t="s">
        <v>38</v>
      </c>
      <c r="F4" s="146" t="s">
        <v>31</v>
      </c>
      <c r="G4" s="146" t="s">
        <v>19</v>
      </c>
      <c r="H4" s="147" t="s">
        <v>77</v>
      </c>
      <c r="I4" s="146" t="s">
        <v>39</v>
      </c>
      <c r="J4" s="194" t="s">
        <v>401</v>
      </c>
      <c r="K4" s="148" t="s">
        <v>4</v>
      </c>
      <c r="L4" s="146">
        <v>1800.32</v>
      </c>
      <c r="M4" s="127">
        <f>J4*L4</f>
        <v>5400960</v>
      </c>
      <c r="N4" s="196">
        <v>0</v>
      </c>
      <c r="O4" s="196">
        <v>0</v>
      </c>
      <c r="P4" s="130">
        <v>0.12</v>
      </c>
      <c r="Q4" s="146" t="s">
        <v>44</v>
      </c>
      <c r="R4" s="178" t="s">
        <v>208</v>
      </c>
      <c r="S4" s="127">
        <f>M4*R4/100</f>
        <v>0</v>
      </c>
      <c r="T4" s="127">
        <f>M4-S4</f>
        <v>5400960</v>
      </c>
      <c r="U4" s="126">
        <f t="shared" ref="U4:U7" si="0">T4-(T4*$U$9)</f>
        <v>5400960</v>
      </c>
      <c r="V4" s="127">
        <f t="shared" ref="V4:V7" si="1">ROUNDUP((P4*U4),2)</f>
        <v>648115.19999999995</v>
      </c>
      <c r="W4" s="127">
        <f t="shared" ref="W4:W7" si="2">$W$9*U4</f>
        <v>1639.8520183662799</v>
      </c>
      <c r="X4" s="127">
        <f t="shared" ref="X4:X7" si="3">ROUND(((U4+W4)/J4),4)</f>
        <v>1800.8666000000001</v>
      </c>
      <c r="Y4" s="127">
        <f t="shared" ref="Y4:Y7" si="4">X4*J4</f>
        <v>5402599.7999999998</v>
      </c>
    </row>
    <row r="5" spans="1:56" x14ac:dyDescent="0.2">
      <c r="A5" s="123">
        <v>2</v>
      </c>
      <c r="B5" s="144">
        <v>3</v>
      </c>
      <c r="C5" s="144" t="s">
        <v>778</v>
      </c>
      <c r="D5" s="146" t="s">
        <v>33</v>
      </c>
      <c r="E5" s="146" t="s">
        <v>38</v>
      </c>
      <c r="F5" s="146" t="s">
        <v>31</v>
      </c>
      <c r="G5" s="146" t="s">
        <v>19</v>
      </c>
      <c r="H5" s="147" t="s">
        <v>77</v>
      </c>
      <c r="I5" s="146" t="s">
        <v>39</v>
      </c>
      <c r="J5" s="179" t="s">
        <v>209</v>
      </c>
      <c r="K5" s="148" t="s">
        <v>4</v>
      </c>
      <c r="L5" s="146">
        <v>300.52</v>
      </c>
      <c r="M5" s="127">
        <f>J5*L5</f>
        <v>75130</v>
      </c>
      <c r="N5" s="196">
        <v>0</v>
      </c>
      <c r="O5" s="196">
        <v>0</v>
      </c>
      <c r="P5" s="130">
        <v>0.12</v>
      </c>
      <c r="Q5" s="146" t="s">
        <v>44</v>
      </c>
      <c r="R5" s="178" t="s">
        <v>208</v>
      </c>
      <c r="S5" s="127">
        <f>M5*R5/100</f>
        <v>0</v>
      </c>
      <c r="T5" s="127">
        <f>M5-S5</f>
        <v>75130</v>
      </c>
      <c r="U5" s="126">
        <f t="shared" si="0"/>
        <v>75130</v>
      </c>
      <c r="V5" s="127">
        <f t="shared" si="1"/>
        <v>9015.6</v>
      </c>
      <c r="W5" s="127">
        <f t="shared" si="2"/>
        <v>22.811145081588943</v>
      </c>
      <c r="X5" s="127">
        <f t="shared" si="3"/>
        <v>300.6112</v>
      </c>
      <c r="Y5" s="127">
        <f t="shared" si="4"/>
        <v>75152.800000000003</v>
      </c>
    </row>
    <row r="6" spans="1:56" x14ac:dyDescent="0.2">
      <c r="A6" s="123">
        <v>3</v>
      </c>
      <c r="B6" s="144">
        <v>4</v>
      </c>
      <c r="C6" s="144" t="s">
        <v>779</v>
      </c>
      <c r="D6" s="146" t="s">
        <v>33</v>
      </c>
      <c r="E6" s="146" t="s">
        <v>38</v>
      </c>
      <c r="F6" s="146" t="s">
        <v>31</v>
      </c>
      <c r="G6" s="146" t="s">
        <v>19</v>
      </c>
      <c r="H6" s="147" t="s">
        <v>77</v>
      </c>
      <c r="I6" s="146" t="s">
        <v>39</v>
      </c>
      <c r="J6" s="179" t="s">
        <v>181</v>
      </c>
      <c r="K6" s="148" t="s">
        <v>4</v>
      </c>
      <c r="L6" s="146">
        <v>453.8</v>
      </c>
      <c r="M6" s="127">
        <f>J6*L6</f>
        <v>45380</v>
      </c>
      <c r="N6" s="195">
        <v>0</v>
      </c>
      <c r="O6" s="195">
        <v>0</v>
      </c>
      <c r="P6" s="130">
        <v>0.05</v>
      </c>
      <c r="Q6" s="146" t="s">
        <v>43</v>
      </c>
      <c r="R6" s="178" t="s">
        <v>208</v>
      </c>
      <c r="S6" s="197" t="str">
        <f>R6</f>
        <v>0</v>
      </c>
      <c r="T6" s="127">
        <f>M6-S6</f>
        <v>45380</v>
      </c>
      <c r="U6" s="126">
        <f t="shared" si="0"/>
        <v>45380</v>
      </c>
      <c r="V6" s="127">
        <f t="shared" si="1"/>
        <v>2269</v>
      </c>
      <c r="W6" s="127">
        <f t="shared" si="2"/>
        <v>13.778380990316867</v>
      </c>
      <c r="X6" s="127">
        <f t="shared" si="3"/>
        <v>453.93779999999998</v>
      </c>
      <c r="Y6" s="127">
        <f t="shared" si="4"/>
        <v>45393.78</v>
      </c>
    </row>
    <row r="7" spans="1:56" x14ac:dyDescent="0.2">
      <c r="A7" s="123">
        <v>4</v>
      </c>
      <c r="B7" s="144">
        <v>5</v>
      </c>
      <c r="C7" s="144" t="s">
        <v>780</v>
      </c>
      <c r="D7" s="146" t="s">
        <v>33</v>
      </c>
      <c r="E7" s="146" t="s">
        <v>38</v>
      </c>
      <c r="F7" s="146" t="s">
        <v>31</v>
      </c>
      <c r="G7" s="146" t="s">
        <v>19</v>
      </c>
      <c r="H7" s="147" t="s">
        <v>77</v>
      </c>
      <c r="I7" s="146" t="s">
        <v>39</v>
      </c>
      <c r="J7" s="178" t="s">
        <v>399</v>
      </c>
      <c r="K7" s="148" t="s">
        <v>4</v>
      </c>
      <c r="L7" s="146">
        <v>200.91</v>
      </c>
      <c r="M7" s="127">
        <f>J7*L7</f>
        <v>11250.96</v>
      </c>
      <c r="N7" s="196">
        <v>0</v>
      </c>
      <c r="O7" s="196">
        <v>0</v>
      </c>
      <c r="P7" s="130">
        <v>0.18</v>
      </c>
      <c r="Q7" s="146" t="s">
        <v>43</v>
      </c>
      <c r="R7" s="178" t="s">
        <v>208</v>
      </c>
      <c r="S7" s="197" t="str">
        <f>R7</f>
        <v>0</v>
      </c>
      <c r="T7" s="127">
        <f>M7-S7</f>
        <v>11250.96</v>
      </c>
      <c r="U7" s="126">
        <f t="shared" si="0"/>
        <v>11250.96</v>
      </c>
      <c r="V7" s="127">
        <f t="shared" si="1"/>
        <v>2025.18</v>
      </c>
      <c r="W7" s="127">
        <f t="shared" si="2"/>
        <v>3.4160426043811247</v>
      </c>
      <c r="X7" s="127">
        <f t="shared" si="3"/>
        <v>200.971</v>
      </c>
      <c r="Y7" s="127">
        <f t="shared" si="4"/>
        <v>11254.376</v>
      </c>
    </row>
    <row r="8" spans="1:56" x14ac:dyDescent="0.2">
      <c r="A8" s="123">
        <v>5</v>
      </c>
      <c r="B8" s="150"/>
      <c r="C8" s="150"/>
      <c r="D8" s="150"/>
      <c r="E8" s="150"/>
      <c r="F8" s="150"/>
      <c r="G8" s="150"/>
      <c r="H8" s="124"/>
      <c r="I8" s="124"/>
      <c r="J8" s="124"/>
      <c r="K8" s="124"/>
      <c r="L8" s="124"/>
      <c r="M8" s="117">
        <f>SUM(M3:M7)</f>
        <v>6587130.96</v>
      </c>
      <c r="N8" s="117"/>
      <c r="O8" s="117"/>
      <c r="P8" s="124"/>
      <c r="Q8" s="124"/>
      <c r="R8" s="124"/>
      <c r="S8" s="124" t="s">
        <v>69</v>
      </c>
      <c r="T8" s="118">
        <f>SUM(T3:T7)</f>
        <v>6587130.96</v>
      </c>
      <c r="U8" s="118">
        <f t="shared" ref="U8" si="5">SUM(U3:U7)</f>
        <v>6587130.96</v>
      </c>
      <c r="V8" s="118">
        <f>SUM(V3:V7)</f>
        <v>851218.78</v>
      </c>
      <c r="W8" s="118">
        <f>SUM(W3:W7)</f>
        <v>1999.999999999817</v>
      </c>
      <c r="X8" s="118"/>
      <c r="Y8" s="118"/>
    </row>
    <row r="9" spans="1:56" x14ac:dyDescent="0.2">
      <c r="A9" s="123">
        <v>6</v>
      </c>
      <c r="B9" s="154" t="s">
        <v>433</v>
      </c>
      <c r="C9" s="154" t="s">
        <v>433</v>
      </c>
      <c r="D9" s="154" t="s">
        <v>433</v>
      </c>
      <c r="E9" s="154" t="s">
        <v>433</v>
      </c>
      <c r="F9" s="154" t="s">
        <v>433</v>
      </c>
      <c r="G9" s="154" t="s">
        <v>433</v>
      </c>
      <c r="H9" s="154" t="s">
        <v>433</v>
      </c>
      <c r="I9" s="154" t="s">
        <v>433</v>
      </c>
      <c r="J9" s="154" t="s">
        <v>433</v>
      </c>
      <c r="K9" s="154" t="s">
        <v>433</v>
      </c>
      <c r="L9" s="154" t="s">
        <v>433</v>
      </c>
      <c r="M9" s="154" t="s">
        <v>433</v>
      </c>
      <c r="N9" s="154" t="s">
        <v>433</v>
      </c>
      <c r="O9" s="154" t="s">
        <v>433</v>
      </c>
      <c r="P9" s="154" t="s">
        <v>433</v>
      </c>
      <c r="Q9" s="154" t="s">
        <v>433</v>
      </c>
      <c r="R9" s="154" t="s">
        <v>433</v>
      </c>
      <c r="S9" s="124" t="s">
        <v>49</v>
      </c>
      <c r="T9" s="118">
        <v>0</v>
      </c>
      <c r="U9" s="155">
        <f>ROUND(T9/T8,16)</f>
        <v>0</v>
      </c>
      <c r="V9" s="155" t="s">
        <v>433</v>
      </c>
      <c r="W9" s="155">
        <f>ROUND(D27/U8,16)</f>
        <v>3.0362232239570001E-4</v>
      </c>
      <c r="X9" s="155" t="s">
        <v>433</v>
      </c>
      <c r="Y9" s="155" t="s">
        <v>433</v>
      </c>
    </row>
    <row r="10" spans="1:56" x14ac:dyDescent="0.2">
      <c r="A10" s="123">
        <v>7</v>
      </c>
      <c r="B10" s="154" t="s">
        <v>433</v>
      </c>
      <c r="C10" s="154" t="s">
        <v>433</v>
      </c>
      <c r="D10" s="154" t="s">
        <v>433</v>
      </c>
      <c r="E10" s="154" t="s">
        <v>433</v>
      </c>
      <c r="F10" s="154" t="s">
        <v>433</v>
      </c>
      <c r="G10" s="154" t="s">
        <v>433</v>
      </c>
      <c r="H10" s="154" t="s">
        <v>433</v>
      </c>
      <c r="I10" s="154" t="s">
        <v>433</v>
      </c>
      <c r="J10" s="154" t="s">
        <v>433</v>
      </c>
      <c r="K10" s="154" t="s">
        <v>433</v>
      </c>
      <c r="L10" s="154" t="s">
        <v>433</v>
      </c>
      <c r="M10" s="154" t="s">
        <v>433</v>
      </c>
      <c r="N10" s="154" t="s">
        <v>433</v>
      </c>
      <c r="O10" s="154" t="s">
        <v>433</v>
      </c>
      <c r="P10" s="154" t="s">
        <v>433</v>
      </c>
      <c r="Q10" s="154" t="s">
        <v>433</v>
      </c>
      <c r="R10" s="154" t="s">
        <v>433</v>
      </c>
      <c r="S10" s="124" t="s">
        <v>57</v>
      </c>
      <c r="T10" s="117">
        <v>0</v>
      </c>
      <c r="U10" s="154" t="s">
        <v>433</v>
      </c>
      <c r="V10" s="154" t="s">
        <v>433</v>
      </c>
      <c r="W10" s="154" t="s">
        <v>433</v>
      </c>
      <c r="X10" s="154" t="s">
        <v>433</v>
      </c>
      <c r="Y10" s="154" t="s">
        <v>433</v>
      </c>
    </row>
    <row r="11" spans="1:56" x14ac:dyDescent="0.2">
      <c r="A11" s="123">
        <v>8</v>
      </c>
      <c r="B11" s="154" t="s">
        <v>433</v>
      </c>
      <c r="C11" s="154" t="s">
        <v>433</v>
      </c>
      <c r="D11" s="154" t="s">
        <v>433</v>
      </c>
      <c r="E11" s="154" t="s">
        <v>433</v>
      </c>
      <c r="F11" s="154" t="s">
        <v>433</v>
      </c>
      <c r="G11" s="154" t="s">
        <v>433</v>
      </c>
      <c r="H11" s="154" t="s">
        <v>433</v>
      </c>
      <c r="I11" s="154" t="s">
        <v>433</v>
      </c>
      <c r="J11" s="154" t="s">
        <v>433</v>
      </c>
      <c r="K11" s="154" t="s">
        <v>433</v>
      </c>
      <c r="L11" s="154" t="s">
        <v>433</v>
      </c>
      <c r="M11" s="154" t="s">
        <v>433</v>
      </c>
      <c r="N11" s="154" t="s">
        <v>433</v>
      </c>
      <c r="O11" s="154" t="s">
        <v>433</v>
      </c>
      <c r="P11" s="154" t="s">
        <v>433</v>
      </c>
      <c r="Q11" s="154" t="s">
        <v>433</v>
      </c>
      <c r="R11" s="154" t="s">
        <v>433</v>
      </c>
      <c r="S11" s="124" t="s">
        <v>50</v>
      </c>
      <c r="T11" s="117">
        <f>V8</f>
        <v>851218.78</v>
      </c>
      <c r="U11" s="154" t="s">
        <v>433</v>
      </c>
      <c r="V11" s="154" t="s">
        <v>433</v>
      </c>
      <c r="W11" s="154" t="s">
        <v>433</v>
      </c>
      <c r="X11" s="154" t="s">
        <v>433</v>
      </c>
      <c r="Y11" s="154" t="s">
        <v>433</v>
      </c>
    </row>
    <row r="12" spans="1:56" x14ac:dyDescent="0.2">
      <c r="A12" s="123">
        <v>9</v>
      </c>
      <c r="B12" s="154" t="s">
        <v>433</v>
      </c>
      <c r="C12" s="154" t="s">
        <v>433</v>
      </c>
      <c r="D12" s="154" t="s">
        <v>433</v>
      </c>
      <c r="E12" s="154" t="s">
        <v>433</v>
      </c>
      <c r="F12" s="154" t="s">
        <v>433</v>
      </c>
      <c r="G12" s="154" t="s">
        <v>433</v>
      </c>
      <c r="H12" s="154" t="s">
        <v>433</v>
      </c>
      <c r="I12" s="154" t="s">
        <v>433</v>
      </c>
      <c r="J12" s="154" t="s">
        <v>433</v>
      </c>
      <c r="K12" s="154" t="s">
        <v>433</v>
      </c>
      <c r="L12" s="154" t="s">
        <v>433</v>
      </c>
      <c r="M12" s="154" t="s">
        <v>433</v>
      </c>
      <c r="N12" s="154" t="s">
        <v>433</v>
      </c>
      <c r="O12" s="154" t="s">
        <v>433</v>
      </c>
      <c r="P12" s="154" t="s">
        <v>433</v>
      </c>
      <c r="Q12" s="154" t="s">
        <v>433</v>
      </c>
      <c r="R12" s="154" t="s">
        <v>433</v>
      </c>
      <c r="S12" s="124" t="s">
        <v>46</v>
      </c>
      <c r="T12" s="117">
        <f>(T8+T10+T11)-T9</f>
        <v>7438349.7400000002</v>
      </c>
      <c r="U12" s="154" t="s">
        <v>433</v>
      </c>
      <c r="V12" s="154" t="s">
        <v>433</v>
      </c>
      <c r="W12" s="154" t="s">
        <v>433</v>
      </c>
      <c r="X12" s="154" t="s">
        <v>433</v>
      </c>
      <c r="Y12" s="154" t="s">
        <v>433</v>
      </c>
    </row>
    <row r="13" spans="1:56" x14ac:dyDescent="0.2">
      <c r="A13" s="123">
        <v>10</v>
      </c>
      <c r="B13" s="154" t="s">
        <v>433</v>
      </c>
      <c r="C13" s="154" t="s">
        <v>433</v>
      </c>
      <c r="D13" s="154" t="s">
        <v>433</v>
      </c>
      <c r="E13" s="154" t="s">
        <v>433</v>
      </c>
      <c r="F13" s="154" t="s">
        <v>433</v>
      </c>
      <c r="G13" s="154" t="s">
        <v>433</v>
      </c>
      <c r="H13" s="154" t="s">
        <v>433</v>
      </c>
      <c r="I13" s="154" t="s">
        <v>433</v>
      </c>
      <c r="J13" s="154" t="s">
        <v>433</v>
      </c>
      <c r="K13" s="154" t="s">
        <v>433</v>
      </c>
      <c r="L13" s="154" t="s">
        <v>433</v>
      </c>
      <c r="M13" s="154" t="s">
        <v>433</v>
      </c>
      <c r="N13" s="154" t="s">
        <v>433</v>
      </c>
      <c r="O13" s="154" t="s">
        <v>433</v>
      </c>
      <c r="P13" s="154" t="s">
        <v>433</v>
      </c>
      <c r="Q13" s="154" t="s">
        <v>433</v>
      </c>
      <c r="R13" s="154" t="s">
        <v>433</v>
      </c>
      <c r="S13" s="124" t="s">
        <v>45</v>
      </c>
      <c r="T13" s="121">
        <f>D29</f>
        <v>10000</v>
      </c>
      <c r="U13" s="154" t="s">
        <v>433</v>
      </c>
      <c r="V13" s="154" t="s">
        <v>433</v>
      </c>
      <c r="W13" s="154" t="s">
        <v>433</v>
      </c>
      <c r="X13" s="154" t="s">
        <v>433</v>
      </c>
      <c r="Y13" s="154" t="s">
        <v>433</v>
      </c>
    </row>
    <row r="14" spans="1:56" x14ac:dyDescent="0.2">
      <c r="A14" s="123">
        <v>11</v>
      </c>
      <c r="B14" s="154" t="s">
        <v>433</v>
      </c>
      <c r="C14" s="154" t="s">
        <v>433</v>
      </c>
      <c r="D14" s="154" t="s">
        <v>433</v>
      </c>
      <c r="E14" s="154" t="s">
        <v>433</v>
      </c>
      <c r="F14" s="154" t="s">
        <v>433</v>
      </c>
      <c r="G14" s="154" t="s">
        <v>433</v>
      </c>
      <c r="H14" s="154" t="s">
        <v>433</v>
      </c>
      <c r="I14" s="154" t="s">
        <v>433</v>
      </c>
      <c r="J14" s="154" t="s">
        <v>433</v>
      </c>
      <c r="K14" s="154" t="s">
        <v>433</v>
      </c>
      <c r="L14" s="154" t="s">
        <v>433</v>
      </c>
      <c r="M14" s="154" t="s">
        <v>433</v>
      </c>
      <c r="N14" s="154" t="s">
        <v>433</v>
      </c>
      <c r="O14" s="154" t="s">
        <v>433</v>
      </c>
      <c r="P14" s="154" t="s">
        <v>433</v>
      </c>
      <c r="Q14" s="154" t="s">
        <v>433</v>
      </c>
      <c r="R14" s="154" t="s">
        <v>433</v>
      </c>
      <c r="S14" s="154" t="s">
        <v>433</v>
      </c>
      <c r="T14" s="154" t="s">
        <v>433</v>
      </c>
      <c r="U14" s="154" t="s">
        <v>433</v>
      </c>
      <c r="V14" s="154" t="s">
        <v>433</v>
      </c>
      <c r="W14" s="154" t="s">
        <v>433</v>
      </c>
      <c r="X14" s="154" t="s">
        <v>433</v>
      </c>
      <c r="Y14" s="154" t="s">
        <v>433</v>
      </c>
    </row>
    <row r="15" spans="1:56" ht="25.5" x14ac:dyDescent="0.2">
      <c r="A15" s="123">
        <v>12</v>
      </c>
      <c r="B15" s="209" t="s">
        <v>676</v>
      </c>
      <c r="C15" s="209" t="s">
        <v>781</v>
      </c>
      <c r="D15" s="209" t="s">
        <v>782</v>
      </c>
      <c r="E15" s="209" t="s">
        <v>32</v>
      </c>
      <c r="F15" s="209" t="s">
        <v>782</v>
      </c>
      <c r="G15" s="209" t="s">
        <v>22</v>
      </c>
      <c r="H15" s="209" t="s">
        <v>79</v>
      </c>
      <c r="I15" s="209" t="s">
        <v>80</v>
      </c>
      <c r="J15" s="209" t="s">
        <v>13</v>
      </c>
      <c r="K15" s="209" t="s">
        <v>274</v>
      </c>
      <c r="L15" s="210" t="s">
        <v>609</v>
      </c>
      <c r="M15" s="210" t="s">
        <v>610</v>
      </c>
      <c r="N15" s="210" t="s">
        <v>434</v>
      </c>
      <c r="O15" s="132" t="s">
        <v>608</v>
      </c>
      <c r="P15" s="132" t="s">
        <v>127</v>
      </c>
      <c r="Q15" s="209" t="s">
        <v>128</v>
      </c>
      <c r="R15" s="209" t="s">
        <v>129</v>
      </c>
      <c r="S15" s="154" t="s">
        <v>433</v>
      </c>
      <c r="T15" s="154" t="s">
        <v>433</v>
      </c>
      <c r="U15" s="154" t="s">
        <v>433</v>
      </c>
      <c r="V15" s="74" t="s">
        <v>247</v>
      </c>
      <c r="W15" s="74" t="s">
        <v>248</v>
      </c>
      <c r="X15" s="74" t="s">
        <v>607</v>
      </c>
      <c r="Y15" s="161" t="s">
        <v>433</v>
      </c>
    </row>
    <row r="16" spans="1:56" ht="15" x14ac:dyDescent="0.25">
      <c r="A16" s="123">
        <v>13</v>
      </c>
      <c r="B16">
        <v>0</v>
      </c>
      <c r="C16" s="154" t="s">
        <v>783</v>
      </c>
      <c r="D16" t="s">
        <v>1083</v>
      </c>
      <c r="E16" t="s">
        <v>1082</v>
      </c>
      <c r="F16">
        <v>11695</v>
      </c>
      <c r="G16" t="s">
        <v>433</v>
      </c>
      <c r="H16" s="70" t="s">
        <v>433</v>
      </c>
      <c r="I16" s="70" t="s">
        <v>433</v>
      </c>
      <c r="J16" s="70" t="s">
        <v>433</v>
      </c>
      <c r="K16" t="s">
        <v>433</v>
      </c>
      <c r="L16" s="8" t="s">
        <v>433</v>
      </c>
      <c r="M16" s="123">
        <v>1</v>
      </c>
      <c r="N16" s="8" t="s">
        <v>433</v>
      </c>
      <c r="O16" s="8" t="s">
        <v>433</v>
      </c>
      <c r="P16" s="70">
        <v>0</v>
      </c>
      <c r="Q16" s="70">
        <v>0</v>
      </c>
      <c r="R16" s="70">
        <v>0</v>
      </c>
      <c r="S16" s="154" t="s">
        <v>433</v>
      </c>
      <c r="T16" s="154" t="s">
        <v>433</v>
      </c>
      <c r="U16" s="154" t="s">
        <v>433</v>
      </c>
      <c r="V16" s="75">
        <f>(U3*N3)</f>
        <v>0</v>
      </c>
      <c r="W16" s="75">
        <f>(U3*O3)</f>
        <v>0</v>
      </c>
      <c r="X16" s="75">
        <f>V3</f>
        <v>189793.8</v>
      </c>
      <c r="Y16" s="154" t="s">
        <v>433</v>
      </c>
    </row>
    <row r="17" spans="1:25" x14ac:dyDescent="0.2">
      <c r="A17" s="123">
        <v>14</v>
      </c>
      <c r="B17" s="154" t="s">
        <v>433</v>
      </c>
      <c r="C17" s="154" t="s">
        <v>433</v>
      </c>
      <c r="D17" s="154" t="s">
        <v>433</v>
      </c>
      <c r="E17" s="154" t="s">
        <v>433</v>
      </c>
      <c r="F17" s="154" t="s">
        <v>433</v>
      </c>
      <c r="G17" s="154" t="s">
        <v>433</v>
      </c>
      <c r="H17" s="154" t="s">
        <v>433</v>
      </c>
      <c r="I17" s="154" t="s">
        <v>433</v>
      </c>
      <c r="J17" s="154" t="s">
        <v>433</v>
      </c>
      <c r="K17" s="154" t="s">
        <v>433</v>
      </c>
      <c r="L17" s="154" t="s">
        <v>433</v>
      </c>
      <c r="M17" s="154" t="s">
        <v>433</v>
      </c>
      <c r="N17" s="154" t="s">
        <v>433</v>
      </c>
      <c r="O17" s="8" t="s">
        <v>433</v>
      </c>
      <c r="P17" s="70">
        <v>0</v>
      </c>
      <c r="Q17" s="70">
        <v>0</v>
      </c>
      <c r="R17" s="70">
        <v>0</v>
      </c>
      <c r="S17" s="154" t="s">
        <v>433</v>
      </c>
      <c r="T17" s="154" t="s">
        <v>433</v>
      </c>
      <c r="U17" s="154" t="s">
        <v>433</v>
      </c>
      <c r="V17" s="75">
        <f t="shared" ref="V17:V20" si="6">(U4*N4)</f>
        <v>0</v>
      </c>
      <c r="W17" s="75">
        <f t="shared" ref="W17:W20" si="7">(U4*O4)</f>
        <v>0</v>
      </c>
      <c r="X17" s="75">
        <f t="shared" ref="X17:X26" si="8">V4</f>
        <v>648115.19999999995</v>
      </c>
      <c r="Y17" s="154" t="s">
        <v>433</v>
      </c>
    </row>
    <row r="18" spans="1:25" x14ac:dyDescent="0.2">
      <c r="A18" s="123">
        <v>15</v>
      </c>
      <c r="B18" s="154" t="s">
        <v>433</v>
      </c>
      <c r="C18" s="154" t="s">
        <v>433</v>
      </c>
      <c r="D18" s="154" t="s">
        <v>433</v>
      </c>
      <c r="E18" s="154" t="s">
        <v>433</v>
      </c>
      <c r="F18" s="154" t="s">
        <v>433</v>
      </c>
      <c r="G18" s="154" t="s">
        <v>433</v>
      </c>
      <c r="H18" s="154" t="s">
        <v>433</v>
      </c>
      <c r="I18" s="154" t="s">
        <v>433</v>
      </c>
      <c r="J18" s="154" t="s">
        <v>433</v>
      </c>
      <c r="K18" s="154" t="s">
        <v>433</v>
      </c>
      <c r="L18" s="154" t="s">
        <v>433</v>
      </c>
      <c r="M18" s="154" t="s">
        <v>433</v>
      </c>
      <c r="N18" s="154" t="s">
        <v>433</v>
      </c>
      <c r="O18" s="8" t="s">
        <v>433</v>
      </c>
      <c r="P18" s="70">
        <v>0</v>
      </c>
      <c r="Q18" s="70">
        <v>0</v>
      </c>
      <c r="R18" s="70">
        <v>0</v>
      </c>
      <c r="S18" s="154" t="s">
        <v>433</v>
      </c>
      <c r="T18" s="154" t="s">
        <v>433</v>
      </c>
      <c r="U18" s="154" t="s">
        <v>433</v>
      </c>
      <c r="V18" s="75">
        <f t="shared" si="6"/>
        <v>0</v>
      </c>
      <c r="W18" s="75">
        <f t="shared" si="7"/>
        <v>0</v>
      </c>
      <c r="X18" s="75">
        <f t="shared" si="8"/>
        <v>9015.6</v>
      </c>
      <c r="Y18" s="154" t="s">
        <v>433</v>
      </c>
    </row>
    <row r="19" spans="1:25" s="165" customFormat="1" x14ac:dyDescent="0.2">
      <c r="A19" s="123">
        <v>16</v>
      </c>
      <c r="B19" s="154" t="s">
        <v>433</v>
      </c>
      <c r="C19" s="154" t="s">
        <v>433</v>
      </c>
      <c r="D19" s="154" t="s">
        <v>433</v>
      </c>
      <c r="E19" s="154" t="s">
        <v>433</v>
      </c>
      <c r="F19" s="154" t="s">
        <v>433</v>
      </c>
      <c r="G19" s="154" t="s">
        <v>433</v>
      </c>
      <c r="H19" s="70" t="s">
        <v>433</v>
      </c>
      <c r="I19" s="70" t="s">
        <v>433</v>
      </c>
      <c r="J19" s="69" t="s">
        <v>433</v>
      </c>
      <c r="K19" s="70" t="s">
        <v>433</v>
      </c>
      <c r="L19" s="8" t="str">
        <f t="shared" ref="L19" si="9">J19</f>
        <v>.</v>
      </c>
      <c r="M19" s="191" t="s">
        <v>433</v>
      </c>
      <c r="N19" s="8" t="s">
        <v>433</v>
      </c>
      <c r="O19" s="8" t="s">
        <v>433</v>
      </c>
      <c r="P19" s="70">
        <v>0</v>
      </c>
      <c r="Q19" s="70">
        <v>0</v>
      </c>
      <c r="R19" s="70">
        <v>0</v>
      </c>
      <c r="S19" s="187" t="s">
        <v>433</v>
      </c>
      <c r="T19" s="187" t="s">
        <v>433</v>
      </c>
      <c r="U19" s="154" t="s">
        <v>433</v>
      </c>
      <c r="V19" s="75">
        <f t="shared" si="6"/>
        <v>0</v>
      </c>
      <c r="W19" s="75">
        <f t="shared" si="7"/>
        <v>0</v>
      </c>
      <c r="X19" s="75">
        <f t="shared" si="8"/>
        <v>2269</v>
      </c>
      <c r="Y19" s="154" t="s">
        <v>433</v>
      </c>
    </row>
    <row r="20" spans="1:25" x14ac:dyDescent="0.2">
      <c r="A20" s="123">
        <v>17</v>
      </c>
      <c r="B20" s="124" t="s">
        <v>23</v>
      </c>
      <c r="C20" s="124" t="s">
        <v>433</v>
      </c>
      <c r="D20" s="124" t="s">
        <v>433</v>
      </c>
      <c r="E20" s="124" t="s">
        <v>433</v>
      </c>
      <c r="F20" s="124" t="s">
        <v>433</v>
      </c>
      <c r="G20" s="124" t="s">
        <v>433</v>
      </c>
      <c r="H20" s="71">
        <f>ROUND(SUM(H16:H19),2)</f>
        <v>0</v>
      </c>
      <c r="I20" s="71">
        <f>ROUND(SUM(I16:I19),2)</f>
        <v>0</v>
      </c>
      <c r="J20" s="72">
        <f>ROUND(SUM(J16:J19),2)</f>
        <v>0</v>
      </c>
      <c r="K20" s="71" t="s">
        <v>433</v>
      </c>
      <c r="L20" s="71">
        <f>SUM(L16:L19)</f>
        <v>0</v>
      </c>
      <c r="M20" s="71"/>
      <c r="N20" s="71">
        <f>SUM(N16:N19)</f>
        <v>0</v>
      </c>
      <c r="O20" s="71">
        <f>SUM(O16:O19)</f>
        <v>0</v>
      </c>
      <c r="P20" s="71">
        <f>ROUND(T8,2)</f>
        <v>6587130.96</v>
      </c>
      <c r="Q20" s="71">
        <f>V8</f>
        <v>851218.78</v>
      </c>
      <c r="R20" s="71">
        <f>ROUND(T12,2)</f>
        <v>7438349.7400000002</v>
      </c>
      <c r="S20" s="154" t="s">
        <v>433</v>
      </c>
      <c r="T20" s="154" t="s">
        <v>433</v>
      </c>
      <c r="U20" s="162" t="s">
        <v>433</v>
      </c>
      <c r="V20" s="75">
        <f t="shared" si="6"/>
        <v>0</v>
      </c>
      <c r="W20" s="75">
        <f t="shared" si="7"/>
        <v>0</v>
      </c>
      <c r="X20" s="75">
        <f t="shared" si="8"/>
        <v>2025.18</v>
      </c>
      <c r="Y20" s="154" t="s">
        <v>433</v>
      </c>
    </row>
    <row r="21" spans="1:25" x14ac:dyDescent="0.2">
      <c r="A21" s="123">
        <v>18</v>
      </c>
      <c r="B21" s="154" t="s">
        <v>433</v>
      </c>
      <c r="C21" s="154" t="s">
        <v>433</v>
      </c>
      <c r="D21" s="154" t="s">
        <v>433</v>
      </c>
      <c r="E21" s="154" t="s">
        <v>433</v>
      </c>
      <c r="F21" s="154" t="s">
        <v>433</v>
      </c>
      <c r="G21" s="154" t="s">
        <v>433</v>
      </c>
      <c r="H21" s="154" t="s">
        <v>433</v>
      </c>
      <c r="I21" s="154" t="s">
        <v>433</v>
      </c>
      <c r="J21" s="156" t="s">
        <v>433</v>
      </c>
      <c r="K21" s="154" t="s">
        <v>433</v>
      </c>
      <c r="L21" s="154" t="s">
        <v>433</v>
      </c>
      <c r="M21" s="154" t="s">
        <v>433</v>
      </c>
      <c r="N21" s="154" t="s">
        <v>433</v>
      </c>
      <c r="O21" s="154" t="s">
        <v>433</v>
      </c>
      <c r="P21" s="154" t="s">
        <v>433</v>
      </c>
      <c r="Q21" s="154" t="s">
        <v>433</v>
      </c>
      <c r="R21" s="154" t="s">
        <v>433</v>
      </c>
      <c r="S21" s="154" t="s">
        <v>433</v>
      </c>
      <c r="T21" s="154" t="s">
        <v>433</v>
      </c>
      <c r="U21" s="154" t="s">
        <v>433</v>
      </c>
      <c r="V21" s="75" t="s">
        <v>433</v>
      </c>
      <c r="W21" s="75" t="s">
        <v>433</v>
      </c>
      <c r="X21" s="75" t="s">
        <v>433</v>
      </c>
      <c r="Y21" s="154" t="s">
        <v>433</v>
      </c>
    </row>
    <row r="22" spans="1:25" x14ac:dyDescent="0.2">
      <c r="A22" s="123">
        <v>19</v>
      </c>
      <c r="B22" s="154" t="s">
        <v>433</v>
      </c>
      <c r="C22" s="154" t="s">
        <v>433</v>
      </c>
      <c r="D22" s="154" t="s">
        <v>433</v>
      </c>
      <c r="E22" s="154" t="s">
        <v>433</v>
      </c>
      <c r="F22" s="154" t="s">
        <v>433</v>
      </c>
      <c r="G22" s="154" t="s">
        <v>433</v>
      </c>
      <c r="H22" s="154" t="s">
        <v>433</v>
      </c>
      <c r="I22" s="154" t="s">
        <v>433</v>
      </c>
      <c r="J22" s="156" t="s">
        <v>433</v>
      </c>
      <c r="K22" s="154" t="s">
        <v>433</v>
      </c>
      <c r="L22" s="154" t="s">
        <v>433</v>
      </c>
      <c r="M22" s="154" t="s">
        <v>433</v>
      </c>
      <c r="N22" s="154" t="s">
        <v>433</v>
      </c>
      <c r="O22" s="154" t="s">
        <v>433</v>
      </c>
      <c r="P22" s="154" t="s">
        <v>433</v>
      </c>
      <c r="Q22" s="154" t="s">
        <v>433</v>
      </c>
      <c r="R22" s="154" t="s">
        <v>433</v>
      </c>
      <c r="S22" s="154" t="s">
        <v>433</v>
      </c>
      <c r="T22" s="154" t="s">
        <v>433</v>
      </c>
      <c r="U22" s="154" t="s">
        <v>433</v>
      </c>
      <c r="V22" s="75" t="s">
        <v>433</v>
      </c>
      <c r="W22" s="75" t="s">
        <v>433</v>
      </c>
      <c r="X22" s="75" t="str">
        <f t="shared" si="8"/>
        <v>.</v>
      </c>
      <c r="Y22" s="154" t="s">
        <v>433</v>
      </c>
    </row>
    <row r="23" spans="1:25" x14ac:dyDescent="0.2">
      <c r="A23" s="123">
        <v>20</v>
      </c>
      <c r="B23" s="154" t="s">
        <v>433</v>
      </c>
      <c r="C23" s="154" t="s">
        <v>433</v>
      </c>
      <c r="D23" s="154" t="s">
        <v>433</v>
      </c>
      <c r="E23" s="154" t="s">
        <v>433</v>
      </c>
      <c r="F23" s="154" t="s">
        <v>433</v>
      </c>
      <c r="G23" s="154" t="s">
        <v>433</v>
      </c>
      <c r="H23" s="154" t="s">
        <v>433</v>
      </c>
      <c r="I23" s="154" t="s">
        <v>433</v>
      </c>
      <c r="J23" s="156" t="s">
        <v>433</v>
      </c>
      <c r="K23" s="154" t="s">
        <v>433</v>
      </c>
      <c r="L23" s="154" t="s">
        <v>433</v>
      </c>
      <c r="M23" s="154" t="s">
        <v>433</v>
      </c>
      <c r="N23" s="154" t="s">
        <v>433</v>
      </c>
      <c r="O23" s="154" t="s">
        <v>433</v>
      </c>
      <c r="P23" s="154" t="s">
        <v>433</v>
      </c>
      <c r="Q23" s="154" t="s">
        <v>433</v>
      </c>
      <c r="R23" s="154" t="s">
        <v>433</v>
      </c>
      <c r="S23" s="154" t="s">
        <v>433</v>
      </c>
      <c r="T23" s="154" t="s">
        <v>433</v>
      </c>
      <c r="U23" s="154" t="s">
        <v>433</v>
      </c>
      <c r="V23" s="75" t="s">
        <v>433</v>
      </c>
      <c r="W23" s="75" t="s">
        <v>433</v>
      </c>
      <c r="X23" s="75" t="str">
        <f t="shared" si="8"/>
        <v>.</v>
      </c>
      <c r="Y23" s="154" t="s">
        <v>433</v>
      </c>
    </row>
    <row r="24" spans="1:25" x14ac:dyDescent="0.2">
      <c r="A24" s="123">
        <v>21</v>
      </c>
      <c r="B24" s="154" t="s">
        <v>433</v>
      </c>
      <c r="C24" s="154" t="s">
        <v>433</v>
      </c>
      <c r="D24" s="154" t="s">
        <v>433</v>
      </c>
      <c r="E24" s="154" t="s">
        <v>433</v>
      </c>
      <c r="F24" s="154" t="s">
        <v>433</v>
      </c>
      <c r="G24" s="154" t="s">
        <v>433</v>
      </c>
      <c r="H24" s="154" t="s">
        <v>433</v>
      </c>
      <c r="I24" s="154" t="s">
        <v>433</v>
      </c>
      <c r="J24" s="156" t="s">
        <v>433</v>
      </c>
      <c r="K24" s="154" t="s">
        <v>433</v>
      </c>
      <c r="L24" s="154" t="s">
        <v>433</v>
      </c>
      <c r="M24" s="154" t="s">
        <v>433</v>
      </c>
      <c r="N24" s="154" t="s">
        <v>433</v>
      </c>
      <c r="O24" s="154" t="s">
        <v>433</v>
      </c>
      <c r="P24" s="154" t="s">
        <v>433</v>
      </c>
      <c r="Q24" s="154" t="s">
        <v>433</v>
      </c>
      <c r="R24" s="154" t="s">
        <v>433</v>
      </c>
      <c r="S24" s="154" t="s">
        <v>433</v>
      </c>
      <c r="T24" s="154" t="s">
        <v>433</v>
      </c>
      <c r="U24" s="154" t="s">
        <v>433</v>
      </c>
      <c r="V24" s="75" t="s">
        <v>433</v>
      </c>
      <c r="W24" s="75" t="s">
        <v>433</v>
      </c>
      <c r="X24" s="75" t="str">
        <f t="shared" si="8"/>
        <v>.</v>
      </c>
      <c r="Y24" s="154" t="s">
        <v>433</v>
      </c>
    </row>
    <row r="25" spans="1:25" x14ac:dyDescent="0.2">
      <c r="A25" s="123">
        <v>22</v>
      </c>
      <c r="B25" s="166" t="s">
        <v>398</v>
      </c>
      <c r="C25" s="166" t="s">
        <v>433</v>
      </c>
      <c r="D25" s="166" t="s">
        <v>433</v>
      </c>
      <c r="E25" s="166" t="s">
        <v>433</v>
      </c>
      <c r="F25" s="166" t="s">
        <v>433</v>
      </c>
      <c r="G25" s="154" t="s">
        <v>433</v>
      </c>
      <c r="H25" s="154" t="s">
        <v>433</v>
      </c>
      <c r="I25" s="154" t="s">
        <v>433</v>
      </c>
      <c r="J25" s="154" t="s">
        <v>433</v>
      </c>
      <c r="K25" s="154" t="s">
        <v>433</v>
      </c>
      <c r="L25" s="154" t="s">
        <v>433</v>
      </c>
      <c r="M25" s="154" t="s">
        <v>433</v>
      </c>
      <c r="N25" s="154" t="s">
        <v>433</v>
      </c>
      <c r="O25" s="154" t="s">
        <v>433</v>
      </c>
      <c r="P25" s="154" t="s">
        <v>433</v>
      </c>
      <c r="Q25" s="154" t="s">
        <v>433</v>
      </c>
      <c r="R25" s="154" t="s">
        <v>433</v>
      </c>
      <c r="S25" s="154" t="s">
        <v>433</v>
      </c>
      <c r="T25" s="154" t="s">
        <v>433</v>
      </c>
      <c r="U25" s="154" t="s">
        <v>433</v>
      </c>
      <c r="V25" s="75" t="s">
        <v>433</v>
      </c>
      <c r="W25" s="75" t="s">
        <v>433</v>
      </c>
      <c r="X25" s="75" t="str">
        <f t="shared" si="8"/>
        <v>.</v>
      </c>
      <c r="Y25" s="154" t="s">
        <v>433</v>
      </c>
    </row>
    <row r="26" spans="1:25" x14ac:dyDescent="0.2">
      <c r="A26" s="123">
        <v>23</v>
      </c>
      <c r="B26" s="167" t="s">
        <v>193</v>
      </c>
      <c r="C26" s="167" t="s">
        <v>433</v>
      </c>
      <c r="D26" s="167" t="s">
        <v>194</v>
      </c>
      <c r="E26" s="167" t="s">
        <v>195</v>
      </c>
      <c r="F26" s="167" t="s">
        <v>196</v>
      </c>
      <c r="G26" s="154" t="s">
        <v>433</v>
      </c>
      <c r="H26" s="154" t="s">
        <v>433</v>
      </c>
      <c r="I26" s="154" t="s">
        <v>433</v>
      </c>
      <c r="J26" s="154" t="s">
        <v>433</v>
      </c>
      <c r="K26" s="154" t="s">
        <v>433</v>
      </c>
      <c r="L26" s="154" t="s">
        <v>433</v>
      </c>
      <c r="M26" s="154" t="s">
        <v>433</v>
      </c>
      <c r="N26" s="154" t="s">
        <v>433</v>
      </c>
      <c r="O26" s="154" t="s">
        <v>433</v>
      </c>
      <c r="P26" s="154" t="s">
        <v>433</v>
      </c>
      <c r="Q26" s="154" t="s">
        <v>433</v>
      </c>
      <c r="R26" s="154" t="s">
        <v>433</v>
      </c>
      <c r="S26" s="154" t="s">
        <v>433</v>
      </c>
      <c r="T26" s="154" t="s">
        <v>433</v>
      </c>
      <c r="U26" s="154" t="s">
        <v>433</v>
      </c>
      <c r="V26" s="75">
        <f>SUM(V16:V25)</f>
        <v>0</v>
      </c>
      <c r="W26" s="75">
        <f>SUM(W16:W25)</f>
        <v>0</v>
      </c>
      <c r="X26" s="75" t="str">
        <f t="shared" si="8"/>
        <v>.</v>
      </c>
      <c r="Y26" s="168" t="s">
        <v>433</v>
      </c>
    </row>
    <row r="27" spans="1:25" x14ac:dyDescent="0.2">
      <c r="A27" s="123">
        <v>24</v>
      </c>
      <c r="B27" s="216" t="s">
        <v>199</v>
      </c>
      <c r="C27" s="107" t="s">
        <v>433</v>
      </c>
      <c r="D27" s="231">
        <v>2000</v>
      </c>
      <c r="E27" s="145" t="s">
        <v>393</v>
      </c>
      <c r="F27" s="216" t="s">
        <v>200</v>
      </c>
      <c r="G27" s="154" t="s">
        <v>433</v>
      </c>
      <c r="H27" s="154" t="s">
        <v>433</v>
      </c>
      <c r="I27" s="154" t="s">
        <v>433</v>
      </c>
      <c r="J27" s="154" t="s">
        <v>433</v>
      </c>
      <c r="K27" s="154" t="s">
        <v>433</v>
      </c>
      <c r="L27" s="154" t="s">
        <v>433</v>
      </c>
      <c r="M27" s="154" t="s">
        <v>433</v>
      </c>
      <c r="N27" s="154" t="s">
        <v>433</v>
      </c>
      <c r="O27" s="154" t="s">
        <v>433</v>
      </c>
      <c r="P27" s="154" t="s">
        <v>433</v>
      </c>
      <c r="Q27" s="154" t="s">
        <v>433</v>
      </c>
      <c r="R27" s="154" t="s">
        <v>433</v>
      </c>
      <c r="S27" s="154" t="s">
        <v>433</v>
      </c>
      <c r="T27" s="154" t="s">
        <v>433</v>
      </c>
      <c r="U27" s="154" t="s">
        <v>433</v>
      </c>
      <c r="V27" s="1" t="s">
        <v>23</v>
      </c>
      <c r="W27" s="75">
        <f>V26+W26</f>
        <v>0</v>
      </c>
      <c r="X27" s="75">
        <f>SUM(X16:X26)</f>
        <v>851218.78</v>
      </c>
      <c r="Y27" s="154" t="s">
        <v>433</v>
      </c>
    </row>
    <row r="28" spans="1:25" x14ac:dyDescent="0.2">
      <c r="A28" s="123">
        <v>25</v>
      </c>
      <c r="B28" s="77" t="s">
        <v>403</v>
      </c>
      <c r="C28" s="107" t="s">
        <v>433</v>
      </c>
      <c r="D28" s="231">
        <f>U8*2%</f>
        <v>131742.61920000002</v>
      </c>
      <c r="E28" s="145" t="s">
        <v>393</v>
      </c>
      <c r="F28" s="216" t="s">
        <v>200</v>
      </c>
      <c r="G28" s="154" t="s">
        <v>433</v>
      </c>
      <c r="H28" s="154" t="s">
        <v>433</v>
      </c>
      <c r="I28" s="154" t="s">
        <v>433</v>
      </c>
      <c r="J28" s="154" t="s">
        <v>433</v>
      </c>
      <c r="K28" s="154" t="s">
        <v>433</v>
      </c>
      <c r="L28" s="154" t="s">
        <v>433</v>
      </c>
      <c r="M28" s="154" t="s">
        <v>433</v>
      </c>
      <c r="N28" s="154" t="s">
        <v>433</v>
      </c>
      <c r="O28" s="154" t="s">
        <v>433</v>
      </c>
      <c r="P28" s="154" t="s">
        <v>433</v>
      </c>
      <c r="Q28" s="154" t="s">
        <v>433</v>
      </c>
      <c r="R28" s="154" t="s">
        <v>433</v>
      </c>
      <c r="S28" s="154" t="s">
        <v>433</v>
      </c>
      <c r="T28" s="154" t="s">
        <v>433</v>
      </c>
      <c r="U28" s="154" t="s">
        <v>433</v>
      </c>
      <c r="V28" s="154" t="s">
        <v>433</v>
      </c>
      <c r="W28" s="154" t="s">
        <v>433</v>
      </c>
      <c r="X28" s="154" t="s">
        <v>433</v>
      </c>
      <c r="Y28" s="154" t="s">
        <v>433</v>
      </c>
    </row>
    <row r="29" spans="1:25" x14ac:dyDescent="0.2">
      <c r="A29" s="123">
        <v>26</v>
      </c>
      <c r="B29" s="169" t="s">
        <v>201</v>
      </c>
      <c r="C29" s="169" t="s">
        <v>433</v>
      </c>
      <c r="D29" s="75">
        <v>10000</v>
      </c>
      <c r="E29" s="169" t="s">
        <v>202</v>
      </c>
      <c r="F29" s="169" t="s">
        <v>200</v>
      </c>
      <c r="G29" s="154" t="s">
        <v>433</v>
      </c>
      <c r="H29" s="154" t="s">
        <v>433</v>
      </c>
      <c r="I29" s="154" t="s">
        <v>433</v>
      </c>
      <c r="J29" s="154" t="s">
        <v>433</v>
      </c>
      <c r="K29" s="154" t="s">
        <v>433</v>
      </c>
      <c r="L29" s="154" t="s">
        <v>433</v>
      </c>
      <c r="M29" s="154" t="s">
        <v>433</v>
      </c>
      <c r="N29" s="154" t="s">
        <v>433</v>
      </c>
      <c r="O29" s="154" t="s">
        <v>433</v>
      </c>
      <c r="P29" s="154" t="s">
        <v>433</v>
      </c>
      <c r="Q29" s="154" t="s">
        <v>433</v>
      </c>
      <c r="R29" s="154" t="s">
        <v>433</v>
      </c>
      <c r="S29" s="154" t="s">
        <v>433</v>
      </c>
      <c r="T29" s="154" t="s">
        <v>433</v>
      </c>
      <c r="U29" s="154" t="s">
        <v>433</v>
      </c>
      <c r="V29" s="154" t="s">
        <v>433</v>
      </c>
      <c r="W29" s="154" t="s">
        <v>433</v>
      </c>
      <c r="X29" s="154" t="s">
        <v>433</v>
      </c>
      <c r="Y29" s="154" t="s">
        <v>433</v>
      </c>
    </row>
    <row r="30" spans="1:25" x14ac:dyDescent="0.2">
      <c r="A30" s="123">
        <v>27</v>
      </c>
      <c r="B30" s="154" t="s">
        <v>433</v>
      </c>
      <c r="C30" s="154" t="s">
        <v>433</v>
      </c>
      <c r="D30" s="154" t="s">
        <v>433</v>
      </c>
      <c r="E30" s="154" t="s">
        <v>433</v>
      </c>
      <c r="F30" s="154" t="s">
        <v>433</v>
      </c>
      <c r="G30" s="154" t="s">
        <v>433</v>
      </c>
      <c r="H30" s="154" t="s">
        <v>433</v>
      </c>
      <c r="I30" s="154" t="s">
        <v>433</v>
      </c>
      <c r="J30" s="154" t="s">
        <v>433</v>
      </c>
      <c r="K30" s="154" t="s">
        <v>433</v>
      </c>
      <c r="L30" s="154" t="s">
        <v>433</v>
      </c>
      <c r="M30" s="154" t="s">
        <v>433</v>
      </c>
      <c r="N30" s="154" t="s">
        <v>433</v>
      </c>
      <c r="O30" s="154" t="s">
        <v>433</v>
      </c>
      <c r="P30" s="154" t="s">
        <v>433</v>
      </c>
      <c r="Q30" s="154" t="s">
        <v>433</v>
      </c>
      <c r="R30" s="154" t="s">
        <v>433</v>
      </c>
      <c r="S30" s="154" t="s">
        <v>433</v>
      </c>
      <c r="T30" s="154" t="s">
        <v>433</v>
      </c>
      <c r="U30" s="154" t="s">
        <v>433</v>
      </c>
      <c r="V30" s="154" t="s">
        <v>433</v>
      </c>
      <c r="W30" s="154" t="s">
        <v>433</v>
      </c>
      <c r="X30" s="154" t="s">
        <v>433</v>
      </c>
      <c r="Y30" s="154" t="s">
        <v>433</v>
      </c>
    </row>
    <row r="31" spans="1:25" x14ac:dyDescent="0.2">
      <c r="A31" s="123">
        <v>28</v>
      </c>
      <c r="B31" s="171" t="s">
        <v>163</v>
      </c>
      <c r="C31" s="160" t="s">
        <v>433</v>
      </c>
      <c r="D31" s="171" t="s">
        <v>168</v>
      </c>
      <c r="E31" s="160" t="s">
        <v>433</v>
      </c>
      <c r="F31" s="171" t="s">
        <v>174</v>
      </c>
      <c r="G31" s="160" t="s">
        <v>433</v>
      </c>
      <c r="H31" s="154" t="s">
        <v>433</v>
      </c>
      <c r="I31" s="154" t="s">
        <v>433</v>
      </c>
      <c r="J31" s="154" t="s">
        <v>433</v>
      </c>
      <c r="K31" s="154" t="s">
        <v>433</v>
      </c>
      <c r="L31" s="154" t="s">
        <v>433</v>
      </c>
      <c r="M31" s="154" t="s">
        <v>433</v>
      </c>
      <c r="N31" s="154" t="s">
        <v>433</v>
      </c>
      <c r="O31" s="154" t="s">
        <v>433</v>
      </c>
      <c r="P31" s="154" t="s">
        <v>433</v>
      </c>
      <c r="Q31" s="154" t="s">
        <v>433</v>
      </c>
      <c r="R31" s="154" t="s">
        <v>433</v>
      </c>
      <c r="S31" s="154" t="s">
        <v>433</v>
      </c>
      <c r="T31" s="154" t="s">
        <v>433</v>
      </c>
      <c r="U31" s="154" t="s">
        <v>433</v>
      </c>
      <c r="V31" s="154" t="s">
        <v>433</v>
      </c>
      <c r="W31" s="154" t="s">
        <v>433</v>
      </c>
      <c r="X31" s="154" t="s">
        <v>433</v>
      </c>
      <c r="Y31" s="154" t="s">
        <v>433</v>
      </c>
    </row>
    <row r="32" spans="1:25" x14ac:dyDescent="0.2">
      <c r="A32" s="123">
        <v>29</v>
      </c>
      <c r="B32" s="167" t="s">
        <v>164</v>
      </c>
      <c r="C32" s="167" t="s">
        <v>165</v>
      </c>
      <c r="D32" s="167" t="s">
        <v>164</v>
      </c>
      <c r="E32" s="167" t="s">
        <v>165</v>
      </c>
      <c r="F32" s="167" t="s">
        <v>164</v>
      </c>
      <c r="G32" s="167" t="s">
        <v>165</v>
      </c>
      <c r="H32" s="154" t="s">
        <v>433</v>
      </c>
      <c r="I32" s="154" t="s">
        <v>433</v>
      </c>
      <c r="J32" s="154" t="s">
        <v>433</v>
      </c>
      <c r="K32" s="154" t="s">
        <v>433</v>
      </c>
      <c r="L32" s="154" t="s">
        <v>433</v>
      </c>
      <c r="M32" s="154" t="s">
        <v>433</v>
      </c>
      <c r="N32" s="154" t="s">
        <v>433</v>
      </c>
      <c r="O32" s="154" t="s">
        <v>433</v>
      </c>
      <c r="P32" s="154" t="s">
        <v>433</v>
      </c>
      <c r="Q32" s="154" t="s">
        <v>433</v>
      </c>
      <c r="R32" s="154" t="s">
        <v>433</v>
      </c>
      <c r="S32" s="154" t="s">
        <v>433</v>
      </c>
      <c r="T32" s="154" t="s">
        <v>433</v>
      </c>
      <c r="U32" s="154" t="s">
        <v>433</v>
      </c>
      <c r="V32" s="154" t="s">
        <v>433</v>
      </c>
      <c r="W32" s="154" t="s">
        <v>433</v>
      </c>
      <c r="X32" s="154" t="s">
        <v>433</v>
      </c>
      <c r="Y32" s="154" t="s">
        <v>433</v>
      </c>
    </row>
    <row r="33" spans="1:25" x14ac:dyDescent="0.2">
      <c r="A33" s="123">
        <v>30</v>
      </c>
      <c r="B33" s="145" t="s">
        <v>177</v>
      </c>
      <c r="C33" s="145" t="s">
        <v>166</v>
      </c>
      <c r="D33" s="145" t="s">
        <v>433</v>
      </c>
      <c r="E33" s="145" t="s">
        <v>433</v>
      </c>
      <c r="F33" s="145" t="s">
        <v>175</v>
      </c>
      <c r="G33" s="145" t="s">
        <v>167</v>
      </c>
      <c r="H33" s="154" t="s">
        <v>433</v>
      </c>
      <c r="I33" s="154" t="s">
        <v>433</v>
      </c>
      <c r="J33" s="154" t="s">
        <v>433</v>
      </c>
      <c r="K33" s="154" t="s">
        <v>433</v>
      </c>
      <c r="L33" s="154" t="s">
        <v>433</v>
      </c>
      <c r="M33" s="154" t="s">
        <v>433</v>
      </c>
      <c r="N33" s="154" t="s">
        <v>433</v>
      </c>
      <c r="O33" s="154" t="s">
        <v>433</v>
      </c>
      <c r="P33" s="154" t="s">
        <v>433</v>
      </c>
      <c r="Q33" s="154" t="s">
        <v>433</v>
      </c>
      <c r="R33" s="154" t="s">
        <v>433</v>
      </c>
      <c r="S33" s="154" t="s">
        <v>433</v>
      </c>
      <c r="T33" s="154" t="s">
        <v>433</v>
      </c>
      <c r="U33" s="154" t="s">
        <v>433</v>
      </c>
      <c r="V33" s="154" t="s">
        <v>433</v>
      </c>
      <c r="W33" s="154" t="s">
        <v>433</v>
      </c>
      <c r="X33" s="154" t="s">
        <v>433</v>
      </c>
      <c r="Y33" s="154" t="s">
        <v>433</v>
      </c>
    </row>
    <row r="34" spans="1:25" x14ac:dyDescent="0.2">
      <c r="A34" s="123">
        <v>31</v>
      </c>
      <c r="B34" s="145" t="s">
        <v>272</v>
      </c>
      <c r="C34" s="145" t="s">
        <v>167</v>
      </c>
      <c r="D34" s="145" t="s">
        <v>433</v>
      </c>
      <c r="E34" s="145" t="s">
        <v>433</v>
      </c>
      <c r="F34" s="145" t="s">
        <v>273</v>
      </c>
      <c r="G34" s="145" t="s">
        <v>166</v>
      </c>
      <c r="H34" s="154" t="s">
        <v>433</v>
      </c>
      <c r="I34" s="154" t="s">
        <v>433</v>
      </c>
      <c r="J34" s="154" t="s">
        <v>433</v>
      </c>
      <c r="K34" s="154" t="s">
        <v>433</v>
      </c>
      <c r="L34" s="154" t="s">
        <v>433</v>
      </c>
      <c r="M34" s="154" t="s">
        <v>433</v>
      </c>
      <c r="N34" s="154" t="s">
        <v>433</v>
      </c>
      <c r="O34" s="154" t="s">
        <v>433</v>
      </c>
      <c r="P34" s="154" t="s">
        <v>433</v>
      </c>
      <c r="Q34" s="154" t="s">
        <v>433</v>
      </c>
      <c r="R34" s="154" t="s">
        <v>433</v>
      </c>
      <c r="S34" s="154" t="s">
        <v>433</v>
      </c>
      <c r="T34" s="154" t="s">
        <v>433</v>
      </c>
      <c r="U34" s="154" t="s">
        <v>433</v>
      </c>
      <c r="V34" s="154" t="s">
        <v>433</v>
      </c>
      <c r="W34" s="154" t="s">
        <v>433</v>
      </c>
      <c r="X34" s="154" t="s">
        <v>433</v>
      </c>
      <c r="Y34" s="154" t="s">
        <v>433</v>
      </c>
    </row>
    <row r="35" spans="1:25" x14ac:dyDescent="0.2">
      <c r="A35" s="123">
        <v>32</v>
      </c>
      <c r="B35" s="145" t="s">
        <v>433</v>
      </c>
      <c r="C35" s="145" t="s">
        <v>433</v>
      </c>
      <c r="D35" s="172" t="s">
        <v>433</v>
      </c>
      <c r="E35" s="145" t="s">
        <v>433</v>
      </c>
      <c r="F35" s="145" t="s">
        <v>433</v>
      </c>
      <c r="G35" s="145" t="s">
        <v>433</v>
      </c>
      <c r="H35" s="154" t="s">
        <v>433</v>
      </c>
      <c r="I35" s="154" t="s">
        <v>433</v>
      </c>
      <c r="J35" s="154" t="s">
        <v>433</v>
      </c>
      <c r="K35" s="154" t="s">
        <v>433</v>
      </c>
      <c r="L35" s="154" t="s">
        <v>433</v>
      </c>
      <c r="M35" s="154" t="s">
        <v>433</v>
      </c>
      <c r="N35" s="154" t="s">
        <v>433</v>
      </c>
      <c r="O35" s="154" t="s">
        <v>433</v>
      </c>
      <c r="P35" s="154" t="s">
        <v>433</v>
      </c>
      <c r="Q35" s="154" t="s">
        <v>433</v>
      </c>
      <c r="R35" s="154" t="s">
        <v>433</v>
      </c>
      <c r="S35" s="154" t="s">
        <v>433</v>
      </c>
      <c r="T35" s="154" t="s">
        <v>433</v>
      </c>
      <c r="U35" s="154" t="s">
        <v>433</v>
      </c>
      <c r="V35" s="154" t="s">
        <v>433</v>
      </c>
      <c r="W35" s="154" t="s">
        <v>433</v>
      </c>
      <c r="X35" s="154" t="s">
        <v>433</v>
      </c>
      <c r="Y35" s="154" t="s">
        <v>433</v>
      </c>
    </row>
    <row r="36" spans="1:25" x14ac:dyDescent="0.2">
      <c r="A36" s="123">
        <v>33</v>
      </c>
      <c r="B36" s="145" t="s">
        <v>433</v>
      </c>
      <c r="C36" s="145" t="s">
        <v>433</v>
      </c>
      <c r="D36" s="173" t="s">
        <v>433</v>
      </c>
      <c r="E36" s="145" t="s">
        <v>433</v>
      </c>
      <c r="F36" s="145" t="s">
        <v>433</v>
      </c>
      <c r="G36" s="145" t="s">
        <v>433</v>
      </c>
      <c r="H36" s="154" t="s">
        <v>433</v>
      </c>
      <c r="I36" s="154" t="s">
        <v>433</v>
      </c>
      <c r="J36" s="154" t="s">
        <v>433</v>
      </c>
      <c r="K36" s="154" t="s">
        <v>433</v>
      </c>
      <c r="L36" s="154" t="s">
        <v>433</v>
      </c>
      <c r="M36" s="154" t="s">
        <v>433</v>
      </c>
      <c r="N36" s="154" t="s">
        <v>433</v>
      </c>
      <c r="O36" s="154" t="s">
        <v>433</v>
      </c>
      <c r="P36" s="154" t="s">
        <v>433</v>
      </c>
      <c r="Q36" s="154" t="s">
        <v>433</v>
      </c>
      <c r="R36" s="154" t="s">
        <v>433</v>
      </c>
      <c r="S36" s="154" t="s">
        <v>433</v>
      </c>
      <c r="T36" s="154" t="s">
        <v>433</v>
      </c>
      <c r="U36" s="154" t="s">
        <v>433</v>
      </c>
      <c r="V36" s="154" t="s">
        <v>433</v>
      </c>
      <c r="W36" s="154" t="s">
        <v>433</v>
      </c>
      <c r="X36" s="154" t="s">
        <v>433</v>
      </c>
      <c r="Y36" s="154" t="s">
        <v>433</v>
      </c>
    </row>
    <row r="37" spans="1:25" x14ac:dyDescent="0.2">
      <c r="A37" s="123">
        <v>34</v>
      </c>
      <c r="B37" s="154" t="s">
        <v>433</v>
      </c>
      <c r="C37" s="154" t="s">
        <v>433</v>
      </c>
      <c r="D37" s="154" t="s">
        <v>433</v>
      </c>
      <c r="E37" s="154" t="s">
        <v>433</v>
      </c>
      <c r="F37" s="154" t="s">
        <v>433</v>
      </c>
      <c r="G37" s="154" t="s">
        <v>433</v>
      </c>
      <c r="H37" s="154" t="s">
        <v>433</v>
      </c>
      <c r="I37" s="154" t="s">
        <v>433</v>
      </c>
      <c r="J37" s="154" t="s">
        <v>433</v>
      </c>
      <c r="K37" s="154" t="s">
        <v>433</v>
      </c>
      <c r="L37" s="154" t="s">
        <v>433</v>
      </c>
      <c r="M37" s="154" t="s">
        <v>433</v>
      </c>
      <c r="N37" s="154" t="s">
        <v>433</v>
      </c>
      <c r="O37" s="154" t="s">
        <v>433</v>
      </c>
      <c r="P37" s="154" t="s">
        <v>433</v>
      </c>
      <c r="Q37" s="154" t="s">
        <v>433</v>
      </c>
      <c r="R37" s="154" t="s">
        <v>433</v>
      </c>
      <c r="S37" s="154" t="s">
        <v>433</v>
      </c>
      <c r="T37" s="154" t="s">
        <v>433</v>
      </c>
      <c r="U37" s="154" t="s">
        <v>433</v>
      </c>
      <c r="V37" s="154" t="s">
        <v>433</v>
      </c>
      <c r="W37" s="154" t="s">
        <v>433</v>
      </c>
      <c r="X37" s="154" t="s">
        <v>433</v>
      </c>
      <c r="Y37" s="154" t="s">
        <v>433</v>
      </c>
    </row>
    <row r="38" spans="1:25" x14ac:dyDescent="0.2">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row>
  </sheetData>
  <pageMargins left="0.7" right="0.7" top="0.75" bottom="0.75" header="0.3" footer="0.3"/>
  <pageSetup orientation="portrait" horizontalDpi="4294967292"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38248-3F95-4EEC-8383-50C4A7DF9455}">
  <sheetPr>
    <tabColor theme="5" tint="0.39997558519241921"/>
  </sheetPr>
  <dimension ref="A1:BB59"/>
  <sheetViews>
    <sheetView zoomScale="80" zoomScaleNormal="80" workbookViewId="0">
      <selection activeCell="H15" sqref="H15"/>
    </sheetView>
  </sheetViews>
  <sheetFormatPr defaultColWidth="8.85546875" defaultRowHeight="12.75" x14ac:dyDescent="0.2"/>
  <cols>
    <col min="1" max="1" bestFit="true" customWidth="true" style="123" width="8.7109375" collapsed="true"/>
    <col min="2" max="2" bestFit="true" customWidth="true" style="123" width="30.28515625" collapsed="true"/>
    <col min="3" max="3" bestFit="true" customWidth="true" style="123" width="40.42578125" collapsed="true"/>
    <col min="4" max="4" bestFit="true" customWidth="true" style="123" width="32.28515625" collapsed="true"/>
    <col min="5" max="5" bestFit="true" customWidth="true" style="123" width="19.28515625" collapsed="true"/>
    <col min="6" max="6" bestFit="true" customWidth="true" style="123" width="20.85546875" collapsed="true"/>
    <col min="7" max="7" bestFit="true" customWidth="true" style="123" width="13.140625" collapsed="true"/>
    <col min="8" max="8" bestFit="true" customWidth="true" style="123" width="18.85546875" collapsed="true"/>
    <col min="9" max="9" bestFit="true" customWidth="true" style="123" width="20.0" collapsed="true"/>
    <col min="10" max="10" bestFit="true" customWidth="true" style="123" width="24.42578125" collapsed="true"/>
    <col min="11" max="11" bestFit="true" customWidth="true" style="123" width="22.5703125" collapsed="true"/>
    <col min="12" max="12" bestFit="true" customWidth="true" style="123" width="19.42578125" collapsed="true"/>
    <col min="13" max="13" bestFit="true" customWidth="true" style="123" width="18.140625" collapsed="true"/>
    <col min="14" max="14" bestFit="true" customWidth="true" style="123" width="19.42578125" collapsed="true"/>
    <col min="15" max="15" bestFit="true" customWidth="true" style="123" width="16.7109375" collapsed="true"/>
    <col min="16" max="16" bestFit="true" customWidth="true" style="123" width="16.85546875" collapsed="true"/>
    <col min="17" max="17" bestFit="true" customWidth="true" style="123" width="16.7109375" collapsed="true"/>
    <col min="18" max="18" bestFit="true" customWidth="true" style="123" width="13.5703125" collapsed="true"/>
    <col min="19" max="19" bestFit="true" customWidth="true" style="123" width="31.5703125" collapsed="true"/>
    <col min="20" max="20" bestFit="true" customWidth="true" style="123" width="16.42578125" collapsed="true"/>
    <col min="21" max="21" bestFit="true" customWidth="true" style="123" width="17.28515625" collapsed="true"/>
    <col min="22" max="22" bestFit="true" customWidth="true" style="123" width="12.0" collapsed="true"/>
    <col min="23" max="23" bestFit="true" customWidth="true" style="123" width="13.0" collapsed="true"/>
    <col min="24" max="24" bestFit="true" customWidth="true" style="123" width="13.5703125" collapsed="true"/>
    <col min="25" max="25" customWidth="true" style="123" width="13.0" collapsed="true"/>
    <col min="26" max="26" bestFit="true" customWidth="true" style="123" width="13.0" collapsed="true"/>
    <col min="27" max="16384" style="123" width="8.85546875" collapsed="true"/>
  </cols>
  <sheetData>
    <row r="1" spans="1:54" x14ac:dyDescent="0.2">
      <c r="A1" s="123" t="s">
        <v>216</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row>
    <row r="2" spans="1:54" s="143" customFormat="1" ht="38.25" x14ac:dyDescent="0.2">
      <c r="A2" s="132" t="s">
        <v>217</v>
      </c>
      <c r="B2" s="133" t="s">
        <v>8</v>
      </c>
      <c r="C2" s="134" t="s">
        <v>9</v>
      </c>
      <c r="D2" s="133" t="s">
        <v>15</v>
      </c>
      <c r="E2" s="133" t="s">
        <v>16</v>
      </c>
      <c r="F2" s="133" t="s">
        <v>17</v>
      </c>
      <c r="G2" s="133" t="s">
        <v>18</v>
      </c>
      <c r="H2" s="133" t="s">
        <v>10</v>
      </c>
      <c r="I2" s="133" t="s">
        <v>11</v>
      </c>
      <c r="J2" s="133" t="s">
        <v>12</v>
      </c>
      <c r="K2" s="133" t="s">
        <v>0</v>
      </c>
      <c r="L2" s="133" t="s">
        <v>2</v>
      </c>
      <c r="M2" s="134" t="s">
        <v>23</v>
      </c>
      <c r="N2" s="134" t="s">
        <v>47</v>
      </c>
      <c r="O2" s="134" t="s">
        <v>48</v>
      </c>
      <c r="P2" s="134" t="s">
        <v>55</v>
      </c>
      <c r="Q2" s="134" t="s">
        <v>41</v>
      </c>
      <c r="R2" s="135" t="s">
        <v>78</v>
      </c>
      <c r="S2" s="135" t="s">
        <v>58</v>
      </c>
      <c r="T2" s="135" t="s">
        <v>59</v>
      </c>
      <c r="U2" s="135" t="s">
        <v>53</v>
      </c>
      <c r="V2" s="134" t="s">
        <v>55</v>
      </c>
      <c r="W2" s="135" t="s">
        <v>565</v>
      </c>
      <c r="X2" s="134" t="s">
        <v>564</v>
      </c>
      <c r="Y2" s="134" t="s">
        <v>68</v>
      </c>
      <c r="Z2" s="123"/>
      <c r="AA2" s="123"/>
      <c r="AB2" s="123"/>
      <c r="AC2" s="123"/>
      <c r="AD2" s="123"/>
      <c r="AE2" s="123"/>
      <c r="AF2" s="123"/>
      <c r="AG2" s="123"/>
      <c r="AH2" s="123"/>
      <c r="AI2" s="123"/>
      <c r="AJ2" s="123"/>
      <c r="AK2" s="123"/>
      <c r="AL2" s="123"/>
      <c r="AM2" s="123"/>
      <c r="AN2" s="123"/>
      <c r="AO2" s="123"/>
      <c r="AP2" s="123"/>
      <c r="AQ2" s="123"/>
      <c r="AR2" s="123"/>
      <c r="AS2" s="123"/>
      <c r="AT2" s="123"/>
      <c r="AU2" s="123"/>
      <c r="AV2" s="123"/>
      <c r="AW2" s="123"/>
      <c r="AX2" s="123"/>
      <c r="AY2" s="123"/>
      <c r="AZ2" s="123"/>
      <c r="BA2" s="123"/>
      <c r="BB2" s="123"/>
    </row>
    <row r="3" spans="1:54" x14ac:dyDescent="0.2">
      <c r="A3" s="123">
        <v>0</v>
      </c>
      <c r="B3" s="144">
        <v>1</v>
      </c>
      <c r="C3" s="146" t="s">
        <v>3</v>
      </c>
      <c r="D3" s="146" t="s">
        <v>33</v>
      </c>
      <c r="E3" s="146" t="s">
        <v>130</v>
      </c>
      <c r="F3" s="146" t="s">
        <v>31</v>
      </c>
      <c r="G3" s="146" t="s">
        <v>19</v>
      </c>
      <c r="H3" s="147" t="s">
        <v>35</v>
      </c>
      <c r="I3" s="146" t="s">
        <v>39</v>
      </c>
      <c r="J3" s="207" t="s">
        <v>157</v>
      </c>
      <c r="K3" s="148" t="s">
        <v>4</v>
      </c>
      <c r="L3" s="146">
        <v>150.63</v>
      </c>
      <c r="M3" s="127">
        <f>J3*L3</f>
        <v>271134</v>
      </c>
      <c r="N3" s="196">
        <v>0.09</v>
      </c>
      <c r="O3" s="196">
        <v>0.09</v>
      </c>
      <c r="P3" s="130">
        <v>0</v>
      </c>
      <c r="Q3" s="146" t="s">
        <v>44</v>
      </c>
      <c r="R3" s="178">
        <v>5</v>
      </c>
      <c r="S3" s="127">
        <f>M3*R3/100</f>
        <v>13556.7</v>
      </c>
      <c r="T3" s="127">
        <f>M3-S3</f>
        <v>257577.3</v>
      </c>
      <c r="U3" s="126">
        <f>T3-(T3*$U$9)</f>
        <v>257577.3</v>
      </c>
      <c r="V3" s="127">
        <f>ROUND((N3*U3),2)+ROUND((O3*U3),2)</f>
        <v>46363.92</v>
      </c>
      <c r="W3" s="127">
        <f>$W$9*U3</f>
        <v>0</v>
      </c>
      <c r="X3" s="127">
        <f>ROUND(((U3+W3)/J3),4)</f>
        <v>143.0985</v>
      </c>
      <c r="Y3" s="127">
        <f>X3*J3</f>
        <v>257577.3</v>
      </c>
    </row>
    <row r="4" spans="1:54" x14ac:dyDescent="0.2">
      <c r="A4" s="123">
        <v>1</v>
      </c>
      <c r="B4" s="144">
        <v>2</v>
      </c>
      <c r="C4" s="144" t="s">
        <v>5</v>
      </c>
      <c r="D4" s="146" t="s">
        <v>33</v>
      </c>
      <c r="E4" s="146" t="s">
        <v>38</v>
      </c>
      <c r="F4" s="146" t="s">
        <v>31</v>
      </c>
      <c r="G4" s="146" t="s">
        <v>19</v>
      </c>
      <c r="H4" s="147" t="s">
        <v>35</v>
      </c>
      <c r="I4" s="146" t="s">
        <v>39</v>
      </c>
      <c r="J4" s="207" t="s">
        <v>158</v>
      </c>
      <c r="K4" s="148" t="s">
        <v>4</v>
      </c>
      <c r="L4" s="146">
        <v>1800.32</v>
      </c>
      <c r="M4" s="127">
        <f>J4*L4</f>
        <v>1125200</v>
      </c>
      <c r="N4" s="196">
        <v>0.06</v>
      </c>
      <c r="O4" s="196">
        <v>0.06</v>
      </c>
      <c r="P4" s="130">
        <v>0</v>
      </c>
      <c r="Q4" s="146" t="s">
        <v>44</v>
      </c>
      <c r="R4" s="178">
        <v>5</v>
      </c>
      <c r="S4" s="127">
        <f>M4*R4/100</f>
        <v>56260</v>
      </c>
      <c r="T4" s="127">
        <f>M4-S4</f>
        <v>1068940</v>
      </c>
      <c r="U4" s="126">
        <f t="shared" ref="U4:U7" si="0">T4-(T4*$U$9)</f>
        <v>1068940</v>
      </c>
      <c r="V4" s="127">
        <f t="shared" ref="V4:V7" si="1">ROUND((N4*U4),2)+ROUND((O4*U4),2)</f>
        <v>128272.8</v>
      </c>
      <c r="W4" s="127">
        <f t="shared" ref="W4:W7" si="2">$W$9*U4</f>
        <v>0</v>
      </c>
      <c r="X4" s="127">
        <f t="shared" ref="X4:X7" si="3">ROUND(((U4+W4)/J4),4)</f>
        <v>1710.3040000000001</v>
      </c>
      <c r="Y4" s="127">
        <f t="shared" ref="Y4:Y7" si="4">X4*J4</f>
        <v>1068940</v>
      </c>
    </row>
    <row r="5" spans="1:54" x14ac:dyDescent="0.2">
      <c r="A5" s="123">
        <v>2</v>
      </c>
      <c r="B5" s="144">
        <v>3</v>
      </c>
      <c r="C5" s="144" t="s">
        <v>6</v>
      </c>
      <c r="D5" s="146" t="s">
        <v>33</v>
      </c>
      <c r="E5" s="146" t="s">
        <v>38</v>
      </c>
      <c r="F5" s="146" t="s">
        <v>31</v>
      </c>
      <c r="G5" s="146" t="s">
        <v>19</v>
      </c>
      <c r="H5" s="147" t="s">
        <v>35</v>
      </c>
      <c r="I5" s="146" t="s">
        <v>39</v>
      </c>
      <c r="J5" s="207" t="s">
        <v>159</v>
      </c>
      <c r="K5" s="148" t="s">
        <v>4</v>
      </c>
      <c r="L5" s="146">
        <v>300.52</v>
      </c>
      <c r="M5" s="127">
        <f>J5*L5</f>
        <v>234405.59999999998</v>
      </c>
      <c r="N5" s="196">
        <v>0.06</v>
      </c>
      <c r="O5" s="196">
        <v>0.06</v>
      </c>
      <c r="P5" s="130">
        <v>0</v>
      </c>
      <c r="Q5" s="146" t="s">
        <v>44</v>
      </c>
      <c r="R5" s="178">
        <v>5</v>
      </c>
      <c r="S5" s="127">
        <f>M5*R5/100</f>
        <v>11720.28</v>
      </c>
      <c r="T5" s="127">
        <f>M5-S5</f>
        <v>222685.31999999998</v>
      </c>
      <c r="U5" s="126">
        <f t="shared" si="0"/>
        <v>222685.31999999998</v>
      </c>
      <c r="V5" s="127">
        <f t="shared" si="1"/>
        <v>26722.240000000002</v>
      </c>
      <c r="W5" s="127">
        <f t="shared" si="2"/>
        <v>0</v>
      </c>
      <c r="X5" s="127">
        <f t="shared" si="3"/>
        <v>285.49400000000003</v>
      </c>
      <c r="Y5" s="127">
        <f t="shared" si="4"/>
        <v>222685.32000000004</v>
      </c>
    </row>
    <row r="6" spans="1:54" x14ac:dyDescent="0.2">
      <c r="A6" s="123">
        <v>3</v>
      </c>
      <c r="B6" s="144">
        <v>4</v>
      </c>
      <c r="C6" s="144" t="s">
        <v>7</v>
      </c>
      <c r="D6" s="146" t="s">
        <v>33</v>
      </c>
      <c r="E6" s="146" t="s">
        <v>38</v>
      </c>
      <c r="F6" s="146" t="s">
        <v>31</v>
      </c>
      <c r="G6" s="146" t="s">
        <v>19</v>
      </c>
      <c r="H6" s="147" t="s">
        <v>35</v>
      </c>
      <c r="I6" s="146" t="s">
        <v>39</v>
      </c>
      <c r="J6" s="207" t="s">
        <v>160</v>
      </c>
      <c r="K6" s="148" t="s">
        <v>4</v>
      </c>
      <c r="L6" s="146">
        <v>453.8</v>
      </c>
      <c r="M6" s="127">
        <f>J6*L6</f>
        <v>145216</v>
      </c>
      <c r="N6" s="195">
        <v>2.5000000000000001E-2</v>
      </c>
      <c r="O6" s="195">
        <v>2.5000000000000001E-2</v>
      </c>
      <c r="P6" s="130">
        <v>0</v>
      </c>
      <c r="Q6" s="146" t="s">
        <v>44</v>
      </c>
      <c r="R6" s="178" t="s">
        <v>427</v>
      </c>
      <c r="S6" s="127">
        <f t="shared" ref="S6:S7" si="5">M6*R6/100</f>
        <v>4356.4799999999996</v>
      </c>
      <c r="T6" s="127">
        <f>M6-S6</f>
        <v>140859.51999999999</v>
      </c>
      <c r="U6" s="126">
        <f t="shared" si="0"/>
        <v>140859.51999999999</v>
      </c>
      <c r="V6" s="127">
        <f t="shared" si="1"/>
        <v>7042.98</v>
      </c>
      <c r="W6" s="127">
        <f t="shared" si="2"/>
        <v>0</v>
      </c>
      <c r="X6" s="127">
        <f t="shared" si="3"/>
        <v>440.18599999999998</v>
      </c>
      <c r="Y6" s="127">
        <f t="shared" si="4"/>
        <v>140859.51999999999</v>
      </c>
    </row>
    <row r="7" spans="1:54" x14ac:dyDescent="0.2">
      <c r="A7" s="123">
        <v>4</v>
      </c>
      <c r="B7" s="144">
        <v>5</v>
      </c>
      <c r="C7" s="144" t="s">
        <v>28</v>
      </c>
      <c r="D7" s="146" t="s">
        <v>33</v>
      </c>
      <c r="E7" s="146" t="s">
        <v>38</v>
      </c>
      <c r="F7" s="146" t="s">
        <v>31</v>
      </c>
      <c r="G7" s="146" t="s">
        <v>19</v>
      </c>
      <c r="H7" s="147" t="s">
        <v>35</v>
      </c>
      <c r="I7" s="146" t="s">
        <v>39</v>
      </c>
      <c r="J7" s="207" t="s">
        <v>161</v>
      </c>
      <c r="K7" s="148" t="s">
        <v>4</v>
      </c>
      <c r="L7" s="146">
        <v>200.91</v>
      </c>
      <c r="M7" s="127">
        <f>J7*L7</f>
        <v>131696.505</v>
      </c>
      <c r="N7" s="196">
        <v>0.09</v>
      </c>
      <c r="O7" s="196">
        <v>0.09</v>
      </c>
      <c r="P7" s="130">
        <v>0</v>
      </c>
      <c r="Q7" s="146" t="s">
        <v>44</v>
      </c>
      <c r="R7" s="178" t="s">
        <v>427</v>
      </c>
      <c r="S7" s="127">
        <f t="shared" si="5"/>
        <v>3950.8951500000003</v>
      </c>
      <c r="T7" s="127">
        <f>M7-S7</f>
        <v>127745.60985000001</v>
      </c>
      <c r="U7" s="126">
        <f t="shared" si="0"/>
        <v>127745.60985000001</v>
      </c>
      <c r="V7" s="127">
        <f t="shared" si="1"/>
        <v>22994.2</v>
      </c>
      <c r="W7" s="127">
        <f t="shared" si="2"/>
        <v>0</v>
      </c>
      <c r="X7" s="127">
        <f t="shared" si="3"/>
        <v>194.8827</v>
      </c>
      <c r="Y7" s="127">
        <f t="shared" si="4"/>
        <v>127745.60984999999</v>
      </c>
    </row>
    <row r="8" spans="1:54" x14ac:dyDescent="0.2">
      <c r="A8" s="123">
        <v>5</v>
      </c>
      <c r="B8" s="150"/>
      <c r="C8" s="150"/>
      <c r="D8" s="150"/>
      <c r="E8" s="150"/>
      <c r="F8" s="150"/>
      <c r="G8" s="150"/>
      <c r="H8" s="124"/>
      <c r="I8" s="124"/>
      <c r="J8" s="124"/>
      <c r="K8" s="124"/>
      <c r="L8" s="124"/>
      <c r="M8" s="117">
        <f>SUM(M3:M7)</f>
        <v>1907652.105</v>
      </c>
      <c r="N8" s="117"/>
      <c r="O8" s="117"/>
      <c r="P8" s="124"/>
      <c r="Q8" s="124"/>
      <c r="R8" s="124"/>
      <c r="S8" s="124" t="s">
        <v>69</v>
      </c>
      <c r="T8" s="118">
        <f>SUM(T3:T7)</f>
        <v>1817807.7498500003</v>
      </c>
      <c r="U8" s="118">
        <f t="shared" ref="U8" si="6">SUM(U3:U7)</f>
        <v>1817807.7498500003</v>
      </c>
      <c r="V8" s="118">
        <f>SUM(V3:V7)</f>
        <v>231396.14</v>
      </c>
      <c r="W8" s="118">
        <f>SUM(W3:W7)</f>
        <v>0</v>
      </c>
      <c r="X8" s="118"/>
      <c r="Y8" s="118"/>
    </row>
    <row r="9" spans="1:54" x14ac:dyDescent="0.2">
      <c r="A9" s="123">
        <v>6</v>
      </c>
      <c r="B9" s="154" t="s">
        <v>433</v>
      </c>
      <c r="C9" s="154" t="s">
        <v>433</v>
      </c>
      <c r="D9" s="154" t="s">
        <v>433</v>
      </c>
      <c r="E9" s="154" t="s">
        <v>433</v>
      </c>
      <c r="F9" s="154" t="s">
        <v>433</v>
      </c>
      <c r="G9" s="154" t="s">
        <v>433</v>
      </c>
      <c r="H9" s="154" t="s">
        <v>433</v>
      </c>
      <c r="I9" s="154" t="s">
        <v>433</v>
      </c>
      <c r="J9" s="154" t="s">
        <v>433</v>
      </c>
      <c r="K9" s="154" t="s">
        <v>433</v>
      </c>
      <c r="L9" s="154" t="s">
        <v>433</v>
      </c>
      <c r="M9" s="154" t="s">
        <v>433</v>
      </c>
      <c r="N9" s="154" t="s">
        <v>433</v>
      </c>
      <c r="O9" s="154" t="s">
        <v>433</v>
      </c>
      <c r="P9" s="154" t="s">
        <v>433</v>
      </c>
      <c r="Q9" s="154" t="s">
        <v>433</v>
      </c>
      <c r="R9" s="154" t="s">
        <v>433</v>
      </c>
      <c r="S9" s="124" t="s">
        <v>49</v>
      </c>
      <c r="T9" s="118">
        <v>0</v>
      </c>
      <c r="U9" s="155">
        <f>ROUND(T9/T8,16)</f>
        <v>0</v>
      </c>
      <c r="V9" s="155" t="s">
        <v>433</v>
      </c>
      <c r="W9" s="155">
        <f>ROUND(D27/U8,16)</f>
        <v>0</v>
      </c>
      <c r="X9" s="155" t="s">
        <v>433</v>
      </c>
      <c r="Y9" s="155" t="s">
        <v>433</v>
      </c>
    </row>
    <row r="10" spans="1:54" x14ac:dyDescent="0.2">
      <c r="A10" s="123">
        <v>7</v>
      </c>
      <c r="B10" s="154" t="s">
        <v>433</v>
      </c>
      <c r="C10" s="154" t="s">
        <v>433</v>
      </c>
      <c r="D10" s="154" t="s">
        <v>433</v>
      </c>
      <c r="E10" s="154" t="s">
        <v>433</v>
      </c>
      <c r="F10" s="154" t="s">
        <v>433</v>
      </c>
      <c r="G10" s="154" t="s">
        <v>433</v>
      </c>
      <c r="H10" s="154" t="s">
        <v>433</v>
      </c>
      <c r="I10" s="154" t="s">
        <v>433</v>
      </c>
      <c r="J10" s="154" t="s">
        <v>433</v>
      </c>
      <c r="K10" s="154" t="s">
        <v>433</v>
      </c>
      <c r="L10" s="154" t="s">
        <v>433</v>
      </c>
      <c r="M10" s="154" t="s">
        <v>433</v>
      </c>
      <c r="N10" s="154" t="s">
        <v>433</v>
      </c>
      <c r="O10" s="154" t="s">
        <v>433</v>
      </c>
      <c r="P10" s="154" t="s">
        <v>433</v>
      </c>
      <c r="Q10" s="154" t="s">
        <v>433</v>
      </c>
      <c r="R10" s="154" t="s">
        <v>433</v>
      </c>
      <c r="S10" s="124" t="s">
        <v>57</v>
      </c>
      <c r="T10" s="117">
        <f>D27+D28</f>
        <v>0</v>
      </c>
      <c r="U10" s="154" t="s">
        <v>433</v>
      </c>
      <c r="V10" s="154" t="s">
        <v>433</v>
      </c>
      <c r="W10" s="154" t="s">
        <v>433</v>
      </c>
      <c r="X10" s="154" t="s">
        <v>433</v>
      </c>
      <c r="Y10" s="154" t="s">
        <v>433</v>
      </c>
    </row>
    <row r="11" spans="1:54" x14ac:dyDescent="0.2">
      <c r="A11" s="123">
        <v>8</v>
      </c>
      <c r="B11" s="154" t="s">
        <v>433</v>
      </c>
      <c r="C11" s="154" t="s">
        <v>433</v>
      </c>
      <c r="D11" s="154" t="s">
        <v>433</v>
      </c>
      <c r="E11" s="154" t="s">
        <v>433</v>
      </c>
      <c r="F11" s="154" t="s">
        <v>433</v>
      </c>
      <c r="G11" s="154" t="s">
        <v>433</v>
      </c>
      <c r="H11" s="154" t="s">
        <v>433</v>
      </c>
      <c r="I11" s="154" t="s">
        <v>433</v>
      </c>
      <c r="J11" s="154" t="s">
        <v>433</v>
      </c>
      <c r="K11" s="154" t="s">
        <v>433</v>
      </c>
      <c r="L11" s="154" t="s">
        <v>433</v>
      </c>
      <c r="M11" s="154" t="s">
        <v>433</v>
      </c>
      <c r="N11" s="154" t="s">
        <v>433</v>
      </c>
      <c r="O11" s="154" t="s">
        <v>433</v>
      </c>
      <c r="P11" s="154" t="s">
        <v>433</v>
      </c>
      <c r="Q11" s="154" t="s">
        <v>433</v>
      </c>
      <c r="R11" s="154" t="s">
        <v>433</v>
      </c>
      <c r="S11" s="124" t="s">
        <v>50</v>
      </c>
      <c r="T11" s="117">
        <f>V8</f>
        <v>231396.14</v>
      </c>
      <c r="U11" s="154" t="s">
        <v>433</v>
      </c>
      <c r="V11" s="154" t="s">
        <v>433</v>
      </c>
      <c r="W11" s="154" t="s">
        <v>433</v>
      </c>
      <c r="X11" s="154" t="s">
        <v>433</v>
      </c>
      <c r="Y11" s="154" t="s">
        <v>433</v>
      </c>
    </row>
    <row r="12" spans="1:54" x14ac:dyDescent="0.2">
      <c r="A12" s="123">
        <v>9</v>
      </c>
      <c r="B12" s="154" t="s">
        <v>433</v>
      </c>
      <c r="C12" s="154" t="s">
        <v>433</v>
      </c>
      <c r="D12" s="154" t="s">
        <v>433</v>
      </c>
      <c r="E12" s="154" t="s">
        <v>433</v>
      </c>
      <c r="F12" s="154" t="s">
        <v>433</v>
      </c>
      <c r="G12" s="154" t="s">
        <v>433</v>
      </c>
      <c r="H12" s="154" t="s">
        <v>433</v>
      </c>
      <c r="I12" s="154" t="s">
        <v>433</v>
      </c>
      <c r="J12" s="154" t="s">
        <v>433</v>
      </c>
      <c r="K12" s="154" t="s">
        <v>433</v>
      </c>
      <c r="L12" s="154" t="s">
        <v>433</v>
      </c>
      <c r="M12" s="154" t="s">
        <v>433</v>
      </c>
      <c r="N12" s="154" t="s">
        <v>433</v>
      </c>
      <c r="O12" s="154" t="s">
        <v>433</v>
      </c>
      <c r="P12" s="154" t="s">
        <v>433</v>
      </c>
      <c r="Q12" s="154" t="s">
        <v>433</v>
      </c>
      <c r="R12" s="154" t="s">
        <v>433</v>
      </c>
      <c r="S12" s="124" t="s">
        <v>46</v>
      </c>
      <c r="T12" s="117">
        <f>(T8+T10+T11)-T9</f>
        <v>2049203.8898500004</v>
      </c>
      <c r="U12" s="154" t="s">
        <v>433</v>
      </c>
      <c r="V12" s="154" t="s">
        <v>433</v>
      </c>
      <c r="W12" s="154" t="s">
        <v>433</v>
      </c>
      <c r="X12" s="154" t="s">
        <v>433</v>
      </c>
      <c r="Y12" s="154" t="s">
        <v>433</v>
      </c>
    </row>
    <row r="13" spans="1:54" x14ac:dyDescent="0.2">
      <c r="A13" s="123">
        <v>10</v>
      </c>
      <c r="B13" s="154" t="s">
        <v>433</v>
      </c>
      <c r="C13" s="154" t="s">
        <v>433</v>
      </c>
      <c r="D13" s="154" t="s">
        <v>433</v>
      </c>
      <c r="E13" s="154" t="s">
        <v>433</v>
      </c>
      <c r="F13" s="154" t="s">
        <v>433</v>
      </c>
      <c r="G13" s="154" t="s">
        <v>433</v>
      </c>
      <c r="H13" s="154" t="s">
        <v>433</v>
      </c>
      <c r="I13" s="154" t="s">
        <v>433</v>
      </c>
      <c r="J13" s="154" t="s">
        <v>433</v>
      </c>
      <c r="K13" s="154" t="s">
        <v>433</v>
      </c>
      <c r="L13" s="154" t="s">
        <v>433</v>
      </c>
      <c r="M13" s="154" t="s">
        <v>433</v>
      </c>
      <c r="N13" s="154" t="s">
        <v>433</v>
      </c>
      <c r="O13" s="154" t="s">
        <v>433</v>
      </c>
      <c r="P13" s="154" t="s">
        <v>433</v>
      </c>
      <c r="Q13" s="154" t="s">
        <v>433</v>
      </c>
      <c r="R13" s="154" t="s">
        <v>433</v>
      </c>
      <c r="S13" s="124" t="s">
        <v>45</v>
      </c>
      <c r="T13" s="121">
        <f>D29</f>
        <v>0</v>
      </c>
      <c r="U13" s="154" t="s">
        <v>433</v>
      </c>
      <c r="V13" s="154" t="s">
        <v>433</v>
      </c>
      <c r="W13" s="154" t="s">
        <v>433</v>
      </c>
      <c r="X13" s="154" t="s">
        <v>433</v>
      </c>
      <c r="Y13" s="154" t="s">
        <v>433</v>
      </c>
    </row>
    <row r="14" spans="1:54" x14ac:dyDescent="0.2">
      <c r="A14" s="123">
        <v>11</v>
      </c>
      <c r="B14" s="154" t="s">
        <v>433</v>
      </c>
      <c r="C14" s="154" t="s">
        <v>433</v>
      </c>
      <c r="D14" s="154" t="s">
        <v>433</v>
      </c>
      <c r="E14" s="154" t="s">
        <v>433</v>
      </c>
      <c r="F14" s="154" t="s">
        <v>433</v>
      </c>
      <c r="G14" s="154" t="s">
        <v>433</v>
      </c>
      <c r="H14" s="154" t="s">
        <v>433</v>
      </c>
      <c r="I14" s="154" t="s">
        <v>433</v>
      </c>
      <c r="J14" s="154" t="s">
        <v>433</v>
      </c>
      <c r="K14" s="154" t="s">
        <v>433</v>
      </c>
      <c r="L14" s="154" t="s">
        <v>433</v>
      </c>
      <c r="M14" s="154" t="s">
        <v>433</v>
      </c>
      <c r="N14" s="154" t="s">
        <v>433</v>
      </c>
      <c r="O14" s="154" t="s">
        <v>433</v>
      </c>
      <c r="P14" s="154" t="s">
        <v>433</v>
      </c>
      <c r="Q14" s="154" t="s">
        <v>433</v>
      </c>
      <c r="R14" s="154" t="s">
        <v>433</v>
      </c>
      <c r="S14" s="154" t="s">
        <v>433</v>
      </c>
      <c r="T14" s="154" t="s">
        <v>433</v>
      </c>
      <c r="U14" s="154" t="s">
        <v>433</v>
      </c>
      <c r="V14" s="154" t="s">
        <v>433</v>
      </c>
      <c r="W14" s="154" t="s">
        <v>433</v>
      </c>
      <c r="X14" s="154" t="s">
        <v>433</v>
      </c>
      <c r="Y14" s="154" t="s">
        <v>433</v>
      </c>
    </row>
    <row r="15" spans="1:54" ht="25.5" x14ac:dyDescent="0.2">
      <c r="A15" s="123">
        <v>12</v>
      </c>
      <c r="B15" s="209" t="s">
        <v>25</v>
      </c>
      <c r="C15" s="209" t="s">
        <v>26</v>
      </c>
      <c r="D15" s="209" t="s">
        <v>27</v>
      </c>
      <c r="E15" s="209" t="s">
        <v>32</v>
      </c>
      <c r="F15" s="209" t="s">
        <v>21</v>
      </c>
      <c r="G15" s="209" t="s">
        <v>22</v>
      </c>
      <c r="H15" s="209" t="s">
        <v>79</v>
      </c>
      <c r="I15" s="209" t="s">
        <v>80</v>
      </c>
      <c r="J15" s="209" t="s">
        <v>13</v>
      </c>
      <c r="K15" s="209" t="s">
        <v>274</v>
      </c>
      <c r="L15" s="210" t="s">
        <v>609</v>
      </c>
      <c r="M15" s="210" t="s">
        <v>610</v>
      </c>
      <c r="N15" s="210" t="s">
        <v>434</v>
      </c>
      <c r="O15" s="132" t="s">
        <v>608</v>
      </c>
      <c r="P15" s="132" t="s">
        <v>127</v>
      </c>
      <c r="Q15" s="209" t="s">
        <v>128</v>
      </c>
      <c r="R15" s="209" t="s">
        <v>129</v>
      </c>
      <c r="S15" s="154" t="s">
        <v>433</v>
      </c>
      <c r="T15" s="154" t="s">
        <v>433</v>
      </c>
      <c r="U15" s="154" t="s">
        <v>433</v>
      </c>
      <c r="V15" s="74" t="s">
        <v>247</v>
      </c>
      <c r="W15" s="74" t="s">
        <v>248</v>
      </c>
      <c r="X15" s="74" t="s">
        <v>607</v>
      </c>
      <c r="Y15" s="161" t="s">
        <v>433</v>
      </c>
    </row>
    <row r="16" spans="1:54" x14ac:dyDescent="0.2">
      <c r="A16" s="123">
        <v>13</v>
      </c>
      <c r="B16" s="154" t="s">
        <v>433</v>
      </c>
      <c r="C16" s="154" t="s">
        <v>433</v>
      </c>
      <c r="D16" s="123" t="s">
        <v>932</v>
      </c>
      <c r="E16" s="123" t="s">
        <v>933</v>
      </c>
      <c r="F16" s="154" t="s">
        <v>433</v>
      </c>
      <c r="G16" s="154" t="s">
        <v>433</v>
      </c>
      <c r="H16" s="154" t="s">
        <v>433</v>
      </c>
      <c r="I16" s="154" t="s">
        <v>433</v>
      </c>
      <c r="J16" s="154" t="s">
        <v>433</v>
      </c>
      <c r="K16" s="154" t="s">
        <v>433</v>
      </c>
      <c r="L16" s="154" t="s">
        <v>433</v>
      </c>
      <c r="M16" s="123">
        <v>1</v>
      </c>
      <c r="N16" s="154" t="s">
        <v>433</v>
      </c>
      <c r="O16" s="154" t="s">
        <v>433</v>
      </c>
      <c r="P16" s="70">
        <v>0</v>
      </c>
      <c r="Q16" s="70">
        <v>0</v>
      </c>
      <c r="R16" s="70">
        <v>0</v>
      </c>
      <c r="S16" s="154" t="s">
        <v>433</v>
      </c>
      <c r="T16" s="154" t="s">
        <v>433</v>
      </c>
      <c r="U16" s="154" t="s">
        <v>433</v>
      </c>
      <c r="V16" s="75">
        <f>(U3*N3)</f>
        <v>23181.956999999999</v>
      </c>
      <c r="W16" s="75">
        <f>(U3*O3)</f>
        <v>23181.956999999999</v>
      </c>
      <c r="X16" s="75">
        <f>V3</f>
        <v>46363.92</v>
      </c>
      <c r="Y16" s="154" t="s">
        <v>433</v>
      </c>
    </row>
    <row r="17" spans="1:25" x14ac:dyDescent="0.2">
      <c r="A17" s="123">
        <v>14</v>
      </c>
      <c r="B17" s="154" t="s">
        <v>433</v>
      </c>
      <c r="C17" s="154" t="s">
        <v>433</v>
      </c>
      <c r="D17" s="154" t="s">
        <v>433</v>
      </c>
      <c r="E17" s="154" t="s">
        <v>433</v>
      </c>
      <c r="F17" s="154" t="s">
        <v>433</v>
      </c>
      <c r="G17" s="154" t="s">
        <v>433</v>
      </c>
      <c r="H17" s="154" t="s">
        <v>433</v>
      </c>
      <c r="I17" s="154" t="s">
        <v>433</v>
      </c>
      <c r="J17" s="154" t="s">
        <v>433</v>
      </c>
      <c r="K17" s="154" t="s">
        <v>433</v>
      </c>
      <c r="L17" s="154" t="s">
        <v>433</v>
      </c>
      <c r="M17" s="154" t="s">
        <v>433</v>
      </c>
      <c r="N17" s="154" t="s">
        <v>433</v>
      </c>
      <c r="O17" s="154" t="s">
        <v>433</v>
      </c>
      <c r="P17" s="70">
        <v>0</v>
      </c>
      <c r="Q17" s="70">
        <v>0</v>
      </c>
      <c r="R17" s="70">
        <v>0</v>
      </c>
      <c r="S17" s="154" t="s">
        <v>433</v>
      </c>
      <c r="T17" s="154" t="s">
        <v>433</v>
      </c>
      <c r="U17" s="154" t="s">
        <v>433</v>
      </c>
      <c r="V17" s="75">
        <f t="shared" ref="V17:V20" si="7">(U4*N4)</f>
        <v>64136.399999999994</v>
      </c>
      <c r="W17" s="75">
        <f t="shared" ref="W17:W20" si="8">(U4*O4)</f>
        <v>64136.399999999994</v>
      </c>
      <c r="X17" s="75">
        <f t="shared" ref="X17:X26" si="9">V4</f>
        <v>128272.8</v>
      </c>
      <c r="Y17" s="154" t="s">
        <v>433</v>
      </c>
    </row>
    <row r="18" spans="1:25" x14ac:dyDescent="0.2">
      <c r="A18" s="123">
        <v>15</v>
      </c>
      <c r="B18" s="154" t="s">
        <v>433</v>
      </c>
      <c r="C18" s="154" t="s">
        <v>433</v>
      </c>
      <c r="D18" s="154" t="s">
        <v>433</v>
      </c>
      <c r="E18" s="154" t="s">
        <v>433</v>
      </c>
      <c r="F18" s="154" t="s">
        <v>433</v>
      </c>
      <c r="G18" s="154" t="s">
        <v>433</v>
      </c>
      <c r="H18" s="154" t="s">
        <v>433</v>
      </c>
      <c r="I18" s="154" t="s">
        <v>433</v>
      </c>
      <c r="J18" s="154" t="s">
        <v>433</v>
      </c>
      <c r="K18" s="154" t="s">
        <v>433</v>
      </c>
      <c r="L18" s="154" t="s">
        <v>433</v>
      </c>
      <c r="M18" s="154" t="s">
        <v>433</v>
      </c>
      <c r="N18" s="154" t="s">
        <v>433</v>
      </c>
      <c r="O18" s="154" t="s">
        <v>433</v>
      </c>
      <c r="P18" s="70">
        <v>0</v>
      </c>
      <c r="Q18" s="70">
        <v>0</v>
      </c>
      <c r="R18" s="70">
        <v>0</v>
      </c>
      <c r="S18" s="154" t="s">
        <v>433</v>
      </c>
      <c r="T18" s="154" t="s">
        <v>433</v>
      </c>
      <c r="U18" s="154" t="s">
        <v>433</v>
      </c>
      <c r="V18" s="75">
        <f t="shared" si="7"/>
        <v>13361.119199999997</v>
      </c>
      <c r="W18" s="75">
        <f t="shared" si="8"/>
        <v>13361.119199999997</v>
      </c>
      <c r="X18" s="75">
        <f t="shared" si="9"/>
        <v>26722.240000000002</v>
      </c>
      <c r="Y18" s="154" t="s">
        <v>433</v>
      </c>
    </row>
    <row r="19" spans="1:25" s="165" customFormat="1" x14ac:dyDescent="0.2">
      <c r="A19" s="123">
        <v>16</v>
      </c>
      <c r="B19" s="154" t="s">
        <v>433</v>
      </c>
      <c r="C19" s="154" t="s">
        <v>433</v>
      </c>
      <c r="D19" s="154" t="s">
        <v>433</v>
      </c>
      <c r="E19" s="154" t="s">
        <v>433</v>
      </c>
      <c r="F19" s="154" t="s">
        <v>433</v>
      </c>
      <c r="G19" s="154" t="s">
        <v>433</v>
      </c>
      <c r="H19" s="70" t="s">
        <v>433</v>
      </c>
      <c r="I19" s="70" t="s">
        <v>433</v>
      </c>
      <c r="J19" s="69" t="s">
        <v>433</v>
      </c>
      <c r="K19" s="70" t="s">
        <v>433</v>
      </c>
      <c r="L19" s="8" t="str">
        <f t="shared" ref="L19" si="10">J19</f>
        <v>.</v>
      </c>
      <c r="M19" s="191" t="s">
        <v>433</v>
      </c>
      <c r="N19" s="8" t="s">
        <v>433</v>
      </c>
      <c r="O19" s="8" t="s">
        <v>433</v>
      </c>
      <c r="P19" s="70">
        <v>0</v>
      </c>
      <c r="Q19" s="70">
        <v>0</v>
      </c>
      <c r="R19" s="70">
        <v>0</v>
      </c>
      <c r="S19" s="187" t="s">
        <v>433</v>
      </c>
      <c r="T19" s="187" t="s">
        <v>433</v>
      </c>
      <c r="U19" s="154" t="s">
        <v>433</v>
      </c>
      <c r="V19" s="75">
        <f t="shared" si="7"/>
        <v>3521.4879999999998</v>
      </c>
      <c r="W19" s="75">
        <f t="shared" si="8"/>
        <v>3521.4879999999998</v>
      </c>
      <c r="X19" s="75">
        <f t="shared" si="9"/>
        <v>7042.98</v>
      </c>
      <c r="Y19" s="154" t="s">
        <v>433</v>
      </c>
    </row>
    <row r="20" spans="1:25" x14ac:dyDescent="0.2">
      <c r="A20" s="123">
        <v>17</v>
      </c>
      <c r="B20" s="124" t="s">
        <v>23</v>
      </c>
      <c r="C20" s="124" t="s">
        <v>433</v>
      </c>
      <c r="D20" s="124" t="s">
        <v>433</v>
      </c>
      <c r="E20" s="124" t="s">
        <v>433</v>
      </c>
      <c r="F20" s="124" t="s">
        <v>433</v>
      </c>
      <c r="G20" s="124" t="s">
        <v>433</v>
      </c>
      <c r="H20" s="71">
        <f>ROUND(SUM(H16:H19),2)</f>
        <v>0</v>
      </c>
      <c r="I20" s="71">
        <f>ROUND(SUM(I16:I19),2)</f>
        <v>0</v>
      </c>
      <c r="J20" s="72">
        <f>ROUND(SUM(J16:J19),2)</f>
        <v>0</v>
      </c>
      <c r="K20" s="71" t="s">
        <v>433</v>
      </c>
      <c r="L20" s="71">
        <f>SUM(L16:L19)</f>
        <v>0</v>
      </c>
      <c r="M20" s="71"/>
      <c r="N20" s="71">
        <f>SUM(N16:N19)</f>
        <v>0</v>
      </c>
      <c r="O20" s="71">
        <f>SUM(O16:O19)</f>
        <v>0</v>
      </c>
      <c r="P20" s="71">
        <f>ROUND(T8,2)</f>
        <v>1817807.75</v>
      </c>
      <c r="Q20" s="71">
        <f>V8</f>
        <v>231396.14</v>
      </c>
      <c r="R20" s="71">
        <f>ROUND(T12,2)</f>
        <v>2049203.89</v>
      </c>
      <c r="S20" s="154" t="s">
        <v>433</v>
      </c>
      <c r="T20" s="154" t="s">
        <v>433</v>
      </c>
      <c r="U20" s="162" t="s">
        <v>433</v>
      </c>
      <c r="V20" s="75">
        <f t="shared" si="7"/>
        <v>11497.104886500001</v>
      </c>
      <c r="W20" s="75">
        <f t="shared" si="8"/>
        <v>11497.104886500001</v>
      </c>
      <c r="X20" s="75">
        <f t="shared" si="9"/>
        <v>22994.2</v>
      </c>
      <c r="Y20" s="154" t="s">
        <v>433</v>
      </c>
    </row>
    <row r="21" spans="1:25" x14ac:dyDescent="0.2">
      <c r="A21" s="123">
        <v>18</v>
      </c>
      <c r="B21" s="154" t="s">
        <v>433</v>
      </c>
      <c r="C21" s="154" t="s">
        <v>433</v>
      </c>
      <c r="D21" s="154" t="s">
        <v>433</v>
      </c>
      <c r="E21" s="154" t="s">
        <v>433</v>
      </c>
      <c r="F21" s="154" t="s">
        <v>433</v>
      </c>
      <c r="G21" s="154" t="s">
        <v>433</v>
      </c>
      <c r="H21" s="154" t="s">
        <v>433</v>
      </c>
      <c r="I21" s="154" t="s">
        <v>433</v>
      </c>
      <c r="J21" s="156" t="s">
        <v>433</v>
      </c>
      <c r="K21" s="154" t="s">
        <v>433</v>
      </c>
      <c r="L21" s="154" t="s">
        <v>433</v>
      </c>
      <c r="M21" s="154" t="s">
        <v>433</v>
      </c>
      <c r="N21" s="154" t="s">
        <v>433</v>
      </c>
      <c r="O21" s="154" t="s">
        <v>433</v>
      </c>
      <c r="P21" s="154" t="s">
        <v>433</v>
      </c>
      <c r="Q21" s="154" t="s">
        <v>433</v>
      </c>
      <c r="R21" s="154" t="s">
        <v>433</v>
      </c>
      <c r="S21" s="154" t="s">
        <v>433</v>
      </c>
      <c r="T21" s="154" t="s">
        <v>433</v>
      </c>
      <c r="U21" s="154" t="s">
        <v>433</v>
      </c>
      <c r="V21" s="75" t="s">
        <v>433</v>
      </c>
      <c r="W21" s="75" t="s">
        <v>433</v>
      </c>
      <c r="X21" s="75" t="s">
        <v>433</v>
      </c>
      <c r="Y21" s="154" t="s">
        <v>433</v>
      </c>
    </row>
    <row r="22" spans="1:25" x14ac:dyDescent="0.2">
      <c r="A22" s="123">
        <v>19</v>
      </c>
      <c r="B22" s="154" t="s">
        <v>433</v>
      </c>
      <c r="C22" s="154" t="s">
        <v>433</v>
      </c>
      <c r="D22" s="154" t="s">
        <v>433</v>
      </c>
      <c r="E22" s="154" t="s">
        <v>433</v>
      </c>
      <c r="F22" s="154" t="s">
        <v>433</v>
      </c>
      <c r="G22" s="154" t="s">
        <v>433</v>
      </c>
      <c r="H22" s="154" t="s">
        <v>433</v>
      </c>
      <c r="I22" s="154" t="s">
        <v>433</v>
      </c>
      <c r="J22" s="156" t="s">
        <v>433</v>
      </c>
      <c r="K22" s="154" t="s">
        <v>433</v>
      </c>
      <c r="L22" s="154" t="s">
        <v>433</v>
      </c>
      <c r="M22" s="154" t="s">
        <v>433</v>
      </c>
      <c r="N22" s="154" t="s">
        <v>433</v>
      </c>
      <c r="O22" s="154" t="s">
        <v>433</v>
      </c>
      <c r="P22" s="154" t="s">
        <v>433</v>
      </c>
      <c r="Q22" s="154" t="s">
        <v>433</v>
      </c>
      <c r="R22" s="154" t="s">
        <v>433</v>
      </c>
      <c r="S22" s="154" t="s">
        <v>433</v>
      </c>
      <c r="T22" s="154" t="s">
        <v>433</v>
      </c>
      <c r="U22" s="154" t="s">
        <v>433</v>
      </c>
      <c r="V22" s="75" t="s">
        <v>433</v>
      </c>
      <c r="W22" s="75" t="s">
        <v>433</v>
      </c>
      <c r="X22" s="75" t="str">
        <f t="shared" si="9"/>
        <v>.</v>
      </c>
      <c r="Y22" s="154" t="s">
        <v>433</v>
      </c>
    </row>
    <row r="23" spans="1:25" x14ac:dyDescent="0.2">
      <c r="A23" s="123">
        <v>20</v>
      </c>
      <c r="B23" s="154" t="s">
        <v>433</v>
      </c>
      <c r="C23" s="154" t="s">
        <v>433</v>
      </c>
      <c r="D23" s="154" t="s">
        <v>433</v>
      </c>
      <c r="E23" s="154" t="s">
        <v>433</v>
      </c>
      <c r="F23" s="154" t="s">
        <v>433</v>
      </c>
      <c r="G23" s="154" t="s">
        <v>433</v>
      </c>
      <c r="H23" s="154" t="s">
        <v>433</v>
      </c>
      <c r="I23" s="154" t="s">
        <v>433</v>
      </c>
      <c r="J23" s="156" t="s">
        <v>433</v>
      </c>
      <c r="K23" s="154" t="s">
        <v>433</v>
      </c>
      <c r="L23" s="154" t="s">
        <v>433</v>
      </c>
      <c r="M23" s="154" t="s">
        <v>433</v>
      </c>
      <c r="N23" s="154" t="s">
        <v>433</v>
      </c>
      <c r="O23" s="154" t="s">
        <v>433</v>
      </c>
      <c r="P23" s="154" t="s">
        <v>433</v>
      </c>
      <c r="Q23" s="154" t="s">
        <v>433</v>
      </c>
      <c r="R23" s="154" t="s">
        <v>433</v>
      </c>
      <c r="S23" s="154" t="s">
        <v>433</v>
      </c>
      <c r="T23" s="154" t="s">
        <v>433</v>
      </c>
      <c r="U23" s="154" t="s">
        <v>433</v>
      </c>
      <c r="V23" s="75" t="s">
        <v>433</v>
      </c>
      <c r="W23" s="75" t="s">
        <v>433</v>
      </c>
      <c r="X23" s="75" t="str">
        <f t="shared" si="9"/>
        <v>.</v>
      </c>
      <c r="Y23" s="154" t="s">
        <v>433</v>
      </c>
    </row>
    <row r="24" spans="1:25" x14ac:dyDescent="0.2">
      <c r="A24" s="123">
        <v>21</v>
      </c>
      <c r="B24" s="154" t="s">
        <v>433</v>
      </c>
      <c r="C24" s="154" t="s">
        <v>433</v>
      </c>
      <c r="D24" s="154" t="s">
        <v>433</v>
      </c>
      <c r="E24" s="154" t="s">
        <v>433</v>
      </c>
      <c r="F24" s="154" t="s">
        <v>433</v>
      </c>
      <c r="G24" s="154" t="s">
        <v>433</v>
      </c>
      <c r="H24" s="154" t="s">
        <v>433</v>
      </c>
      <c r="I24" s="154" t="s">
        <v>433</v>
      </c>
      <c r="J24" s="156" t="s">
        <v>433</v>
      </c>
      <c r="K24" s="154" t="s">
        <v>433</v>
      </c>
      <c r="L24" s="154" t="s">
        <v>433</v>
      </c>
      <c r="M24" s="154" t="s">
        <v>433</v>
      </c>
      <c r="N24" s="154" t="s">
        <v>433</v>
      </c>
      <c r="O24" s="154" t="s">
        <v>433</v>
      </c>
      <c r="P24" s="154" t="s">
        <v>433</v>
      </c>
      <c r="Q24" s="154" t="s">
        <v>433</v>
      </c>
      <c r="R24" s="154" t="s">
        <v>433</v>
      </c>
      <c r="S24" s="154" t="s">
        <v>433</v>
      </c>
      <c r="T24" s="154" t="s">
        <v>433</v>
      </c>
      <c r="U24" s="154" t="s">
        <v>433</v>
      </c>
      <c r="V24" s="75" t="s">
        <v>433</v>
      </c>
      <c r="W24" s="75" t="s">
        <v>433</v>
      </c>
      <c r="X24" s="75" t="str">
        <f t="shared" si="9"/>
        <v>.</v>
      </c>
      <c r="Y24" s="154" t="s">
        <v>433</v>
      </c>
    </row>
    <row r="25" spans="1:25" x14ac:dyDescent="0.2">
      <c r="A25" s="123">
        <v>22</v>
      </c>
      <c r="B25" s="166" t="s">
        <v>398</v>
      </c>
      <c r="C25" s="166" t="s">
        <v>433</v>
      </c>
      <c r="D25" s="166" t="s">
        <v>433</v>
      </c>
      <c r="E25" s="166" t="s">
        <v>433</v>
      </c>
      <c r="F25" s="166" t="s">
        <v>433</v>
      </c>
      <c r="G25" s="154" t="s">
        <v>433</v>
      </c>
      <c r="H25" s="154" t="s">
        <v>433</v>
      </c>
      <c r="I25" s="154" t="s">
        <v>433</v>
      </c>
      <c r="J25" s="154" t="s">
        <v>433</v>
      </c>
      <c r="K25" s="154" t="s">
        <v>433</v>
      </c>
      <c r="L25" s="154" t="s">
        <v>433</v>
      </c>
      <c r="M25" s="154" t="s">
        <v>433</v>
      </c>
      <c r="N25" s="154" t="s">
        <v>433</v>
      </c>
      <c r="O25" s="154" t="s">
        <v>433</v>
      </c>
      <c r="P25" s="154" t="s">
        <v>433</v>
      </c>
      <c r="Q25" s="154" t="s">
        <v>433</v>
      </c>
      <c r="R25" s="154" t="s">
        <v>433</v>
      </c>
      <c r="S25" s="154" t="s">
        <v>433</v>
      </c>
      <c r="T25" s="154" t="s">
        <v>433</v>
      </c>
      <c r="U25" s="154" t="s">
        <v>433</v>
      </c>
      <c r="V25" s="75" t="s">
        <v>433</v>
      </c>
      <c r="W25" s="75" t="s">
        <v>433</v>
      </c>
      <c r="X25" s="75" t="str">
        <f t="shared" si="9"/>
        <v>.</v>
      </c>
      <c r="Y25" s="154" t="s">
        <v>433</v>
      </c>
    </row>
    <row r="26" spans="1:25" x14ac:dyDescent="0.2">
      <c r="A26" s="123">
        <v>23</v>
      </c>
      <c r="B26" s="167" t="s">
        <v>193</v>
      </c>
      <c r="C26" s="167" t="s">
        <v>433</v>
      </c>
      <c r="D26" s="167" t="s">
        <v>194</v>
      </c>
      <c r="E26" s="167" t="s">
        <v>195</v>
      </c>
      <c r="F26" s="167" t="s">
        <v>196</v>
      </c>
      <c r="G26" s="154" t="s">
        <v>433</v>
      </c>
      <c r="H26" s="154" t="s">
        <v>433</v>
      </c>
      <c r="I26" s="154" t="s">
        <v>433</v>
      </c>
      <c r="J26" s="154" t="s">
        <v>433</v>
      </c>
      <c r="K26" s="154" t="s">
        <v>433</v>
      </c>
      <c r="L26" s="154" t="s">
        <v>433</v>
      </c>
      <c r="M26" s="154" t="s">
        <v>433</v>
      </c>
      <c r="N26" s="154" t="s">
        <v>433</v>
      </c>
      <c r="O26" s="154" t="s">
        <v>433</v>
      </c>
      <c r="P26" s="154" t="s">
        <v>433</v>
      </c>
      <c r="Q26" s="154" t="s">
        <v>433</v>
      </c>
      <c r="R26" s="154" t="s">
        <v>433</v>
      </c>
      <c r="S26" s="154" t="s">
        <v>433</v>
      </c>
      <c r="T26" s="154" t="s">
        <v>433</v>
      </c>
      <c r="U26" s="154" t="s">
        <v>433</v>
      </c>
      <c r="V26" s="75">
        <f>SUM(V16:V25)</f>
        <v>115698.06908649999</v>
      </c>
      <c r="W26" s="75">
        <f>SUM(W16:W25)</f>
        <v>115698.06908649999</v>
      </c>
      <c r="X26" s="75" t="str">
        <f t="shared" si="9"/>
        <v>.</v>
      </c>
      <c r="Y26" s="168" t="s">
        <v>433</v>
      </c>
    </row>
    <row r="27" spans="1:25" x14ac:dyDescent="0.2">
      <c r="A27" s="123">
        <v>24</v>
      </c>
      <c r="B27" s="169" t="s">
        <v>197</v>
      </c>
      <c r="C27" s="169" t="s">
        <v>433</v>
      </c>
      <c r="D27" s="170">
        <v>0</v>
      </c>
      <c r="E27" s="145" t="s">
        <v>393</v>
      </c>
      <c r="F27" s="169" t="s">
        <v>198</v>
      </c>
      <c r="G27" s="154" t="s">
        <v>433</v>
      </c>
      <c r="H27" s="154" t="s">
        <v>433</v>
      </c>
      <c r="I27" s="154" t="s">
        <v>433</v>
      </c>
      <c r="J27" s="154" t="s">
        <v>433</v>
      </c>
      <c r="K27" s="154" t="s">
        <v>433</v>
      </c>
      <c r="L27" s="154" t="s">
        <v>433</v>
      </c>
      <c r="M27" s="154" t="s">
        <v>433</v>
      </c>
      <c r="N27" s="154" t="s">
        <v>433</v>
      </c>
      <c r="O27" s="154" t="s">
        <v>433</v>
      </c>
      <c r="P27" s="154" t="s">
        <v>433</v>
      </c>
      <c r="Q27" s="154" t="s">
        <v>433</v>
      </c>
      <c r="R27" s="154" t="s">
        <v>433</v>
      </c>
      <c r="S27" s="154" t="s">
        <v>433</v>
      </c>
      <c r="T27" s="154" t="s">
        <v>433</v>
      </c>
      <c r="U27" s="154" t="s">
        <v>433</v>
      </c>
      <c r="V27" s="1" t="s">
        <v>23</v>
      </c>
      <c r="W27" s="75">
        <f>V26+W26</f>
        <v>231396.13817299998</v>
      </c>
      <c r="X27" s="75">
        <f>SUM(X16:X26)</f>
        <v>231396.14</v>
      </c>
      <c r="Y27" s="154" t="s">
        <v>433</v>
      </c>
    </row>
    <row r="28" spans="1:25" x14ac:dyDescent="0.2">
      <c r="A28" s="123">
        <v>25</v>
      </c>
      <c r="B28" s="169" t="s">
        <v>199</v>
      </c>
      <c r="C28" s="169" t="s">
        <v>433</v>
      </c>
      <c r="D28" s="170">
        <v>0</v>
      </c>
      <c r="E28" s="145" t="s">
        <v>393</v>
      </c>
      <c r="F28" s="169" t="s">
        <v>200</v>
      </c>
      <c r="G28" s="154" t="s">
        <v>433</v>
      </c>
      <c r="H28" s="154" t="s">
        <v>433</v>
      </c>
      <c r="I28" s="154" t="s">
        <v>433</v>
      </c>
      <c r="J28" s="154" t="s">
        <v>433</v>
      </c>
      <c r="K28" s="154" t="s">
        <v>433</v>
      </c>
      <c r="L28" s="154" t="s">
        <v>433</v>
      </c>
      <c r="M28" s="154" t="s">
        <v>433</v>
      </c>
      <c r="N28" s="154" t="s">
        <v>433</v>
      </c>
      <c r="O28" s="154" t="s">
        <v>433</v>
      </c>
      <c r="P28" s="154" t="s">
        <v>433</v>
      </c>
      <c r="Q28" s="154" t="s">
        <v>433</v>
      </c>
      <c r="R28" s="154" t="s">
        <v>433</v>
      </c>
      <c r="S28" s="154" t="s">
        <v>433</v>
      </c>
      <c r="T28" s="154" t="s">
        <v>433</v>
      </c>
      <c r="U28" s="154" t="s">
        <v>433</v>
      </c>
      <c r="V28" s="154" t="s">
        <v>433</v>
      </c>
      <c r="W28" s="154" t="s">
        <v>433</v>
      </c>
      <c r="X28" s="154" t="s">
        <v>433</v>
      </c>
      <c r="Y28" s="154" t="s">
        <v>433</v>
      </c>
    </row>
    <row r="29" spans="1:25" x14ac:dyDescent="0.2">
      <c r="A29" s="123">
        <v>26</v>
      </c>
      <c r="B29" s="169" t="s">
        <v>201</v>
      </c>
      <c r="C29" s="169" t="s">
        <v>433</v>
      </c>
      <c r="D29" s="75">
        <v>0</v>
      </c>
      <c r="E29" s="169" t="s">
        <v>202</v>
      </c>
      <c r="F29" s="169" t="s">
        <v>200</v>
      </c>
      <c r="G29" s="154" t="s">
        <v>433</v>
      </c>
      <c r="H29" s="154" t="s">
        <v>433</v>
      </c>
      <c r="I29" s="154" t="s">
        <v>433</v>
      </c>
      <c r="J29" s="154" t="s">
        <v>433</v>
      </c>
      <c r="K29" s="154" t="s">
        <v>433</v>
      </c>
      <c r="L29" s="154" t="s">
        <v>433</v>
      </c>
      <c r="M29" s="154" t="s">
        <v>433</v>
      </c>
      <c r="N29" s="154" t="s">
        <v>433</v>
      </c>
      <c r="O29" s="154" t="s">
        <v>433</v>
      </c>
      <c r="P29" s="154" t="s">
        <v>433</v>
      </c>
      <c r="Q29" s="154" t="s">
        <v>433</v>
      </c>
      <c r="R29" s="154" t="s">
        <v>433</v>
      </c>
      <c r="S29" s="154" t="s">
        <v>433</v>
      </c>
      <c r="T29" s="154" t="s">
        <v>433</v>
      </c>
      <c r="U29" s="154" t="s">
        <v>433</v>
      </c>
      <c r="V29" s="154" t="s">
        <v>433</v>
      </c>
      <c r="W29" s="154" t="s">
        <v>433</v>
      </c>
      <c r="X29" s="154" t="s">
        <v>433</v>
      </c>
      <c r="Y29" s="154" t="s">
        <v>433</v>
      </c>
    </row>
    <row r="30" spans="1:25" x14ac:dyDescent="0.2">
      <c r="A30" s="123">
        <v>27</v>
      </c>
      <c r="B30" s="154" t="s">
        <v>433</v>
      </c>
      <c r="C30" s="154" t="s">
        <v>433</v>
      </c>
      <c r="D30" s="154" t="s">
        <v>433</v>
      </c>
      <c r="E30" s="154" t="s">
        <v>433</v>
      </c>
      <c r="F30" s="154" t="s">
        <v>433</v>
      </c>
      <c r="G30" s="154" t="s">
        <v>433</v>
      </c>
      <c r="H30" s="154" t="s">
        <v>433</v>
      </c>
      <c r="I30" s="154" t="s">
        <v>433</v>
      </c>
      <c r="J30" s="154" t="s">
        <v>433</v>
      </c>
      <c r="K30" s="154" t="s">
        <v>433</v>
      </c>
      <c r="L30" s="154" t="s">
        <v>433</v>
      </c>
      <c r="M30" s="154" t="s">
        <v>433</v>
      </c>
      <c r="N30" s="154" t="s">
        <v>433</v>
      </c>
      <c r="O30" s="154" t="s">
        <v>433</v>
      </c>
      <c r="P30" s="154" t="s">
        <v>433</v>
      </c>
      <c r="Q30" s="154" t="s">
        <v>433</v>
      </c>
      <c r="R30" s="154" t="s">
        <v>433</v>
      </c>
      <c r="S30" s="154" t="s">
        <v>433</v>
      </c>
      <c r="T30" s="154" t="s">
        <v>433</v>
      </c>
      <c r="U30" s="154" t="s">
        <v>433</v>
      </c>
      <c r="V30" s="154" t="s">
        <v>433</v>
      </c>
      <c r="W30" s="154" t="s">
        <v>433</v>
      </c>
      <c r="X30" s="154" t="s">
        <v>433</v>
      </c>
      <c r="Y30" s="154" t="s">
        <v>433</v>
      </c>
    </row>
    <row r="31" spans="1:25" x14ac:dyDescent="0.2">
      <c r="A31" s="123">
        <v>28</v>
      </c>
      <c r="B31" s="171" t="s">
        <v>163</v>
      </c>
      <c r="C31" s="160" t="s">
        <v>433</v>
      </c>
      <c r="D31" s="171" t="s">
        <v>168</v>
      </c>
      <c r="E31" s="160" t="s">
        <v>433</v>
      </c>
      <c r="F31" s="171" t="s">
        <v>174</v>
      </c>
      <c r="G31" s="160" t="s">
        <v>433</v>
      </c>
      <c r="H31" s="154" t="s">
        <v>433</v>
      </c>
      <c r="I31" s="154" t="s">
        <v>433</v>
      </c>
      <c r="J31" s="154" t="s">
        <v>433</v>
      </c>
      <c r="K31" s="154" t="s">
        <v>433</v>
      </c>
      <c r="L31" s="154" t="s">
        <v>433</v>
      </c>
      <c r="M31" s="154" t="s">
        <v>433</v>
      </c>
      <c r="N31" s="154" t="s">
        <v>433</v>
      </c>
      <c r="O31" s="154" t="s">
        <v>433</v>
      </c>
      <c r="P31" s="154" t="s">
        <v>433</v>
      </c>
      <c r="Q31" s="154" t="s">
        <v>433</v>
      </c>
      <c r="R31" s="154" t="s">
        <v>433</v>
      </c>
      <c r="S31" s="154" t="s">
        <v>433</v>
      </c>
      <c r="T31" s="154" t="s">
        <v>433</v>
      </c>
      <c r="U31" s="154" t="s">
        <v>433</v>
      </c>
      <c r="V31" s="154" t="s">
        <v>433</v>
      </c>
      <c r="W31" s="154" t="s">
        <v>433</v>
      </c>
      <c r="X31" s="154" t="s">
        <v>433</v>
      </c>
      <c r="Y31" s="154" t="s">
        <v>433</v>
      </c>
    </row>
    <row r="32" spans="1:25" x14ac:dyDescent="0.2">
      <c r="A32" s="123">
        <v>29</v>
      </c>
      <c r="B32" s="167" t="s">
        <v>164</v>
      </c>
      <c r="C32" s="167" t="s">
        <v>165</v>
      </c>
      <c r="D32" s="167" t="s">
        <v>164</v>
      </c>
      <c r="E32" s="167" t="s">
        <v>165</v>
      </c>
      <c r="F32" s="167" t="s">
        <v>164</v>
      </c>
      <c r="G32" s="167" t="s">
        <v>165</v>
      </c>
      <c r="H32" s="154" t="s">
        <v>433</v>
      </c>
      <c r="I32" s="154" t="s">
        <v>433</v>
      </c>
      <c r="J32" s="154" t="s">
        <v>433</v>
      </c>
      <c r="K32" s="154" t="s">
        <v>433</v>
      </c>
      <c r="L32" s="154" t="s">
        <v>433</v>
      </c>
      <c r="M32" s="154" t="s">
        <v>433</v>
      </c>
      <c r="N32" s="154" t="s">
        <v>433</v>
      </c>
      <c r="O32" s="154" t="s">
        <v>433</v>
      </c>
      <c r="P32" s="154" t="s">
        <v>433</v>
      </c>
      <c r="Q32" s="154" t="s">
        <v>433</v>
      </c>
      <c r="R32" s="154" t="s">
        <v>433</v>
      </c>
      <c r="S32" s="154" t="s">
        <v>433</v>
      </c>
      <c r="T32" s="154" t="s">
        <v>433</v>
      </c>
      <c r="U32" s="154" t="s">
        <v>433</v>
      </c>
      <c r="V32" s="154" t="s">
        <v>433</v>
      </c>
      <c r="W32" s="154" t="s">
        <v>433</v>
      </c>
      <c r="X32" s="154" t="s">
        <v>433</v>
      </c>
      <c r="Y32" s="154" t="s">
        <v>433</v>
      </c>
    </row>
    <row r="33" spans="1:25" x14ac:dyDescent="0.2">
      <c r="A33" s="123">
        <v>30</v>
      </c>
      <c r="B33" s="145" t="s">
        <v>177</v>
      </c>
      <c r="C33" s="145" t="s">
        <v>166</v>
      </c>
      <c r="D33" s="145" t="s">
        <v>433</v>
      </c>
      <c r="E33" s="145" t="s">
        <v>433</v>
      </c>
      <c r="F33" s="145" t="s">
        <v>175</v>
      </c>
      <c r="G33" s="145" t="s">
        <v>167</v>
      </c>
      <c r="H33" s="154" t="s">
        <v>433</v>
      </c>
      <c r="I33" s="154" t="s">
        <v>433</v>
      </c>
      <c r="J33" s="154" t="s">
        <v>433</v>
      </c>
      <c r="K33" s="154" t="s">
        <v>433</v>
      </c>
      <c r="L33" s="154" t="s">
        <v>433</v>
      </c>
      <c r="M33" s="154" t="s">
        <v>433</v>
      </c>
      <c r="N33" s="154" t="s">
        <v>433</v>
      </c>
      <c r="O33" s="154" t="s">
        <v>433</v>
      </c>
      <c r="P33" s="154" t="s">
        <v>433</v>
      </c>
      <c r="Q33" s="154" t="s">
        <v>433</v>
      </c>
      <c r="R33" s="154" t="s">
        <v>433</v>
      </c>
      <c r="S33" s="154" t="s">
        <v>433</v>
      </c>
      <c r="T33" s="154" t="s">
        <v>433</v>
      </c>
      <c r="U33" s="154" t="s">
        <v>433</v>
      </c>
      <c r="V33" s="154" t="s">
        <v>433</v>
      </c>
      <c r="W33" s="154" t="s">
        <v>433</v>
      </c>
      <c r="X33" s="154" t="s">
        <v>433</v>
      </c>
      <c r="Y33" s="154" t="s">
        <v>433</v>
      </c>
    </row>
    <row r="34" spans="1:25" x14ac:dyDescent="0.2">
      <c r="A34" s="123">
        <v>31</v>
      </c>
      <c r="B34" s="145" t="s">
        <v>272</v>
      </c>
      <c r="C34" s="145" t="s">
        <v>167</v>
      </c>
      <c r="D34" s="145" t="s">
        <v>433</v>
      </c>
      <c r="E34" s="145" t="s">
        <v>433</v>
      </c>
      <c r="F34" s="145" t="s">
        <v>273</v>
      </c>
      <c r="G34" s="145" t="s">
        <v>166</v>
      </c>
      <c r="H34" s="154" t="s">
        <v>433</v>
      </c>
      <c r="I34" s="154" t="s">
        <v>433</v>
      </c>
      <c r="J34" s="154" t="s">
        <v>433</v>
      </c>
      <c r="K34" s="154" t="s">
        <v>433</v>
      </c>
      <c r="L34" s="154" t="s">
        <v>433</v>
      </c>
      <c r="M34" s="154" t="s">
        <v>433</v>
      </c>
      <c r="N34" s="154" t="s">
        <v>433</v>
      </c>
      <c r="O34" s="154" t="s">
        <v>433</v>
      </c>
      <c r="P34" s="154" t="s">
        <v>433</v>
      </c>
      <c r="Q34" s="154" t="s">
        <v>433</v>
      </c>
      <c r="R34" s="154" t="s">
        <v>433</v>
      </c>
      <c r="S34" s="154" t="s">
        <v>433</v>
      </c>
      <c r="T34" s="154" t="s">
        <v>433</v>
      </c>
      <c r="U34" s="154" t="s">
        <v>433</v>
      </c>
      <c r="V34" s="154" t="s">
        <v>433</v>
      </c>
      <c r="W34" s="154" t="s">
        <v>433</v>
      </c>
      <c r="X34" s="154" t="s">
        <v>433</v>
      </c>
      <c r="Y34" s="154" t="s">
        <v>433</v>
      </c>
    </row>
    <row r="35" spans="1:25" x14ac:dyDescent="0.2">
      <c r="A35" s="123">
        <v>32</v>
      </c>
      <c r="B35" s="145" t="s">
        <v>433</v>
      </c>
      <c r="C35" s="145" t="s">
        <v>433</v>
      </c>
      <c r="D35" s="286" t="s">
        <v>433</v>
      </c>
      <c r="E35" s="145" t="s">
        <v>433</v>
      </c>
      <c r="F35" s="145" t="s">
        <v>433</v>
      </c>
      <c r="G35" s="145" t="s">
        <v>433</v>
      </c>
      <c r="H35" s="154" t="s">
        <v>433</v>
      </c>
      <c r="I35" s="154" t="s">
        <v>433</v>
      </c>
      <c r="J35" s="154" t="s">
        <v>433</v>
      </c>
      <c r="K35" s="154" t="s">
        <v>433</v>
      </c>
      <c r="L35" s="154" t="s">
        <v>433</v>
      </c>
      <c r="M35" s="154" t="s">
        <v>433</v>
      </c>
      <c r="N35" s="154" t="s">
        <v>433</v>
      </c>
      <c r="O35" s="154" t="s">
        <v>433</v>
      </c>
      <c r="P35" s="154" t="s">
        <v>433</v>
      </c>
      <c r="Q35" s="154" t="s">
        <v>433</v>
      </c>
      <c r="R35" s="154" t="s">
        <v>433</v>
      </c>
      <c r="S35" s="154" t="s">
        <v>433</v>
      </c>
      <c r="T35" s="154" t="s">
        <v>433</v>
      </c>
      <c r="U35" s="154" t="s">
        <v>433</v>
      </c>
      <c r="V35" s="154" t="s">
        <v>433</v>
      </c>
      <c r="W35" s="154" t="s">
        <v>433</v>
      </c>
      <c r="X35" s="154" t="s">
        <v>433</v>
      </c>
      <c r="Y35" s="154" t="s">
        <v>433</v>
      </c>
    </row>
    <row r="36" spans="1:25" x14ac:dyDescent="0.2">
      <c r="A36" s="123">
        <v>33</v>
      </c>
      <c r="B36" s="145" t="s">
        <v>433</v>
      </c>
      <c r="C36" s="145" t="s">
        <v>433</v>
      </c>
      <c r="D36" s="287" t="s">
        <v>433</v>
      </c>
      <c r="E36" s="145" t="s">
        <v>433</v>
      </c>
      <c r="F36" s="145" t="s">
        <v>433</v>
      </c>
      <c r="G36" s="145" t="s">
        <v>433</v>
      </c>
      <c r="H36" s="154" t="s">
        <v>433</v>
      </c>
      <c r="I36" s="154" t="s">
        <v>433</v>
      </c>
      <c r="J36" s="154" t="s">
        <v>433</v>
      </c>
      <c r="K36" s="154" t="s">
        <v>433</v>
      </c>
      <c r="L36" s="154" t="s">
        <v>433</v>
      </c>
      <c r="M36" s="154" t="s">
        <v>433</v>
      </c>
      <c r="N36" s="154" t="s">
        <v>433</v>
      </c>
      <c r="O36" s="154" t="s">
        <v>433</v>
      </c>
      <c r="P36" s="154" t="s">
        <v>433</v>
      </c>
      <c r="Q36" s="154" t="s">
        <v>433</v>
      </c>
      <c r="R36" s="154" t="s">
        <v>433</v>
      </c>
      <c r="S36" s="154" t="s">
        <v>433</v>
      </c>
      <c r="T36" s="154" t="s">
        <v>433</v>
      </c>
      <c r="U36" s="154" t="s">
        <v>433</v>
      </c>
      <c r="V36" s="154" t="s">
        <v>433</v>
      </c>
      <c r="W36" s="154" t="s">
        <v>433</v>
      </c>
      <c r="X36" s="154" t="s">
        <v>433</v>
      </c>
      <c r="Y36" s="154" t="s">
        <v>433</v>
      </c>
    </row>
    <row r="37" spans="1:25" x14ac:dyDescent="0.2">
      <c r="A37" s="123">
        <v>34</v>
      </c>
      <c r="B37" s="154" t="s">
        <v>433</v>
      </c>
      <c r="C37" s="154" t="s">
        <v>433</v>
      </c>
      <c r="D37" s="154" t="s">
        <v>433</v>
      </c>
      <c r="E37" s="154" t="s">
        <v>433</v>
      </c>
      <c r="F37" s="154" t="s">
        <v>433</v>
      </c>
      <c r="G37" s="154" t="s">
        <v>433</v>
      </c>
      <c r="H37" s="154" t="s">
        <v>433</v>
      </c>
      <c r="I37" s="154" t="s">
        <v>433</v>
      </c>
      <c r="J37" s="154" t="s">
        <v>433</v>
      </c>
      <c r="K37" s="154" t="s">
        <v>433</v>
      </c>
      <c r="L37" s="154" t="s">
        <v>433</v>
      </c>
      <c r="M37" s="154" t="s">
        <v>433</v>
      </c>
      <c r="N37" s="154" t="s">
        <v>433</v>
      </c>
      <c r="O37" s="154" t="s">
        <v>433</v>
      </c>
      <c r="P37" s="154" t="s">
        <v>433</v>
      </c>
      <c r="Q37" s="154" t="s">
        <v>433</v>
      </c>
      <c r="R37" s="154" t="s">
        <v>433</v>
      </c>
      <c r="S37" s="154" t="s">
        <v>433</v>
      </c>
      <c r="T37" s="154" t="s">
        <v>433</v>
      </c>
      <c r="U37" s="154" t="s">
        <v>433</v>
      </c>
      <c r="V37" s="154" t="s">
        <v>433</v>
      </c>
      <c r="W37" s="154" t="s">
        <v>433</v>
      </c>
      <c r="X37" s="154" t="s">
        <v>433</v>
      </c>
      <c r="Y37" s="154" t="s">
        <v>433</v>
      </c>
    </row>
    <row r="38" spans="1:25" x14ac:dyDescent="0.2">
      <c r="A38" s="123">
        <v>35</v>
      </c>
      <c r="B38" s="124" t="s">
        <v>846</v>
      </c>
      <c r="C38" s="123" t="s">
        <v>433</v>
      </c>
      <c r="D38" s="123" t="s">
        <v>433</v>
      </c>
      <c r="E38" s="123" t="s">
        <v>433</v>
      </c>
      <c r="F38" s="123" t="s">
        <v>433</v>
      </c>
      <c r="G38" s="123" t="s">
        <v>433</v>
      </c>
      <c r="H38" s="123" t="s">
        <v>433</v>
      </c>
      <c r="I38" s="123" t="s">
        <v>433</v>
      </c>
      <c r="J38" s="123" t="s">
        <v>433</v>
      </c>
      <c r="K38" s="123" t="s">
        <v>433</v>
      </c>
      <c r="L38" s="123" t="s">
        <v>433</v>
      </c>
      <c r="M38" s="123" t="s">
        <v>433</v>
      </c>
      <c r="N38" s="123" t="s">
        <v>433</v>
      </c>
      <c r="O38" s="123" t="s">
        <v>433</v>
      </c>
      <c r="P38" s="123" t="s">
        <v>433</v>
      </c>
      <c r="Q38" s="123" t="s">
        <v>433</v>
      </c>
      <c r="R38" s="123" t="s">
        <v>433</v>
      </c>
      <c r="S38" s="123" t="s">
        <v>433</v>
      </c>
      <c r="T38" s="123" t="s">
        <v>433</v>
      </c>
      <c r="U38" s="123" t="s">
        <v>433</v>
      </c>
      <c r="V38" s="123" t="s">
        <v>433</v>
      </c>
      <c r="W38" s="123" t="s">
        <v>433</v>
      </c>
      <c r="X38" s="123" t="s">
        <v>433</v>
      </c>
      <c r="Y38" s="123" t="s">
        <v>433</v>
      </c>
    </row>
    <row r="39" spans="1:25" x14ac:dyDescent="0.2">
      <c r="A39" s="123">
        <v>36</v>
      </c>
      <c r="B39" s="124" t="s">
        <v>847</v>
      </c>
      <c r="C39" s="124" t="s">
        <v>848</v>
      </c>
      <c r="D39" s="124" t="s">
        <v>849</v>
      </c>
      <c r="E39" s="124" t="s">
        <v>850</v>
      </c>
      <c r="F39" s="124" t="s">
        <v>851</v>
      </c>
      <c r="G39" s="124" t="s">
        <v>852</v>
      </c>
      <c r="H39" s="124" t="s">
        <v>853</v>
      </c>
      <c r="I39" s="124" t="s">
        <v>854</v>
      </c>
      <c r="J39" s="124" t="s">
        <v>855</v>
      </c>
      <c r="K39" s="124" t="s">
        <v>856</v>
      </c>
      <c r="L39" s="124" t="s">
        <v>857</v>
      </c>
      <c r="M39" s="124" t="s">
        <v>858</v>
      </c>
      <c r="N39" s="123" t="s">
        <v>433</v>
      </c>
      <c r="O39" s="123" t="s">
        <v>433</v>
      </c>
      <c r="P39" s="123" t="s">
        <v>433</v>
      </c>
      <c r="Q39" s="123" t="s">
        <v>433</v>
      </c>
      <c r="R39" s="123" t="s">
        <v>433</v>
      </c>
      <c r="S39" s="123" t="s">
        <v>433</v>
      </c>
      <c r="T39" s="123" t="s">
        <v>433</v>
      </c>
      <c r="U39" s="123" t="s">
        <v>433</v>
      </c>
      <c r="V39" s="123" t="s">
        <v>433</v>
      </c>
      <c r="W39" s="123" t="s">
        <v>433</v>
      </c>
      <c r="X39" s="123" t="s">
        <v>433</v>
      </c>
      <c r="Y39" s="123" t="s">
        <v>433</v>
      </c>
    </row>
    <row r="40" spans="1:25" ht="15" x14ac:dyDescent="0.25">
      <c r="A40" s="123">
        <v>37</v>
      </c>
      <c r="B40" s="123" t="s">
        <v>859</v>
      </c>
      <c r="C40" s="123" t="s">
        <v>860</v>
      </c>
      <c r="D40" s="123" t="s">
        <v>861</v>
      </c>
      <c r="E40" s="123" t="s">
        <v>862</v>
      </c>
      <c r="F40" s="2" t="s">
        <v>181</v>
      </c>
      <c r="G40" s="237" t="s">
        <v>863</v>
      </c>
      <c r="H40" s="123" t="s">
        <v>864</v>
      </c>
      <c r="I40" s="123" t="s">
        <v>865</v>
      </c>
      <c r="J40" s="123" t="s">
        <v>866</v>
      </c>
      <c r="K40" t="s">
        <v>989</v>
      </c>
      <c r="L40" s="123" t="s">
        <v>867</v>
      </c>
      <c r="M40" s="123" t="s">
        <v>868</v>
      </c>
      <c r="N40" s="123" t="s">
        <v>433</v>
      </c>
      <c r="O40" s="123" t="s">
        <v>433</v>
      </c>
      <c r="P40" s="123" t="s">
        <v>433</v>
      </c>
      <c r="Q40" s="123" t="s">
        <v>433</v>
      </c>
      <c r="R40" s="123" t="s">
        <v>433</v>
      </c>
      <c r="S40" s="123" t="s">
        <v>433</v>
      </c>
      <c r="T40" s="123" t="s">
        <v>433</v>
      </c>
      <c r="U40" s="123" t="s">
        <v>433</v>
      </c>
      <c r="V40" s="123" t="s">
        <v>433</v>
      </c>
      <c r="W40" s="123" t="s">
        <v>433</v>
      </c>
      <c r="X40" s="123" t="s">
        <v>433</v>
      </c>
      <c r="Y40" s="123" t="s">
        <v>433</v>
      </c>
    </row>
    <row r="41" spans="1:25" x14ac:dyDescent="0.2">
      <c r="A41" s="123">
        <v>38</v>
      </c>
      <c r="B41" s="123" t="s">
        <v>433</v>
      </c>
      <c r="C41" s="123" t="s">
        <v>433</v>
      </c>
      <c r="D41" s="123" t="s">
        <v>433</v>
      </c>
      <c r="E41" s="123" t="s">
        <v>433</v>
      </c>
      <c r="F41" s="123" t="s">
        <v>433</v>
      </c>
      <c r="G41" s="123" t="s">
        <v>433</v>
      </c>
      <c r="H41" s="123" t="s">
        <v>433</v>
      </c>
      <c r="I41" s="123" t="s">
        <v>433</v>
      </c>
      <c r="J41" s="123" t="s">
        <v>433</v>
      </c>
      <c r="K41" s="123" t="s">
        <v>433</v>
      </c>
      <c r="L41" s="123" t="s">
        <v>433</v>
      </c>
      <c r="M41" s="123" t="s">
        <v>433</v>
      </c>
      <c r="N41" s="123" t="s">
        <v>433</v>
      </c>
      <c r="O41" s="123" t="s">
        <v>433</v>
      </c>
      <c r="P41" s="123" t="s">
        <v>433</v>
      </c>
      <c r="Q41" s="123" t="s">
        <v>433</v>
      </c>
      <c r="R41" s="123" t="s">
        <v>433</v>
      </c>
      <c r="S41" s="123" t="s">
        <v>433</v>
      </c>
      <c r="T41" s="123" t="s">
        <v>433</v>
      </c>
      <c r="U41" s="123" t="s">
        <v>433</v>
      </c>
      <c r="V41" s="123" t="s">
        <v>433</v>
      </c>
      <c r="W41" s="123" t="s">
        <v>433</v>
      </c>
      <c r="X41" s="123" t="s">
        <v>433</v>
      </c>
      <c r="Y41" s="123" t="s">
        <v>433</v>
      </c>
    </row>
    <row r="42" spans="1:25" x14ac:dyDescent="0.2">
      <c r="A42" s="123">
        <v>39</v>
      </c>
      <c r="B42" s="124" t="s">
        <v>869</v>
      </c>
      <c r="C42" s="123" t="s">
        <v>433</v>
      </c>
      <c r="D42" s="123" t="s">
        <v>433</v>
      </c>
      <c r="E42" s="123" t="s">
        <v>433</v>
      </c>
      <c r="F42" s="123" t="s">
        <v>433</v>
      </c>
      <c r="G42" s="123" t="s">
        <v>433</v>
      </c>
      <c r="H42" s="123" t="s">
        <v>433</v>
      </c>
      <c r="I42" s="123" t="s">
        <v>433</v>
      </c>
      <c r="J42" s="123" t="s">
        <v>433</v>
      </c>
      <c r="K42" s="123" t="s">
        <v>433</v>
      </c>
      <c r="L42" s="123" t="s">
        <v>433</v>
      </c>
      <c r="M42" s="123" t="s">
        <v>433</v>
      </c>
      <c r="N42" s="123" t="s">
        <v>433</v>
      </c>
      <c r="O42" s="123" t="s">
        <v>433</v>
      </c>
      <c r="P42" s="123" t="s">
        <v>433</v>
      </c>
      <c r="Q42" s="123" t="s">
        <v>433</v>
      </c>
      <c r="R42" s="123" t="s">
        <v>433</v>
      </c>
      <c r="S42" s="123" t="s">
        <v>433</v>
      </c>
      <c r="T42" s="123" t="s">
        <v>433</v>
      </c>
      <c r="U42" s="123" t="s">
        <v>433</v>
      </c>
      <c r="V42" s="123" t="s">
        <v>433</v>
      </c>
      <c r="W42" s="123" t="s">
        <v>433</v>
      </c>
      <c r="X42" s="123" t="s">
        <v>433</v>
      </c>
      <c r="Y42" s="123" t="s">
        <v>433</v>
      </c>
    </row>
    <row r="43" spans="1:25" x14ac:dyDescent="0.2">
      <c r="A43" s="123">
        <v>40</v>
      </c>
      <c r="B43" s="124" t="s">
        <v>870</v>
      </c>
      <c r="C43" s="124" t="s">
        <v>871</v>
      </c>
      <c r="D43" s="124" t="s">
        <v>872</v>
      </c>
      <c r="E43" s="124" t="s">
        <v>873</v>
      </c>
      <c r="F43" s="124" t="s">
        <v>874</v>
      </c>
      <c r="G43" s="124" t="s">
        <v>875</v>
      </c>
      <c r="H43" s="124" t="s">
        <v>876</v>
      </c>
      <c r="I43" s="124" t="s">
        <v>877</v>
      </c>
      <c r="J43" s="124" t="s">
        <v>878</v>
      </c>
      <c r="K43" s="123" t="s">
        <v>433</v>
      </c>
      <c r="L43" s="123" t="s">
        <v>433</v>
      </c>
      <c r="M43" s="123" t="s">
        <v>433</v>
      </c>
      <c r="N43" s="123" t="s">
        <v>433</v>
      </c>
      <c r="O43" s="123" t="s">
        <v>433</v>
      </c>
      <c r="P43" s="123" t="s">
        <v>433</v>
      </c>
      <c r="Q43" s="123" t="s">
        <v>433</v>
      </c>
      <c r="R43" s="123" t="s">
        <v>433</v>
      </c>
      <c r="S43" s="123" t="s">
        <v>433</v>
      </c>
      <c r="T43" s="123" t="s">
        <v>433</v>
      </c>
      <c r="U43" s="123" t="s">
        <v>433</v>
      </c>
      <c r="V43" s="123" t="s">
        <v>433</v>
      </c>
      <c r="W43" s="123" t="s">
        <v>433</v>
      </c>
      <c r="X43" s="123" t="s">
        <v>433</v>
      </c>
      <c r="Y43" s="123" t="s">
        <v>433</v>
      </c>
    </row>
    <row r="44" spans="1:25" x14ac:dyDescent="0.2">
      <c r="A44" s="123">
        <v>41</v>
      </c>
      <c r="B44" s="123" t="s">
        <v>879</v>
      </c>
      <c r="C44" s="123" t="s">
        <v>880</v>
      </c>
      <c r="D44" s="123" t="s">
        <v>881</v>
      </c>
      <c r="E44" s="123" t="s">
        <v>882</v>
      </c>
      <c r="F44" s="123" t="s">
        <v>883</v>
      </c>
      <c r="G44" s="123">
        <v>500081</v>
      </c>
      <c r="H44" s="2" t="s">
        <v>884</v>
      </c>
      <c r="I44" s="123">
        <v>1234567890</v>
      </c>
      <c r="J44" s="237" t="s">
        <v>885</v>
      </c>
      <c r="K44" s="123" t="s">
        <v>433</v>
      </c>
      <c r="L44" s="123" t="s">
        <v>433</v>
      </c>
      <c r="M44" s="123" t="s">
        <v>433</v>
      </c>
      <c r="N44" s="123" t="s">
        <v>433</v>
      </c>
      <c r="O44" s="123" t="s">
        <v>433</v>
      </c>
      <c r="P44" s="123" t="s">
        <v>433</v>
      </c>
      <c r="Q44" s="123" t="s">
        <v>433</v>
      </c>
      <c r="R44" s="123" t="s">
        <v>433</v>
      </c>
      <c r="S44" s="123" t="s">
        <v>433</v>
      </c>
      <c r="T44" s="123" t="s">
        <v>433</v>
      </c>
      <c r="U44" s="123" t="s">
        <v>433</v>
      </c>
      <c r="V44" s="123" t="s">
        <v>433</v>
      </c>
      <c r="W44" s="123" t="s">
        <v>433</v>
      </c>
      <c r="X44" s="123" t="s">
        <v>433</v>
      </c>
      <c r="Y44" s="123" t="s">
        <v>433</v>
      </c>
    </row>
    <row r="45" spans="1:25" x14ac:dyDescent="0.2">
      <c r="A45" s="123">
        <v>42</v>
      </c>
      <c r="B45" s="123" t="s">
        <v>433</v>
      </c>
      <c r="C45" s="123" t="s">
        <v>433</v>
      </c>
      <c r="D45" s="123" t="s">
        <v>433</v>
      </c>
      <c r="E45" s="123" t="s">
        <v>433</v>
      </c>
      <c r="F45" s="123" t="s">
        <v>433</v>
      </c>
      <c r="G45" s="123" t="s">
        <v>433</v>
      </c>
      <c r="H45" s="123" t="s">
        <v>433</v>
      </c>
      <c r="I45" s="123" t="s">
        <v>433</v>
      </c>
      <c r="J45" s="123" t="s">
        <v>433</v>
      </c>
      <c r="K45" s="123" t="s">
        <v>433</v>
      </c>
      <c r="L45" s="123" t="s">
        <v>433</v>
      </c>
      <c r="M45" s="123" t="s">
        <v>433</v>
      </c>
      <c r="N45" s="123" t="s">
        <v>433</v>
      </c>
      <c r="O45" s="123" t="s">
        <v>433</v>
      </c>
      <c r="P45" s="123" t="s">
        <v>433</v>
      </c>
      <c r="Q45" s="123" t="s">
        <v>433</v>
      </c>
      <c r="R45" s="123" t="s">
        <v>433</v>
      </c>
      <c r="S45" s="123" t="s">
        <v>433</v>
      </c>
      <c r="T45" s="123" t="s">
        <v>433</v>
      </c>
      <c r="U45" s="123" t="s">
        <v>433</v>
      </c>
      <c r="V45" s="123" t="s">
        <v>433</v>
      </c>
      <c r="W45" s="123" t="s">
        <v>433</v>
      </c>
      <c r="X45" s="123" t="s">
        <v>433</v>
      </c>
      <c r="Y45" s="123" t="s">
        <v>433</v>
      </c>
    </row>
    <row r="46" spans="1:25" x14ac:dyDescent="0.2">
      <c r="A46" s="123">
        <v>43</v>
      </c>
      <c r="B46" s="124" t="s">
        <v>886</v>
      </c>
      <c r="C46" s="124" t="s">
        <v>887</v>
      </c>
      <c r="D46" s="123" t="s">
        <v>433</v>
      </c>
      <c r="E46" s="123" t="s">
        <v>433</v>
      </c>
      <c r="F46" s="123" t="s">
        <v>433</v>
      </c>
      <c r="G46" s="123" t="s">
        <v>433</v>
      </c>
      <c r="H46" s="123" t="s">
        <v>433</v>
      </c>
      <c r="I46" s="123" t="s">
        <v>433</v>
      </c>
      <c r="J46" s="123" t="s">
        <v>433</v>
      </c>
      <c r="K46" s="123" t="s">
        <v>433</v>
      </c>
      <c r="L46" s="123" t="s">
        <v>433</v>
      </c>
      <c r="M46" s="123" t="s">
        <v>433</v>
      </c>
      <c r="N46" s="123" t="s">
        <v>433</v>
      </c>
      <c r="O46" s="123" t="s">
        <v>433</v>
      </c>
      <c r="P46" s="123" t="s">
        <v>433</v>
      </c>
      <c r="Q46" s="123" t="s">
        <v>433</v>
      </c>
      <c r="R46" s="123" t="s">
        <v>433</v>
      </c>
      <c r="S46" s="123" t="s">
        <v>433</v>
      </c>
      <c r="T46" s="123" t="s">
        <v>433</v>
      </c>
      <c r="U46" s="123" t="s">
        <v>433</v>
      </c>
      <c r="V46" s="123" t="s">
        <v>433</v>
      </c>
      <c r="W46" s="123" t="s">
        <v>433</v>
      </c>
      <c r="X46" s="123" t="s">
        <v>433</v>
      </c>
      <c r="Y46" s="123" t="s">
        <v>433</v>
      </c>
    </row>
    <row r="47" spans="1:25" x14ac:dyDescent="0.2">
      <c r="A47" s="123">
        <v>44</v>
      </c>
      <c r="B47" s="123" t="s">
        <v>888</v>
      </c>
      <c r="C47" s="123" t="s">
        <v>889</v>
      </c>
      <c r="D47" s="123" t="s">
        <v>433</v>
      </c>
      <c r="E47" s="123" t="s">
        <v>433</v>
      </c>
      <c r="F47" s="123" t="s">
        <v>433</v>
      </c>
      <c r="G47" s="123" t="s">
        <v>433</v>
      </c>
      <c r="H47" s="123" t="s">
        <v>433</v>
      </c>
      <c r="I47" s="123" t="s">
        <v>433</v>
      </c>
      <c r="J47" s="123" t="s">
        <v>433</v>
      </c>
      <c r="K47" s="123" t="s">
        <v>433</v>
      </c>
      <c r="L47" s="123" t="s">
        <v>433</v>
      </c>
      <c r="M47" s="123" t="s">
        <v>433</v>
      </c>
      <c r="N47" s="123" t="s">
        <v>433</v>
      </c>
      <c r="O47" s="123" t="s">
        <v>433</v>
      </c>
      <c r="P47" s="123" t="s">
        <v>433</v>
      </c>
      <c r="Q47" s="123" t="s">
        <v>433</v>
      </c>
      <c r="R47" s="123" t="s">
        <v>433</v>
      </c>
      <c r="S47" s="123" t="s">
        <v>433</v>
      </c>
      <c r="T47" s="123" t="s">
        <v>433</v>
      </c>
      <c r="U47" s="123" t="s">
        <v>433</v>
      </c>
      <c r="V47" s="123" t="s">
        <v>433</v>
      </c>
      <c r="W47" s="123" t="s">
        <v>433</v>
      </c>
      <c r="X47" s="123" t="s">
        <v>433</v>
      </c>
      <c r="Y47" s="123" t="s">
        <v>433</v>
      </c>
    </row>
    <row r="48" spans="1:25" x14ac:dyDescent="0.2">
      <c r="A48" s="123">
        <v>45</v>
      </c>
      <c r="B48" s="123" t="s">
        <v>890</v>
      </c>
      <c r="C48" s="123" t="s">
        <v>891</v>
      </c>
      <c r="D48" s="123" t="s">
        <v>433</v>
      </c>
      <c r="E48" s="123" t="s">
        <v>433</v>
      </c>
      <c r="F48" s="123" t="s">
        <v>433</v>
      </c>
      <c r="G48" s="123" t="s">
        <v>433</v>
      </c>
      <c r="H48" s="123" t="s">
        <v>433</v>
      </c>
      <c r="I48" s="123" t="s">
        <v>433</v>
      </c>
      <c r="J48" s="123" t="s">
        <v>433</v>
      </c>
      <c r="K48" s="123" t="s">
        <v>433</v>
      </c>
      <c r="L48" s="123" t="s">
        <v>433</v>
      </c>
      <c r="M48" s="123" t="s">
        <v>433</v>
      </c>
      <c r="N48" s="123" t="s">
        <v>433</v>
      </c>
      <c r="O48" s="123" t="s">
        <v>433</v>
      </c>
      <c r="P48" s="123" t="s">
        <v>433</v>
      </c>
      <c r="Q48" s="123" t="s">
        <v>433</v>
      </c>
      <c r="R48" s="123" t="s">
        <v>433</v>
      </c>
      <c r="S48" s="123" t="s">
        <v>433</v>
      </c>
      <c r="T48" s="123" t="s">
        <v>433</v>
      </c>
      <c r="U48" s="123" t="s">
        <v>433</v>
      </c>
      <c r="V48" s="123" t="s">
        <v>433</v>
      </c>
      <c r="W48" s="123" t="s">
        <v>433</v>
      </c>
      <c r="X48" s="123" t="s">
        <v>433</v>
      </c>
      <c r="Y48" s="123" t="s">
        <v>433</v>
      </c>
    </row>
    <row r="49" spans="1:25" x14ac:dyDescent="0.2">
      <c r="A49" s="123">
        <v>46</v>
      </c>
      <c r="B49" s="123" t="s">
        <v>433</v>
      </c>
      <c r="C49" s="123" t="s">
        <v>433</v>
      </c>
      <c r="D49" s="123" t="s">
        <v>433</v>
      </c>
      <c r="E49" s="123" t="s">
        <v>433</v>
      </c>
      <c r="F49" s="123" t="s">
        <v>433</v>
      </c>
      <c r="G49" s="123" t="s">
        <v>433</v>
      </c>
      <c r="H49" s="123" t="s">
        <v>433</v>
      </c>
      <c r="I49" s="123" t="s">
        <v>433</v>
      </c>
      <c r="J49" s="123" t="s">
        <v>433</v>
      </c>
      <c r="K49" s="123" t="s">
        <v>433</v>
      </c>
      <c r="L49" s="123" t="s">
        <v>433</v>
      </c>
      <c r="M49" s="123" t="s">
        <v>433</v>
      </c>
      <c r="N49" s="123" t="s">
        <v>433</v>
      </c>
      <c r="O49" s="123" t="s">
        <v>433</v>
      </c>
      <c r="P49" s="123" t="s">
        <v>433</v>
      </c>
      <c r="Q49" s="123" t="s">
        <v>433</v>
      </c>
      <c r="R49" s="123" t="s">
        <v>433</v>
      </c>
      <c r="S49" s="123" t="s">
        <v>433</v>
      </c>
      <c r="T49" s="123" t="s">
        <v>433</v>
      </c>
      <c r="U49" s="123" t="s">
        <v>433</v>
      </c>
      <c r="V49" s="123" t="s">
        <v>433</v>
      </c>
      <c r="W49" s="123" t="s">
        <v>433</v>
      </c>
      <c r="X49" s="123" t="s">
        <v>433</v>
      </c>
      <c r="Y49" s="123" t="s">
        <v>433</v>
      </c>
    </row>
    <row r="50" spans="1:25" x14ac:dyDescent="0.2">
      <c r="A50" s="123">
        <v>47</v>
      </c>
      <c r="B50" s="124" t="s">
        <v>892</v>
      </c>
      <c r="C50" s="124" t="s">
        <v>893</v>
      </c>
      <c r="D50" s="124" t="s">
        <v>894</v>
      </c>
      <c r="E50" s="124" t="s">
        <v>895</v>
      </c>
      <c r="F50" s="124" t="s">
        <v>896</v>
      </c>
      <c r="G50" s="124" t="s">
        <v>897</v>
      </c>
      <c r="H50" s="123" t="s">
        <v>433</v>
      </c>
      <c r="I50" s="123" t="s">
        <v>433</v>
      </c>
      <c r="J50" s="123" t="s">
        <v>433</v>
      </c>
      <c r="K50" s="123" t="s">
        <v>433</v>
      </c>
      <c r="L50" s="123" t="s">
        <v>433</v>
      </c>
      <c r="M50" s="123" t="s">
        <v>433</v>
      </c>
      <c r="N50" s="123" t="s">
        <v>433</v>
      </c>
      <c r="O50" s="123" t="s">
        <v>433</v>
      </c>
      <c r="P50" s="123" t="s">
        <v>433</v>
      </c>
      <c r="Q50" s="123" t="s">
        <v>433</v>
      </c>
      <c r="R50" s="123" t="s">
        <v>433</v>
      </c>
      <c r="S50" s="123" t="s">
        <v>433</v>
      </c>
      <c r="T50" s="123" t="s">
        <v>433</v>
      </c>
      <c r="U50" s="123" t="s">
        <v>433</v>
      </c>
      <c r="V50" s="123" t="s">
        <v>433</v>
      </c>
      <c r="W50" s="123" t="s">
        <v>433</v>
      </c>
      <c r="X50" s="123" t="s">
        <v>433</v>
      </c>
      <c r="Y50" s="123" t="s">
        <v>433</v>
      </c>
    </row>
    <row r="51" spans="1:25" ht="15" x14ac:dyDescent="0.25">
      <c r="A51" s="123">
        <v>48</v>
      </c>
      <c r="B51" t="s">
        <v>990</v>
      </c>
      <c r="C51" t="s">
        <v>981</v>
      </c>
      <c r="D51" t="s">
        <v>898</v>
      </c>
      <c r="E51" t="s">
        <v>899</v>
      </c>
      <c r="F51" t="s">
        <v>866</v>
      </c>
      <c r="G51" t="s">
        <v>900</v>
      </c>
      <c r="H51" s="123" t="s">
        <v>433</v>
      </c>
      <c r="I51" s="123" t="s">
        <v>433</v>
      </c>
      <c r="J51" s="123" t="s">
        <v>433</v>
      </c>
      <c r="K51" s="123" t="s">
        <v>433</v>
      </c>
      <c r="L51" s="123" t="s">
        <v>433</v>
      </c>
      <c r="M51" s="123" t="s">
        <v>433</v>
      </c>
      <c r="N51" s="123" t="s">
        <v>433</v>
      </c>
      <c r="O51" s="123" t="s">
        <v>433</v>
      </c>
      <c r="P51" s="123" t="s">
        <v>433</v>
      </c>
      <c r="Q51" s="123" t="s">
        <v>433</v>
      </c>
      <c r="R51" s="123" t="s">
        <v>433</v>
      </c>
      <c r="S51" s="123" t="s">
        <v>433</v>
      </c>
      <c r="T51" s="123" t="s">
        <v>433</v>
      </c>
      <c r="U51" s="123" t="s">
        <v>433</v>
      </c>
      <c r="V51" s="123" t="s">
        <v>433</v>
      </c>
      <c r="W51" s="123" t="s">
        <v>433</v>
      </c>
      <c r="X51" s="123" t="s">
        <v>433</v>
      </c>
      <c r="Y51" s="123" t="s">
        <v>433</v>
      </c>
    </row>
    <row r="52" spans="1:25" x14ac:dyDescent="0.2">
      <c r="A52" s="123">
        <v>49</v>
      </c>
      <c r="B52" s="123" t="s">
        <v>433</v>
      </c>
      <c r="C52" s="123" t="s">
        <v>433</v>
      </c>
      <c r="D52" s="123" t="s">
        <v>433</v>
      </c>
      <c r="E52" s="123" t="s">
        <v>433</v>
      </c>
      <c r="F52" s="123" t="s">
        <v>433</v>
      </c>
      <c r="G52" s="123" t="s">
        <v>433</v>
      </c>
      <c r="H52" s="123" t="s">
        <v>433</v>
      </c>
      <c r="I52" s="123" t="s">
        <v>433</v>
      </c>
      <c r="J52" s="123" t="s">
        <v>433</v>
      </c>
      <c r="K52" s="123" t="s">
        <v>433</v>
      </c>
      <c r="L52" s="123" t="s">
        <v>433</v>
      </c>
      <c r="M52" s="123" t="s">
        <v>433</v>
      </c>
      <c r="N52" s="123" t="s">
        <v>433</v>
      </c>
      <c r="O52" s="123" t="s">
        <v>433</v>
      </c>
      <c r="P52" s="123" t="s">
        <v>433</v>
      </c>
      <c r="Q52" s="123" t="s">
        <v>433</v>
      </c>
      <c r="R52" s="123" t="s">
        <v>433</v>
      </c>
      <c r="S52" s="123" t="s">
        <v>433</v>
      </c>
      <c r="T52" s="123" t="s">
        <v>433</v>
      </c>
      <c r="U52" s="123" t="s">
        <v>433</v>
      </c>
      <c r="V52" s="123" t="s">
        <v>433</v>
      </c>
      <c r="W52" s="123" t="s">
        <v>433</v>
      </c>
      <c r="X52" s="123" t="s">
        <v>433</v>
      </c>
      <c r="Y52" s="123" t="s">
        <v>433</v>
      </c>
    </row>
    <row r="53" spans="1:25" x14ac:dyDescent="0.2">
      <c r="A53" s="123">
        <v>50</v>
      </c>
      <c r="B53" s="124" t="s">
        <v>901</v>
      </c>
      <c r="C53" s="123" t="s">
        <v>433</v>
      </c>
      <c r="D53" s="123" t="s">
        <v>433</v>
      </c>
      <c r="E53" s="123" t="s">
        <v>433</v>
      </c>
      <c r="F53" s="123" t="s">
        <v>433</v>
      </c>
      <c r="G53" s="123" t="s">
        <v>433</v>
      </c>
      <c r="H53" s="123" t="s">
        <v>433</v>
      </c>
      <c r="I53" s="123" t="s">
        <v>433</v>
      </c>
      <c r="J53" s="123" t="s">
        <v>433</v>
      </c>
      <c r="K53" s="123" t="s">
        <v>433</v>
      </c>
      <c r="L53" s="123" t="s">
        <v>433</v>
      </c>
      <c r="M53" s="123" t="s">
        <v>433</v>
      </c>
      <c r="N53" s="123" t="s">
        <v>433</v>
      </c>
      <c r="O53" s="123" t="s">
        <v>433</v>
      </c>
      <c r="P53" s="123" t="s">
        <v>433</v>
      </c>
      <c r="Q53" s="123" t="s">
        <v>433</v>
      </c>
      <c r="R53" s="123" t="s">
        <v>433</v>
      </c>
      <c r="S53" s="123" t="s">
        <v>433</v>
      </c>
      <c r="T53" s="123" t="s">
        <v>433</v>
      </c>
      <c r="U53" s="123" t="s">
        <v>433</v>
      </c>
      <c r="V53" s="123" t="s">
        <v>433</v>
      </c>
      <c r="W53" s="123" t="s">
        <v>433</v>
      </c>
      <c r="X53" s="123" t="s">
        <v>433</v>
      </c>
      <c r="Y53" s="123" t="s">
        <v>433</v>
      </c>
    </row>
    <row r="54" spans="1:25" x14ac:dyDescent="0.2">
      <c r="A54" s="123">
        <v>51</v>
      </c>
      <c r="B54" s="124" t="s">
        <v>902</v>
      </c>
      <c r="C54" s="124" t="s">
        <v>903</v>
      </c>
      <c r="D54" s="124" t="s">
        <v>897</v>
      </c>
      <c r="E54" s="124" t="s">
        <v>18</v>
      </c>
      <c r="F54" s="124" t="s">
        <v>904</v>
      </c>
      <c r="G54" s="124" t="s">
        <v>854</v>
      </c>
      <c r="H54" s="124" t="s">
        <v>888</v>
      </c>
      <c r="I54" s="124" t="s">
        <v>905</v>
      </c>
      <c r="J54" s="124" t="s">
        <v>906</v>
      </c>
      <c r="K54" s="123" t="s">
        <v>433</v>
      </c>
      <c r="L54" s="123" t="s">
        <v>433</v>
      </c>
      <c r="M54" s="123" t="s">
        <v>433</v>
      </c>
      <c r="N54" s="123" t="s">
        <v>433</v>
      </c>
      <c r="O54" s="123" t="s">
        <v>433</v>
      </c>
      <c r="P54" s="123" t="s">
        <v>433</v>
      </c>
      <c r="Q54" s="123" t="s">
        <v>433</v>
      </c>
      <c r="R54" s="123" t="s">
        <v>433</v>
      </c>
      <c r="S54" s="123" t="s">
        <v>433</v>
      </c>
      <c r="T54" s="123" t="s">
        <v>433</v>
      </c>
      <c r="U54" s="123" t="s">
        <v>433</v>
      </c>
      <c r="V54" s="123" t="s">
        <v>433</v>
      </c>
      <c r="W54" s="123" t="s">
        <v>433</v>
      </c>
      <c r="X54" s="123" t="s">
        <v>433</v>
      </c>
      <c r="Y54" s="123" t="s">
        <v>433</v>
      </c>
    </row>
    <row r="55" spans="1:25" ht="15" x14ac:dyDescent="0.25">
      <c r="A55" s="123">
        <v>52</v>
      </c>
      <c r="B55" t="s">
        <v>983</v>
      </c>
      <c r="C55" s="123" t="s">
        <v>907</v>
      </c>
      <c r="D55" s="123" t="s">
        <v>908</v>
      </c>
      <c r="E55" s="123" t="s">
        <v>19</v>
      </c>
      <c r="F55" s="123" t="s">
        <v>909</v>
      </c>
      <c r="G55" s="123" t="s">
        <v>910</v>
      </c>
      <c r="H55" s="123" t="s">
        <v>890</v>
      </c>
      <c r="I55" t="s">
        <v>989</v>
      </c>
      <c r="J55" s="123" t="s">
        <v>911</v>
      </c>
      <c r="K55" s="123" t="s">
        <v>433</v>
      </c>
      <c r="L55" s="123" t="s">
        <v>433</v>
      </c>
      <c r="M55" s="123" t="s">
        <v>433</v>
      </c>
      <c r="N55" s="123" t="s">
        <v>433</v>
      </c>
      <c r="O55" s="123" t="s">
        <v>433</v>
      </c>
      <c r="P55" s="123" t="s">
        <v>433</v>
      </c>
      <c r="Q55" s="123" t="s">
        <v>433</v>
      </c>
      <c r="R55" s="123" t="s">
        <v>433</v>
      </c>
      <c r="S55" s="123" t="s">
        <v>433</v>
      </c>
      <c r="T55" s="123" t="s">
        <v>433</v>
      </c>
      <c r="U55" s="123" t="s">
        <v>433</v>
      </c>
      <c r="V55" s="123" t="s">
        <v>433</v>
      </c>
      <c r="W55" s="123" t="s">
        <v>433</v>
      </c>
      <c r="X55" s="123" t="s">
        <v>433</v>
      </c>
      <c r="Y55" s="123" t="s">
        <v>433</v>
      </c>
    </row>
    <row r="56" spans="1:25" x14ac:dyDescent="0.2">
      <c r="A56" s="123">
        <v>53</v>
      </c>
      <c r="B56" s="123" t="s">
        <v>433</v>
      </c>
      <c r="C56" s="123" t="s">
        <v>433</v>
      </c>
      <c r="D56" s="123" t="s">
        <v>433</v>
      </c>
      <c r="E56" s="123" t="s">
        <v>433</v>
      </c>
      <c r="F56" s="123" t="s">
        <v>433</v>
      </c>
      <c r="G56" s="123" t="s">
        <v>433</v>
      </c>
      <c r="H56" s="123" t="s">
        <v>433</v>
      </c>
      <c r="I56" s="123" t="s">
        <v>433</v>
      </c>
      <c r="J56" s="123" t="s">
        <v>433</v>
      </c>
      <c r="K56" s="123" t="s">
        <v>433</v>
      </c>
      <c r="L56" s="123" t="s">
        <v>433</v>
      </c>
      <c r="M56" s="123" t="s">
        <v>433</v>
      </c>
      <c r="N56" s="123" t="s">
        <v>433</v>
      </c>
      <c r="O56" s="123" t="s">
        <v>433</v>
      </c>
      <c r="P56" s="123" t="s">
        <v>433</v>
      </c>
      <c r="Q56" s="123" t="s">
        <v>433</v>
      </c>
      <c r="R56" s="123" t="s">
        <v>433</v>
      </c>
      <c r="S56" s="123" t="s">
        <v>433</v>
      </c>
      <c r="T56" s="123" t="s">
        <v>433</v>
      </c>
      <c r="U56" s="123" t="s">
        <v>433</v>
      </c>
      <c r="V56" s="123" t="s">
        <v>433</v>
      </c>
      <c r="W56" s="123" t="s">
        <v>433</v>
      </c>
      <c r="X56" s="123" t="s">
        <v>433</v>
      </c>
      <c r="Y56" s="123" t="s">
        <v>433</v>
      </c>
    </row>
    <row r="57" spans="1:25" x14ac:dyDescent="0.2">
      <c r="A57" s="123">
        <v>54</v>
      </c>
      <c r="B57" s="124" t="s">
        <v>912</v>
      </c>
      <c r="C57" s="123" t="s">
        <v>433</v>
      </c>
      <c r="D57" s="123" t="s">
        <v>433</v>
      </c>
      <c r="E57" s="123" t="s">
        <v>433</v>
      </c>
      <c r="F57" s="123" t="s">
        <v>433</v>
      </c>
      <c r="G57" s="123" t="s">
        <v>433</v>
      </c>
      <c r="H57" s="123" t="s">
        <v>433</v>
      </c>
      <c r="I57" s="123" t="s">
        <v>433</v>
      </c>
      <c r="J57" s="123" t="s">
        <v>433</v>
      </c>
      <c r="K57" s="123" t="s">
        <v>433</v>
      </c>
      <c r="L57" s="123" t="s">
        <v>433</v>
      </c>
      <c r="M57" s="123" t="s">
        <v>433</v>
      </c>
      <c r="N57" s="123" t="s">
        <v>433</v>
      </c>
      <c r="O57" s="123" t="s">
        <v>433</v>
      </c>
      <c r="P57" s="123" t="s">
        <v>433</v>
      </c>
      <c r="Q57" s="123" t="s">
        <v>433</v>
      </c>
      <c r="R57" s="123" t="s">
        <v>433</v>
      </c>
      <c r="S57" s="123" t="s">
        <v>433</v>
      </c>
      <c r="T57" s="123" t="s">
        <v>433</v>
      </c>
      <c r="U57" s="123" t="s">
        <v>433</v>
      </c>
      <c r="V57" s="123" t="s">
        <v>433</v>
      </c>
      <c r="W57" s="123" t="s">
        <v>433</v>
      </c>
      <c r="X57" s="123" t="s">
        <v>433</v>
      </c>
      <c r="Y57" s="123" t="s">
        <v>433</v>
      </c>
    </row>
    <row r="58" spans="1:25" x14ac:dyDescent="0.2">
      <c r="A58" s="123">
        <v>55</v>
      </c>
      <c r="B58" s="124" t="s">
        <v>896</v>
      </c>
      <c r="C58" s="124" t="s">
        <v>913</v>
      </c>
      <c r="D58" s="124" t="s">
        <v>914</v>
      </c>
      <c r="E58" s="124" t="s">
        <v>915</v>
      </c>
      <c r="F58" s="124" t="s">
        <v>916</v>
      </c>
      <c r="G58" s="124" t="s">
        <v>897</v>
      </c>
      <c r="H58" s="124" t="s">
        <v>854</v>
      </c>
      <c r="I58" s="124" t="s">
        <v>917</v>
      </c>
      <c r="J58" s="124" t="s">
        <v>918</v>
      </c>
      <c r="K58" s="124" t="s">
        <v>919</v>
      </c>
      <c r="L58" s="123" t="s">
        <v>433</v>
      </c>
      <c r="M58" s="123" t="s">
        <v>433</v>
      </c>
      <c r="N58" s="123" t="s">
        <v>433</v>
      </c>
      <c r="O58" s="123" t="s">
        <v>433</v>
      </c>
      <c r="P58" s="123" t="s">
        <v>433</v>
      </c>
      <c r="Q58" s="123" t="s">
        <v>433</v>
      </c>
      <c r="R58" s="123" t="s">
        <v>433</v>
      </c>
      <c r="S58" s="123" t="s">
        <v>433</v>
      </c>
      <c r="T58" s="123" t="s">
        <v>433</v>
      </c>
      <c r="U58" s="123" t="s">
        <v>433</v>
      </c>
      <c r="V58" s="123" t="s">
        <v>433</v>
      </c>
      <c r="W58" s="123" t="s">
        <v>433</v>
      </c>
      <c r="X58" s="123" t="s">
        <v>433</v>
      </c>
      <c r="Y58" s="123" t="s">
        <v>433</v>
      </c>
    </row>
    <row r="59" spans="1:25" ht="15" x14ac:dyDescent="0.25">
      <c r="A59" s="123">
        <v>56</v>
      </c>
      <c r="B59" s="123" t="s">
        <v>866</v>
      </c>
      <c r="C59" s="123" t="s">
        <v>920</v>
      </c>
      <c r="D59" s="238" t="s">
        <v>921</v>
      </c>
      <c r="E59" s="123" t="s">
        <v>922</v>
      </c>
      <c r="F59" s="123" t="s">
        <v>923</v>
      </c>
      <c r="G59" s="123" t="s">
        <v>924</v>
      </c>
      <c r="H59" s="123" t="s">
        <v>865</v>
      </c>
      <c r="I59" s="123" t="s">
        <v>922</v>
      </c>
      <c r="J59" t="s">
        <v>982</v>
      </c>
      <c r="K59" t="s">
        <v>982</v>
      </c>
      <c r="L59" s="123" t="s">
        <v>433</v>
      </c>
      <c r="M59" s="123" t="s">
        <v>433</v>
      </c>
      <c r="N59" s="123" t="s">
        <v>433</v>
      </c>
      <c r="O59" s="123" t="s">
        <v>433</v>
      </c>
      <c r="P59" s="123" t="s">
        <v>433</v>
      </c>
      <c r="Q59" s="123" t="s">
        <v>433</v>
      </c>
      <c r="R59" s="123" t="s">
        <v>433</v>
      </c>
      <c r="S59" s="123" t="s">
        <v>433</v>
      </c>
      <c r="T59" s="123" t="s">
        <v>433</v>
      </c>
      <c r="U59" s="123" t="s">
        <v>433</v>
      </c>
      <c r="V59" s="123" t="s">
        <v>433</v>
      </c>
      <c r="W59" s="123" t="s">
        <v>433</v>
      </c>
      <c r="X59" s="123" t="s">
        <v>433</v>
      </c>
      <c r="Y59" s="123" t="s">
        <v>433</v>
      </c>
    </row>
  </sheetData>
  <hyperlinks>
    <hyperlink ref="G40" r:id="rId1" xr:uid="{8156369B-00FC-464F-B23D-209FFA958E8B}"/>
    <hyperlink ref="J44" r:id="rId2" xr:uid="{3E95CB2C-D51D-403B-B62D-B5619802FD04}"/>
  </hyperlinks>
  <pageMargins left="0.7" right="0.7" top="0.75" bottom="0.75" header="0.3" footer="0.3"/>
  <pageSetup orientation="portrait" horizontalDpi="4294967292" verticalDpi="1200"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B5A96-DD84-4920-92AC-5E99D476A87B}">
  <dimension ref="A1:CO38"/>
  <sheetViews>
    <sheetView zoomScale="80" zoomScaleNormal="80" workbookViewId="0">
      <selection activeCell="F11" sqref="F11"/>
    </sheetView>
  </sheetViews>
  <sheetFormatPr defaultColWidth="8.85546875" defaultRowHeight="12.75" x14ac:dyDescent="0.2"/>
  <cols>
    <col min="1" max="1" bestFit="true" customWidth="true" style="123" width="8.7109375" collapsed="true"/>
    <col min="2" max="2" bestFit="true" customWidth="true" style="123" width="30.28515625" collapsed="true"/>
    <col min="3" max="3" bestFit="true" customWidth="true" style="123" width="13.5703125" collapsed="true"/>
    <col min="4" max="4" bestFit="true" customWidth="true" style="123" width="32.28515625" collapsed="true"/>
    <col min="5" max="5" bestFit="true" customWidth="true" style="123" width="19.28515625" collapsed="true"/>
    <col min="6" max="6" bestFit="true" customWidth="true" style="123" width="20.85546875" collapsed="true"/>
    <col min="7" max="7" bestFit="true" customWidth="true" style="123" width="13.140625" collapsed="true"/>
    <col min="8" max="8" bestFit="true" customWidth="true" style="123" width="18.85546875" collapsed="true"/>
    <col min="9" max="9" bestFit="true" customWidth="true" style="123" width="20.0" collapsed="true"/>
    <col min="10" max="10" bestFit="true" customWidth="true" style="123" width="24.42578125" collapsed="true"/>
    <col min="11" max="11" bestFit="true" customWidth="true" style="123" width="10.42578125" collapsed="true"/>
    <col min="12" max="12" bestFit="true" customWidth="true" style="123" width="19.42578125" collapsed="true"/>
    <col min="13" max="13" bestFit="true" customWidth="true" style="123" width="18.140625" collapsed="true"/>
    <col min="14" max="14" bestFit="true" customWidth="true" style="123" width="19.42578125" collapsed="true"/>
    <col min="15" max="15" bestFit="true" customWidth="true" style="123" width="16.7109375" collapsed="true"/>
    <col min="16" max="16" bestFit="true" customWidth="true" style="123" width="16.85546875" collapsed="true"/>
    <col min="17" max="17" bestFit="true" customWidth="true" style="123" width="16.7109375" collapsed="true"/>
    <col min="18" max="18" bestFit="true" customWidth="true" style="123" width="13.5703125" collapsed="true"/>
    <col min="19" max="19" bestFit="true" customWidth="true" style="123" width="31.5703125" collapsed="true"/>
    <col min="20" max="20" bestFit="true" customWidth="true" style="123" width="16.42578125" collapsed="true"/>
    <col min="21" max="21" bestFit="true" customWidth="true" style="123" width="17.28515625" collapsed="true"/>
    <col min="22" max="22" bestFit="true" customWidth="true" style="123" width="12.0" collapsed="true"/>
    <col min="23" max="23" bestFit="true" customWidth="true" style="123" width="13.0" collapsed="true"/>
    <col min="24" max="24" bestFit="true" customWidth="true" style="123" width="13.5703125" collapsed="true"/>
    <col min="25" max="25" customWidth="true" style="123" width="13.0" collapsed="true"/>
    <col min="26" max="27" customWidth="true" style="123" width="12.28515625" collapsed="true"/>
    <col min="28" max="28" bestFit="true" customWidth="true" style="123" width="34.42578125" collapsed="true"/>
    <col min="29" max="30" bestFit="true" customWidth="true" style="123" width="13.0" collapsed="true"/>
    <col min="31" max="32" bestFit="true" customWidth="true" style="123" width="9.85546875" collapsed="true"/>
    <col min="33" max="33" bestFit="true" customWidth="true" style="123" width="12.85546875" collapsed="true"/>
    <col min="34" max="34" bestFit="true" customWidth="true" style="123" width="11.42578125" collapsed="true"/>
    <col min="35" max="35" bestFit="true" customWidth="true" style="123" width="13.0" collapsed="true"/>
    <col min="36" max="36" bestFit="true" customWidth="true" style="123" width="9.85546875" collapsed="true"/>
    <col min="37" max="37" bestFit="true" customWidth="true" style="123" width="10.0" collapsed="true"/>
    <col min="38" max="39" customWidth="true" style="123" width="12.42578125" collapsed="true"/>
    <col min="40" max="40" bestFit="true" customWidth="true" style="123" width="34.42578125" collapsed="true"/>
    <col min="41" max="41" bestFit="true" customWidth="true" style="123" width="13.0" collapsed="true"/>
    <col min="42" max="42" bestFit="true" customWidth="true" style="123" width="11.42578125" collapsed="true"/>
    <col min="43" max="43" bestFit="true" customWidth="true" style="123" width="10.28515625" collapsed="true"/>
    <col min="44" max="44" bestFit="true" customWidth="true" style="123" width="11.42578125" collapsed="true"/>
    <col min="45" max="46" bestFit="true" customWidth="true" style="123" width="13.5703125" collapsed="true"/>
    <col min="47" max="47" bestFit="true" customWidth="true" style="123" width="11.5703125" collapsed="true"/>
    <col min="48" max="48" bestFit="true" customWidth="true" style="123" width="11.42578125" collapsed="true"/>
    <col min="49" max="49" bestFit="true" customWidth="true" style="123" width="10.0" collapsed="true"/>
    <col min="50" max="51" customWidth="true" style="123" width="11.28515625" collapsed="true"/>
    <col min="52" max="52" bestFit="true" customWidth="true" style="123" width="34.42578125" collapsed="true"/>
    <col min="53" max="54" bestFit="true" customWidth="true" style="123" width="13.5703125" collapsed="true"/>
    <col min="55" max="55" bestFit="true" customWidth="true" style="123" width="9.85546875" collapsed="true"/>
    <col min="56" max="56" bestFit="true" customWidth="true" style="123" width="13.7109375" collapsed="true"/>
    <col min="57" max="57" bestFit="true" customWidth="true" style="123" width="13.5703125" collapsed="true"/>
    <col min="58" max="58" bestFit="true" customWidth="true" style="123" width="13.0" collapsed="true"/>
    <col min="59" max="59" bestFit="true" customWidth="true" style="123" width="12.0" collapsed="true"/>
    <col min="60" max="60" bestFit="true" customWidth="true" style="123" width="13.5703125" collapsed="true"/>
    <col min="61" max="61" bestFit="true" customWidth="true" style="123" width="13.0" collapsed="true"/>
    <col min="62" max="64" style="123" width="8.85546875" collapsed="true"/>
    <col min="65" max="65" bestFit="true" customWidth="true" style="123" width="13.0" collapsed="true"/>
    <col min="66" max="16384" style="123" width="8.85546875" collapsed="true"/>
  </cols>
  <sheetData>
    <row r="1" spans="1:93" x14ac:dyDescent="0.2">
      <c r="A1" s="123" t="s">
        <v>216</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c r="Z1" s="123" t="s">
        <v>108</v>
      </c>
      <c r="AA1" s="123" t="s">
        <v>109</v>
      </c>
      <c r="AB1" s="123" t="s">
        <v>110</v>
      </c>
      <c r="AC1" s="123" t="s">
        <v>111</v>
      </c>
      <c r="AD1" s="123" t="s">
        <v>112</v>
      </c>
      <c r="AE1" s="123" t="s">
        <v>113</v>
      </c>
      <c r="AF1" s="123" t="s">
        <v>114</v>
      </c>
      <c r="AG1" s="123" t="s">
        <v>115</v>
      </c>
      <c r="AH1" s="123" t="s">
        <v>116</v>
      </c>
      <c r="AI1" s="123" t="s">
        <v>117</v>
      </c>
      <c r="AJ1" s="123" t="s">
        <v>118</v>
      </c>
      <c r="AK1" s="123" t="s">
        <v>119</v>
      </c>
      <c r="AL1" s="123" t="s">
        <v>120</v>
      </c>
      <c r="AM1" s="123" t="s">
        <v>121</v>
      </c>
      <c r="AN1" s="123" t="s">
        <v>122</v>
      </c>
      <c r="AO1" s="123" t="s">
        <v>123</v>
      </c>
      <c r="AP1" s="123" t="s">
        <v>124</v>
      </c>
      <c r="AQ1" s="123" t="s">
        <v>125</v>
      </c>
      <c r="AR1" s="123" t="s">
        <v>126</v>
      </c>
      <c r="AS1" s="123" t="s">
        <v>143</v>
      </c>
      <c r="AT1" s="123" t="s">
        <v>144</v>
      </c>
      <c r="AU1" s="123" t="s">
        <v>145</v>
      </c>
      <c r="AV1" s="123" t="s">
        <v>146</v>
      </c>
      <c r="AW1" s="123" t="s">
        <v>153</v>
      </c>
      <c r="AX1" s="123" t="s">
        <v>154</v>
      </c>
      <c r="AY1" s="123" t="s">
        <v>155</v>
      </c>
      <c r="AZ1" s="123" t="s">
        <v>156</v>
      </c>
      <c r="BA1" s="123" t="s">
        <v>218</v>
      </c>
      <c r="BB1" s="123" t="s">
        <v>219</v>
      </c>
      <c r="BC1" s="123" t="s">
        <v>220</v>
      </c>
      <c r="BD1" s="123" t="s">
        <v>221</v>
      </c>
      <c r="BE1" s="123" t="s">
        <v>222</v>
      </c>
      <c r="BF1" s="123" t="s">
        <v>223</v>
      </c>
      <c r="BG1" s="123" t="s">
        <v>224</v>
      </c>
      <c r="BH1" s="123" t="s">
        <v>225</v>
      </c>
      <c r="BI1" s="123" t="s">
        <v>226</v>
      </c>
    </row>
    <row r="2" spans="1:93" s="143" customFormat="1" ht="38.25" x14ac:dyDescent="0.2">
      <c r="A2" s="132" t="s">
        <v>217</v>
      </c>
      <c r="B2" s="133" t="s">
        <v>8</v>
      </c>
      <c r="C2" s="134" t="s">
        <v>9</v>
      </c>
      <c r="D2" s="133" t="s">
        <v>15</v>
      </c>
      <c r="E2" s="133" t="s">
        <v>393</v>
      </c>
      <c r="F2" s="133" t="s">
        <v>17</v>
      </c>
      <c r="G2" s="133" t="s">
        <v>18</v>
      </c>
      <c r="H2" s="133" t="s">
        <v>10</v>
      </c>
      <c r="I2" s="133" t="s">
        <v>11</v>
      </c>
      <c r="J2" s="133" t="s">
        <v>12</v>
      </c>
      <c r="K2" s="133" t="s">
        <v>0</v>
      </c>
      <c r="L2" s="133" t="s">
        <v>2</v>
      </c>
      <c r="M2" s="134" t="s">
        <v>23</v>
      </c>
      <c r="N2" s="134" t="s">
        <v>47</v>
      </c>
      <c r="O2" s="134" t="s">
        <v>48</v>
      </c>
      <c r="P2" s="134" t="s">
        <v>55</v>
      </c>
      <c r="Q2" s="134" t="s">
        <v>41</v>
      </c>
      <c r="R2" s="135" t="s">
        <v>78</v>
      </c>
      <c r="S2" s="135" t="s">
        <v>58</v>
      </c>
      <c r="T2" s="135" t="s">
        <v>59</v>
      </c>
      <c r="U2" s="135" t="s">
        <v>53</v>
      </c>
      <c r="V2" s="134" t="s">
        <v>55</v>
      </c>
      <c r="W2" s="135" t="s">
        <v>565</v>
      </c>
      <c r="X2" s="134" t="s">
        <v>564</v>
      </c>
      <c r="Y2" s="134" t="s">
        <v>68</v>
      </c>
      <c r="Z2" s="136" t="s">
        <v>140</v>
      </c>
      <c r="AA2" s="136" t="s">
        <v>147</v>
      </c>
      <c r="AB2" s="137" t="s">
        <v>148</v>
      </c>
      <c r="AC2" s="137" t="s">
        <v>568</v>
      </c>
      <c r="AD2" s="137" t="s">
        <v>60</v>
      </c>
      <c r="AE2" s="137" t="s">
        <v>185</v>
      </c>
      <c r="AF2" s="137" t="s">
        <v>566</v>
      </c>
      <c r="AG2" s="137" t="s">
        <v>567</v>
      </c>
      <c r="AH2" s="137" t="s">
        <v>63</v>
      </c>
      <c r="AI2" s="137" t="s">
        <v>65</v>
      </c>
      <c r="AJ2" s="137" t="s">
        <v>67</v>
      </c>
      <c r="AK2" s="138" t="s">
        <v>68</v>
      </c>
      <c r="AL2" s="139" t="s">
        <v>141</v>
      </c>
      <c r="AM2" s="139" t="s">
        <v>149</v>
      </c>
      <c r="AN2" s="140" t="s">
        <v>151</v>
      </c>
      <c r="AO2" s="140" t="s">
        <v>568</v>
      </c>
      <c r="AP2" s="140" t="s">
        <v>60</v>
      </c>
      <c r="AQ2" s="140" t="s">
        <v>185</v>
      </c>
      <c r="AR2" s="140" t="s">
        <v>566</v>
      </c>
      <c r="AS2" s="140" t="s">
        <v>567</v>
      </c>
      <c r="AT2" s="140" t="s">
        <v>63</v>
      </c>
      <c r="AU2" s="140" t="s">
        <v>65</v>
      </c>
      <c r="AV2" s="140" t="s">
        <v>67</v>
      </c>
      <c r="AW2" s="140" t="s">
        <v>68</v>
      </c>
      <c r="AX2" s="141" t="s">
        <v>142</v>
      </c>
      <c r="AY2" s="141" t="s">
        <v>150</v>
      </c>
      <c r="AZ2" s="142" t="s">
        <v>152</v>
      </c>
      <c r="BA2" s="142" t="s">
        <v>568</v>
      </c>
      <c r="BB2" s="142" t="s">
        <v>60</v>
      </c>
      <c r="BC2" s="142" t="s">
        <v>185</v>
      </c>
      <c r="BD2" s="142" t="s">
        <v>566</v>
      </c>
      <c r="BE2" s="142" t="s">
        <v>567</v>
      </c>
      <c r="BF2" s="142" t="s">
        <v>63</v>
      </c>
      <c r="BG2" s="142" t="s">
        <v>65</v>
      </c>
      <c r="BH2" s="142" t="s">
        <v>67</v>
      </c>
      <c r="BI2" s="142" t="s">
        <v>68</v>
      </c>
      <c r="BJ2" s="123"/>
      <c r="BK2" s="123"/>
      <c r="BL2" s="123"/>
      <c r="BM2" s="123"/>
      <c r="BN2" s="123"/>
      <c r="BO2" s="123"/>
      <c r="BP2" s="123"/>
      <c r="BQ2" s="123"/>
      <c r="BR2" s="123"/>
      <c r="BS2" s="123"/>
      <c r="BT2" s="123"/>
      <c r="BU2" s="123"/>
      <c r="BV2" s="123"/>
      <c r="BW2" s="123"/>
      <c r="BX2" s="123"/>
      <c r="BY2" s="123"/>
      <c r="BZ2" s="123"/>
      <c r="CA2" s="123"/>
      <c r="CB2" s="123"/>
      <c r="CC2" s="123"/>
      <c r="CD2" s="123"/>
      <c r="CE2" s="123"/>
      <c r="CF2" s="123"/>
      <c r="CG2" s="123"/>
      <c r="CH2" s="123"/>
      <c r="CI2" s="123"/>
      <c r="CJ2" s="123"/>
      <c r="CK2" s="123"/>
      <c r="CL2" s="123"/>
      <c r="CM2" s="123"/>
      <c r="CN2" s="123"/>
      <c r="CO2" s="123"/>
    </row>
    <row r="3" spans="1:93" x14ac:dyDescent="0.2">
      <c r="A3" s="123">
        <v>0</v>
      </c>
      <c r="B3" s="144">
        <v>1</v>
      </c>
      <c r="C3" s="146" t="s">
        <v>421</v>
      </c>
      <c r="D3" s="146" t="s">
        <v>33</v>
      </c>
      <c r="E3" s="146" t="s">
        <v>130</v>
      </c>
      <c r="F3" s="146" t="s">
        <v>31</v>
      </c>
      <c r="G3" s="146" t="s">
        <v>19</v>
      </c>
      <c r="H3" s="147" t="s">
        <v>35</v>
      </c>
      <c r="I3" s="146" t="s">
        <v>39</v>
      </c>
      <c r="J3" s="207" t="s">
        <v>426</v>
      </c>
      <c r="K3" s="148" t="s">
        <v>4</v>
      </c>
      <c r="L3" s="146">
        <v>85000</v>
      </c>
      <c r="M3" s="127">
        <f>J3*L3</f>
        <v>85000</v>
      </c>
      <c r="N3" s="195">
        <v>2.5000000000000001E-2</v>
      </c>
      <c r="O3" s="195">
        <v>2.5000000000000001E-2</v>
      </c>
      <c r="P3" s="130">
        <v>0</v>
      </c>
      <c r="Q3" s="146" t="s">
        <v>44</v>
      </c>
      <c r="R3" s="178" t="s">
        <v>208</v>
      </c>
      <c r="S3" s="127">
        <f>M3*R3/100</f>
        <v>0</v>
      </c>
      <c r="T3" s="127">
        <f>M3-S3</f>
        <v>85000</v>
      </c>
      <c r="U3" s="126">
        <f>T3-(T3*$U$9)</f>
        <v>85000</v>
      </c>
      <c r="V3" s="127">
        <f>ROUND((N3*U3),2)+ROUND((O3*U3),2)</f>
        <v>4250</v>
      </c>
      <c r="W3" s="127">
        <f>$W$9*U3</f>
        <v>0</v>
      </c>
      <c r="X3" s="127">
        <f>ROUND(((U3+W3)/J3),4)</f>
        <v>85000</v>
      </c>
      <c r="Y3" s="127">
        <f>X3*J3</f>
        <v>85000</v>
      </c>
      <c r="Z3" s="145" t="str">
        <f>C3</f>
        <v>SERVICE_001</v>
      </c>
      <c r="AA3" s="178" t="str">
        <f>J3</f>
        <v>1</v>
      </c>
      <c r="AB3" s="178" t="s">
        <v>429</v>
      </c>
      <c r="AC3" s="149">
        <f>(AB3/J3)*U3</f>
        <v>42500</v>
      </c>
      <c r="AD3" s="149">
        <f>AB3*L3</f>
        <v>42500</v>
      </c>
      <c r="AE3" s="149">
        <f>ROUND(AD3*R3/100,2)</f>
        <v>0</v>
      </c>
      <c r="AF3" s="149">
        <f>AD3-AE3</f>
        <v>42500</v>
      </c>
      <c r="AG3" s="126">
        <f>AF3-(AF3*$AG$9)</f>
        <v>42500</v>
      </c>
      <c r="AH3" s="127">
        <f>ROUNDUP((N3*AG3),2)+ROUND((O3*AG3),2)</f>
        <v>2125</v>
      </c>
      <c r="AI3" s="149">
        <f>($AD$12/$AD$10)*AF3</f>
        <v>0</v>
      </c>
      <c r="AJ3" s="127">
        <f>ROUND(((AG3+AI3)/AB3),4)</f>
        <v>85000</v>
      </c>
      <c r="AK3" s="149">
        <f>ROUND(AB3*AJ3,2)</f>
        <v>42500</v>
      </c>
      <c r="AL3" s="145" t="str">
        <f>C3</f>
        <v>SERVICE_001</v>
      </c>
      <c r="AM3" s="178" t="str">
        <f>J3</f>
        <v>1</v>
      </c>
      <c r="AN3" s="179" t="s">
        <v>429</v>
      </c>
      <c r="AO3" s="149">
        <f>(AN3/J3)*U3</f>
        <v>42500</v>
      </c>
      <c r="AP3" s="149">
        <f>AN3*L3</f>
        <v>42500</v>
      </c>
      <c r="AQ3" s="149">
        <f>ROUND(AP3*R3/100,2)</f>
        <v>0</v>
      </c>
      <c r="AR3" s="149">
        <f>AP3-AQ3</f>
        <v>42500</v>
      </c>
      <c r="AS3" s="126">
        <f>AR3-(AR3*$AG$9)</f>
        <v>42500</v>
      </c>
      <c r="AT3" s="127">
        <f>ROUND((N3*AS3),2)+ROUND((O3*AS3),2)</f>
        <v>2125</v>
      </c>
      <c r="AU3" s="149">
        <f>($AP$12/$AP$10)*AR3</f>
        <v>0</v>
      </c>
      <c r="AV3" s="127">
        <f>ROUND(((AS3+AU3)/AN3),4)</f>
        <v>85000</v>
      </c>
      <c r="AW3" s="149">
        <f>ROUND(AN3*AV3,2)</f>
        <v>42500</v>
      </c>
      <c r="AX3" s="145" t="str">
        <f>C5</f>
        <v>SERVICE_003</v>
      </c>
      <c r="AY3" s="178" t="str">
        <f>J5</f>
        <v>2</v>
      </c>
      <c r="AZ3" s="179" t="s">
        <v>428</v>
      </c>
      <c r="BA3" s="149">
        <f>(AZ3/J5)*U5</f>
        <v>45000</v>
      </c>
      <c r="BB3" s="149">
        <f>AZ3*L5</f>
        <v>45000</v>
      </c>
      <c r="BC3" s="149">
        <f>ROUND(BB3*R5/100,2)</f>
        <v>0</v>
      </c>
      <c r="BD3" s="149">
        <f>BB3-BC3</f>
        <v>45000</v>
      </c>
      <c r="BE3" s="126">
        <f>BD3-(BD3*$BE$9)</f>
        <v>45000</v>
      </c>
      <c r="BF3" s="127">
        <f>ROUND((N3*BE3),2)+ROUND((O3*BE3),2)</f>
        <v>2250</v>
      </c>
      <c r="BG3" s="149">
        <f>($BB$12/$BB$10)*BD3</f>
        <v>0</v>
      </c>
      <c r="BH3" s="127">
        <f>ROUND(((BE3+BG3)/AZ3),4)</f>
        <v>22500</v>
      </c>
      <c r="BI3" s="149">
        <f>ROUND(AZ3*BH3,2)</f>
        <v>45000</v>
      </c>
    </row>
    <row r="4" spans="1:93" x14ac:dyDescent="0.2">
      <c r="A4" s="123">
        <v>1</v>
      </c>
      <c r="B4" s="144">
        <v>2</v>
      </c>
      <c r="C4" s="146" t="s">
        <v>422</v>
      </c>
      <c r="D4" s="146" t="s">
        <v>33</v>
      </c>
      <c r="E4" s="146" t="s">
        <v>38</v>
      </c>
      <c r="F4" s="146" t="s">
        <v>31</v>
      </c>
      <c r="G4" s="146" t="s">
        <v>19</v>
      </c>
      <c r="H4" s="147" t="s">
        <v>35</v>
      </c>
      <c r="I4" s="146" t="s">
        <v>39</v>
      </c>
      <c r="J4" s="207" t="s">
        <v>427</v>
      </c>
      <c r="K4" s="148" t="s">
        <v>4</v>
      </c>
      <c r="L4" s="146">
        <v>62500</v>
      </c>
      <c r="M4" s="127">
        <f>J4*L4</f>
        <v>187500</v>
      </c>
      <c r="N4" s="195">
        <v>2.5000000000000001E-2</v>
      </c>
      <c r="O4" s="195">
        <v>2.5000000000000001E-2</v>
      </c>
      <c r="P4" s="130">
        <v>0</v>
      </c>
      <c r="Q4" s="146" t="s">
        <v>44</v>
      </c>
      <c r="R4" s="178" t="s">
        <v>208</v>
      </c>
      <c r="S4" s="127">
        <f>M4*R4/100</f>
        <v>0</v>
      </c>
      <c r="T4" s="127">
        <f>M4-S4</f>
        <v>187500</v>
      </c>
      <c r="U4" s="126">
        <f t="shared" ref="U4:U7" si="0">T4-(T4*$U$9)</f>
        <v>187500</v>
      </c>
      <c r="V4" s="127">
        <f t="shared" ref="V4:V7" si="1">ROUND((N4*U4),2)+ROUND((O4*U4),2)</f>
        <v>9375</v>
      </c>
      <c r="W4" s="127">
        <f t="shared" ref="W4:W7" si="2">$W$9*U4</f>
        <v>0</v>
      </c>
      <c r="X4" s="127">
        <f t="shared" ref="X4:X7" si="3">ROUND(((U4+W4)/J4),4)</f>
        <v>62500</v>
      </c>
      <c r="Y4" s="127">
        <f t="shared" ref="Y4:Y7" si="4">X4*J4</f>
        <v>187500</v>
      </c>
      <c r="Z4" s="145" t="str">
        <f t="shared" ref="Z4" si="5">C4</f>
        <v>SERVICE_002</v>
      </c>
      <c r="AA4" s="178" t="str">
        <f t="shared" ref="AA4" si="6">J4</f>
        <v>3</v>
      </c>
      <c r="AB4" s="178" t="s">
        <v>430</v>
      </c>
      <c r="AC4" s="149">
        <f>(AB4/J4)*U4</f>
        <v>93750</v>
      </c>
      <c r="AD4" s="149">
        <f>AB4*L4</f>
        <v>93750</v>
      </c>
      <c r="AE4" s="149">
        <f>ROUND(AD4*R4/100,2)</f>
        <v>0</v>
      </c>
      <c r="AF4" s="149">
        <f>AD4-AE4</f>
        <v>93750</v>
      </c>
      <c r="AG4" s="126">
        <f>AF4-(AF4*$AG$9)</f>
        <v>93750</v>
      </c>
      <c r="AH4" s="127">
        <f>ROUNDUP((N4*AG4),2)+ROUND((O4*AG4),2)</f>
        <v>4687.5</v>
      </c>
      <c r="AI4" s="149">
        <f>($AD$12/$AD$10)*AF4</f>
        <v>0</v>
      </c>
      <c r="AJ4" s="127">
        <f>ROUND(((AG4+AI4)/AB4),4)</f>
        <v>62500</v>
      </c>
      <c r="AK4" s="149">
        <f>ROUND(AB4*AJ4,2)</f>
        <v>93750</v>
      </c>
      <c r="AL4" s="145" t="str">
        <f>C4</f>
        <v>SERVICE_002</v>
      </c>
      <c r="AM4" s="178" t="str">
        <f>J4</f>
        <v>3</v>
      </c>
      <c r="AN4" s="179" t="s">
        <v>430</v>
      </c>
      <c r="AO4" s="149">
        <f>(AN4/J4)*U4</f>
        <v>93750</v>
      </c>
      <c r="AP4" s="149">
        <f>AN4*L4</f>
        <v>93750</v>
      </c>
      <c r="AQ4" s="149">
        <f>ROUND(AP4*R4/100,2)</f>
        <v>0</v>
      </c>
      <c r="AR4" s="149">
        <f>AP4-AQ4</f>
        <v>93750</v>
      </c>
      <c r="AS4" s="126">
        <f>AR4-(AR4*$AG$9)</f>
        <v>93750</v>
      </c>
      <c r="AT4" s="127">
        <f>ROUND((N4*AS4),2)+ROUND((O4*AS4),2)</f>
        <v>4687.5</v>
      </c>
      <c r="AU4" s="149">
        <f>($AP$12/$AP$10)*AR4</f>
        <v>0</v>
      </c>
      <c r="AV4" s="127">
        <f>ROUND(((AS4+AU4)/AN4),4)</f>
        <v>62500</v>
      </c>
      <c r="AW4" s="149">
        <f>ROUND(AN4*AV4,2)</f>
        <v>93750</v>
      </c>
      <c r="AX4" s="145" t="str">
        <f t="shared" ref="AX4:AX5" si="7">C6</f>
        <v>SERVICE_004</v>
      </c>
      <c r="AY4" s="178" t="str">
        <f t="shared" ref="AY4:AY5" si="8">J6</f>
        <v>2</v>
      </c>
      <c r="AZ4" s="179" t="s">
        <v>428</v>
      </c>
      <c r="BA4" s="149">
        <f t="shared" ref="BA4:BA5" si="9">(AZ4/J6)*U6</f>
        <v>80000</v>
      </c>
      <c r="BB4" s="149">
        <f t="shared" ref="BB4:BB5" si="10">AZ4*L6</f>
        <v>80000</v>
      </c>
      <c r="BC4" s="149">
        <f t="shared" ref="BC4:BC5" si="11">ROUND(BB4*R6/100,2)</f>
        <v>0</v>
      </c>
      <c r="BD4" s="149">
        <f t="shared" ref="BD4:BD5" si="12">BB4-BC4</f>
        <v>80000</v>
      </c>
      <c r="BE4" s="126">
        <f t="shared" ref="BE4:BE5" si="13">BD4-(BD4*$BE$9)</f>
        <v>80000</v>
      </c>
      <c r="BF4" s="127">
        <f t="shared" ref="BF4:BF5" si="14">ROUND((N4*BE4),2)+ROUND((O4*BE4),2)</f>
        <v>4000</v>
      </c>
      <c r="BG4" s="149">
        <f t="shared" ref="BG4:BG5" si="15">($BB$12/$BB$10)*BD4</f>
        <v>0</v>
      </c>
      <c r="BH4" s="127">
        <f t="shared" ref="BH4:BH5" si="16">ROUND(((BE4+BG4)/AZ4),4)</f>
        <v>40000</v>
      </c>
      <c r="BI4" s="149">
        <f t="shared" ref="BI4:BI5" si="17">ROUND(AZ4*BH4,2)</f>
        <v>80000</v>
      </c>
    </row>
    <row r="5" spans="1:93" x14ac:dyDescent="0.2">
      <c r="A5" s="123">
        <v>2</v>
      </c>
      <c r="B5" s="144">
        <v>3</v>
      </c>
      <c r="C5" s="146" t="s">
        <v>423</v>
      </c>
      <c r="D5" s="146" t="s">
        <v>33</v>
      </c>
      <c r="E5" s="146" t="s">
        <v>38</v>
      </c>
      <c r="F5" s="146" t="s">
        <v>31</v>
      </c>
      <c r="G5" s="146" t="s">
        <v>19</v>
      </c>
      <c r="H5" s="147" t="s">
        <v>35</v>
      </c>
      <c r="I5" s="146" t="s">
        <v>39</v>
      </c>
      <c r="J5" s="208" t="s">
        <v>428</v>
      </c>
      <c r="K5" s="148" t="s">
        <v>4</v>
      </c>
      <c r="L5" s="146">
        <v>22500</v>
      </c>
      <c r="M5" s="127">
        <f>J5*L5</f>
        <v>45000</v>
      </c>
      <c r="N5" s="195">
        <v>2.5000000000000001E-2</v>
      </c>
      <c r="O5" s="195">
        <v>2.5000000000000001E-2</v>
      </c>
      <c r="P5" s="130">
        <v>0</v>
      </c>
      <c r="Q5" s="146" t="s">
        <v>44</v>
      </c>
      <c r="R5" s="178" t="s">
        <v>208</v>
      </c>
      <c r="S5" s="127">
        <f>M5*R5/100</f>
        <v>0</v>
      </c>
      <c r="T5" s="127">
        <f>M5-S5</f>
        <v>45000</v>
      </c>
      <c r="U5" s="126">
        <f t="shared" si="0"/>
        <v>45000</v>
      </c>
      <c r="V5" s="127">
        <f t="shared" si="1"/>
        <v>2250</v>
      </c>
      <c r="W5" s="127">
        <f t="shared" si="2"/>
        <v>0</v>
      </c>
      <c r="X5" s="127">
        <f t="shared" si="3"/>
        <v>22500</v>
      </c>
      <c r="Y5" s="127">
        <f t="shared" si="4"/>
        <v>45000</v>
      </c>
      <c r="Z5" s="211">
        <v>0</v>
      </c>
      <c r="AA5" s="212">
        <v>0</v>
      </c>
      <c r="AB5" s="213">
        <v>0</v>
      </c>
      <c r="AC5" s="211">
        <v>0</v>
      </c>
      <c r="AD5" s="211">
        <v>0</v>
      </c>
      <c r="AE5" s="211">
        <v>0</v>
      </c>
      <c r="AF5" s="211">
        <v>0</v>
      </c>
      <c r="AG5" s="214">
        <v>0</v>
      </c>
      <c r="AH5" s="128">
        <v>0</v>
      </c>
      <c r="AI5" s="211">
        <v>0</v>
      </c>
      <c r="AJ5" s="128">
        <v>0</v>
      </c>
      <c r="AK5" s="211">
        <v>0</v>
      </c>
      <c r="AL5" s="128">
        <v>0</v>
      </c>
      <c r="AM5" s="178"/>
      <c r="AN5" s="180" t="s">
        <v>208</v>
      </c>
      <c r="AO5" s="128"/>
      <c r="AP5" s="128">
        <v>0</v>
      </c>
      <c r="AQ5" s="128">
        <v>0</v>
      </c>
      <c r="AR5" s="128">
        <v>0</v>
      </c>
      <c r="AS5" s="128">
        <v>0</v>
      </c>
      <c r="AT5" s="128">
        <v>0</v>
      </c>
      <c r="AU5" s="128">
        <v>0</v>
      </c>
      <c r="AV5" s="128">
        <v>0</v>
      </c>
      <c r="AW5" s="128">
        <v>0</v>
      </c>
      <c r="AX5" s="145" t="str">
        <f t="shared" si="7"/>
        <v>SERVICE_005</v>
      </c>
      <c r="AY5" s="178" t="str">
        <f t="shared" si="8"/>
        <v>1</v>
      </c>
      <c r="AZ5" s="181" t="s">
        <v>426</v>
      </c>
      <c r="BA5" s="149">
        <f t="shared" si="9"/>
        <v>35000</v>
      </c>
      <c r="BB5" s="149">
        <f t="shared" si="10"/>
        <v>35000</v>
      </c>
      <c r="BC5" s="149">
        <f t="shared" si="11"/>
        <v>0</v>
      </c>
      <c r="BD5" s="149">
        <f t="shared" si="12"/>
        <v>35000</v>
      </c>
      <c r="BE5" s="126">
        <f t="shared" si="13"/>
        <v>35000</v>
      </c>
      <c r="BF5" s="127">
        <f t="shared" si="14"/>
        <v>1750</v>
      </c>
      <c r="BG5" s="149">
        <f t="shared" si="15"/>
        <v>0</v>
      </c>
      <c r="BH5" s="127">
        <f t="shared" si="16"/>
        <v>35000</v>
      </c>
      <c r="BI5" s="149">
        <f t="shared" si="17"/>
        <v>35000</v>
      </c>
    </row>
    <row r="6" spans="1:93" x14ac:dyDescent="0.2">
      <c r="A6" s="123">
        <v>3</v>
      </c>
      <c r="B6" s="144">
        <v>4</v>
      </c>
      <c r="C6" s="146" t="s">
        <v>424</v>
      </c>
      <c r="D6" s="146" t="s">
        <v>33</v>
      </c>
      <c r="E6" s="146" t="s">
        <v>38</v>
      </c>
      <c r="F6" s="146" t="s">
        <v>31</v>
      </c>
      <c r="G6" s="146" t="s">
        <v>19</v>
      </c>
      <c r="H6" s="147" t="s">
        <v>35</v>
      </c>
      <c r="I6" s="146" t="s">
        <v>39</v>
      </c>
      <c r="J6" s="208" t="s">
        <v>428</v>
      </c>
      <c r="K6" s="148" t="s">
        <v>4</v>
      </c>
      <c r="L6" s="146">
        <v>40000</v>
      </c>
      <c r="M6" s="127">
        <f>J6*L6</f>
        <v>80000</v>
      </c>
      <c r="N6" s="195">
        <v>2.5000000000000001E-2</v>
      </c>
      <c r="O6" s="195">
        <v>2.5000000000000001E-2</v>
      </c>
      <c r="P6" s="130">
        <v>0</v>
      </c>
      <c r="Q6" s="146" t="s">
        <v>44</v>
      </c>
      <c r="R6" s="178" t="s">
        <v>208</v>
      </c>
      <c r="S6" s="127">
        <f t="shared" ref="S6:S7" si="18">M6*R6/100</f>
        <v>0</v>
      </c>
      <c r="T6" s="127">
        <f>M6-S6</f>
        <v>80000</v>
      </c>
      <c r="U6" s="126">
        <f t="shared" si="0"/>
        <v>80000</v>
      </c>
      <c r="V6" s="127">
        <f t="shared" si="1"/>
        <v>4000</v>
      </c>
      <c r="W6" s="127">
        <f t="shared" si="2"/>
        <v>0</v>
      </c>
      <c r="X6" s="127">
        <f t="shared" si="3"/>
        <v>40000</v>
      </c>
      <c r="Y6" s="127">
        <f t="shared" si="4"/>
        <v>80000</v>
      </c>
      <c r="Z6" s="211">
        <v>0</v>
      </c>
      <c r="AA6" s="212">
        <v>0</v>
      </c>
      <c r="AB6" s="213">
        <v>0</v>
      </c>
      <c r="AC6" s="211">
        <v>0</v>
      </c>
      <c r="AD6" s="211">
        <v>0</v>
      </c>
      <c r="AE6" s="211">
        <v>0</v>
      </c>
      <c r="AF6" s="211">
        <v>0</v>
      </c>
      <c r="AG6" s="214">
        <v>0</v>
      </c>
      <c r="AH6" s="128">
        <v>0</v>
      </c>
      <c r="AI6" s="211">
        <v>0</v>
      </c>
      <c r="AJ6" s="128">
        <v>0</v>
      </c>
      <c r="AK6" s="211">
        <v>0</v>
      </c>
      <c r="AL6" s="128">
        <v>0</v>
      </c>
      <c r="AM6" s="180">
        <v>0</v>
      </c>
      <c r="AN6" s="180" t="s">
        <v>208</v>
      </c>
      <c r="AO6" s="128"/>
      <c r="AP6" s="128">
        <v>0</v>
      </c>
      <c r="AQ6" s="128">
        <v>0</v>
      </c>
      <c r="AR6" s="128">
        <v>0</v>
      </c>
      <c r="AS6" s="128">
        <v>0</v>
      </c>
      <c r="AT6" s="128">
        <v>0</v>
      </c>
      <c r="AU6" s="128">
        <v>0</v>
      </c>
      <c r="AV6" s="128">
        <v>0</v>
      </c>
      <c r="AW6" s="128">
        <v>0</v>
      </c>
      <c r="AX6" s="128">
        <v>0</v>
      </c>
      <c r="AY6" s="180">
        <v>0</v>
      </c>
      <c r="AZ6" s="180" t="s">
        <v>208</v>
      </c>
      <c r="BA6" s="128"/>
      <c r="BB6" s="128">
        <v>0</v>
      </c>
      <c r="BC6" s="128">
        <v>0</v>
      </c>
      <c r="BD6" s="128">
        <v>0</v>
      </c>
      <c r="BE6" s="128">
        <v>0</v>
      </c>
      <c r="BF6" s="128">
        <v>0</v>
      </c>
      <c r="BG6" s="128">
        <v>0</v>
      </c>
      <c r="BH6" s="128">
        <v>0</v>
      </c>
      <c r="BI6" s="128">
        <v>0</v>
      </c>
    </row>
    <row r="7" spans="1:93" x14ac:dyDescent="0.2">
      <c r="A7" s="123">
        <v>4</v>
      </c>
      <c r="B7" s="144">
        <v>5</v>
      </c>
      <c r="C7" s="146" t="s">
        <v>425</v>
      </c>
      <c r="D7" s="146" t="s">
        <v>33</v>
      </c>
      <c r="E7" s="146" t="s">
        <v>38</v>
      </c>
      <c r="F7" s="146" t="s">
        <v>31</v>
      </c>
      <c r="G7" s="146" t="s">
        <v>19</v>
      </c>
      <c r="H7" s="147" t="s">
        <v>35</v>
      </c>
      <c r="I7" s="146" t="s">
        <v>39</v>
      </c>
      <c r="J7" s="205" t="s">
        <v>426</v>
      </c>
      <c r="K7" s="148" t="s">
        <v>4</v>
      </c>
      <c r="L7" s="146">
        <v>35000</v>
      </c>
      <c r="M7" s="127">
        <f>J7*L7</f>
        <v>35000</v>
      </c>
      <c r="N7" s="195">
        <v>2.5000000000000001E-2</v>
      </c>
      <c r="O7" s="195">
        <v>2.5000000000000001E-2</v>
      </c>
      <c r="P7" s="130">
        <v>0</v>
      </c>
      <c r="Q7" s="146" t="s">
        <v>44</v>
      </c>
      <c r="R7" s="178" t="s">
        <v>208</v>
      </c>
      <c r="S7" s="127">
        <f t="shared" si="18"/>
        <v>0</v>
      </c>
      <c r="T7" s="127">
        <f>M7-S7</f>
        <v>35000</v>
      </c>
      <c r="U7" s="126">
        <f t="shared" si="0"/>
        <v>35000</v>
      </c>
      <c r="V7" s="127">
        <f t="shared" si="1"/>
        <v>1750</v>
      </c>
      <c r="W7" s="127">
        <f t="shared" si="2"/>
        <v>0</v>
      </c>
      <c r="X7" s="127">
        <f t="shared" si="3"/>
        <v>35000</v>
      </c>
      <c r="Y7" s="127">
        <f t="shared" si="4"/>
        <v>35000</v>
      </c>
      <c r="Z7" s="211">
        <v>0</v>
      </c>
      <c r="AA7" s="212">
        <v>0</v>
      </c>
      <c r="AB7" s="213">
        <v>0</v>
      </c>
      <c r="AC7" s="211">
        <v>0</v>
      </c>
      <c r="AD7" s="211">
        <v>0</v>
      </c>
      <c r="AE7" s="211">
        <v>0</v>
      </c>
      <c r="AF7" s="211">
        <v>0</v>
      </c>
      <c r="AG7" s="214">
        <v>0</v>
      </c>
      <c r="AH7" s="128">
        <v>0</v>
      </c>
      <c r="AI7" s="211">
        <v>0</v>
      </c>
      <c r="AJ7" s="128">
        <v>0</v>
      </c>
      <c r="AK7" s="211">
        <v>0</v>
      </c>
      <c r="AL7" s="128">
        <v>0</v>
      </c>
      <c r="AM7" s="180">
        <v>0</v>
      </c>
      <c r="AN7" s="180" t="s">
        <v>208</v>
      </c>
      <c r="AO7" s="128"/>
      <c r="AP7" s="128">
        <v>0</v>
      </c>
      <c r="AQ7" s="128">
        <v>0</v>
      </c>
      <c r="AR7" s="128">
        <v>0</v>
      </c>
      <c r="AS7" s="128">
        <v>0</v>
      </c>
      <c r="AT7" s="128">
        <v>0</v>
      </c>
      <c r="AU7" s="128">
        <v>0</v>
      </c>
      <c r="AV7" s="128">
        <v>0</v>
      </c>
      <c r="AW7" s="128">
        <v>0</v>
      </c>
      <c r="AX7" s="128">
        <v>0</v>
      </c>
      <c r="AY7" s="180">
        <v>0</v>
      </c>
      <c r="AZ7" s="180" t="s">
        <v>208</v>
      </c>
      <c r="BA7" s="128"/>
      <c r="BB7" s="128">
        <v>0</v>
      </c>
      <c r="BC7" s="128">
        <v>0</v>
      </c>
      <c r="BD7" s="128">
        <v>0</v>
      </c>
      <c r="BE7" s="128">
        <v>0</v>
      </c>
      <c r="BF7" s="128">
        <v>0</v>
      </c>
      <c r="BG7" s="128">
        <v>0</v>
      </c>
      <c r="BH7" s="128">
        <v>0</v>
      </c>
      <c r="BI7" s="128">
        <v>0</v>
      </c>
    </row>
    <row r="8" spans="1:93" x14ac:dyDescent="0.2">
      <c r="A8" s="123">
        <v>5</v>
      </c>
      <c r="B8" s="150"/>
      <c r="C8" s="150"/>
      <c r="D8" s="150"/>
      <c r="E8" s="150"/>
      <c r="F8" s="150"/>
      <c r="G8" s="150"/>
      <c r="H8" s="124"/>
      <c r="I8" s="124"/>
      <c r="J8" s="124"/>
      <c r="K8" s="124"/>
      <c r="L8" s="124"/>
      <c r="M8" s="117">
        <f>SUM(M3:M7)</f>
        <v>432500</v>
      </c>
      <c r="N8" s="117"/>
      <c r="O8" s="117"/>
      <c r="P8" s="124"/>
      <c r="Q8" s="124"/>
      <c r="R8" s="124"/>
      <c r="S8" s="124" t="s">
        <v>69</v>
      </c>
      <c r="T8" s="118">
        <f>SUM(T3:T7)</f>
        <v>432500</v>
      </c>
      <c r="U8" s="118">
        <f t="shared" ref="U8" si="19">SUM(U3:U7)</f>
        <v>432500</v>
      </c>
      <c r="V8" s="118">
        <f>SUM(V3:V7)</f>
        <v>21625</v>
      </c>
      <c r="W8" s="118">
        <f>SUM(W3:W7)</f>
        <v>0</v>
      </c>
      <c r="X8" s="118"/>
      <c r="Y8" s="118"/>
      <c r="Z8" s="119"/>
      <c r="AA8" s="119"/>
      <c r="AB8" s="151" t="s">
        <v>70</v>
      </c>
      <c r="AC8" s="151">
        <f>SUM(AC3:AC7)</f>
        <v>136250</v>
      </c>
      <c r="AD8" s="120">
        <f t="shared" ref="AD8:AI8" si="20">SUM(AD3:AD7)</f>
        <v>136250</v>
      </c>
      <c r="AE8" s="120">
        <f t="shared" si="20"/>
        <v>0</v>
      </c>
      <c r="AF8" s="120">
        <f>SUM(AF3:AF7)</f>
        <v>136250</v>
      </c>
      <c r="AG8" s="120">
        <f>SUM(AG3:AG7)</f>
        <v>136250</v>
      </c>
      <c r="AH8" s="120">
        <f>ROUND(SUM(AH3:AH7),2)</f>
        <v>6812.5</v>
      </c>
      <c r="AI8" s="120">
        <f t="shared" si="20"/>
        <v>0</v>
      </c>
      <c r="AJ8" s="122"/>
      <c r="AK8" s="120">
        <f>SUM(AK3:AK7)</f>
        <v>136250</v>
      </c>
      <c r="AL8" s="125"/>
      <c r="AM8" s="125"/>
      <c r="AN8" s="152" t="s">
        <v>70</v>
      </c>
      <c r="AO8" s="152">
        <f>SUM(AO3:AO7)</f>
        <v>136250</v>
      </c>
      <c r="AP8" s="152">
        <f>SUM(AP3:AP7)</f>
        <v>136250</v>
      </c>
      <c r="AQ8" s="125">
        <f>SUM(AQ3:AQ7)</f>
        <v>0</v>
      </c>
      <c r="AR8" s="125">
        <f t="shared" ref="AR8:AW8" si="21">SUM(AR3:AR7)</f>
        <v>136250</v>
      </c>
      <c r="AS8" s="125">
        <f>SUM(AS3:AS7)</f>
        <v>136250</v>
      </c>
      <c r="AT8" s="152">
        <f>SUM(AT3:AT7)</f>
        <v>6812.5</v>
      </c>
      <c r="AU8" s="125">
        <f t="shared" si="21"/>
        <v>0</v>
      </c>
      <c r="AV8" s="125">
        <f t="shared" si="21"/>
        <v>147500</v>
      </c>
      <c r="AW8" s="125">
        <f t="shared" si="21"/>
        <v>136250</v>
      </c>
      <c r="AX8" s="129"/>
      <c r="AY8" s="129"/>
      <c r="AZ8" s="153" t="s">
        <v>70</v>
      </c>
      <c r="BA8" s="153">
        <f>SUM(BA3:BA7)</f>
        <v>160000</v>
      </c>
      <c r="BB8" s="153">
        <f>SUM(BB3:BB7)</f>
        <v>160000</v>
      </c>
      <c r="BC8" s="129">
        <f>SUM(BC3:BC7)</f>
        <v>0</v>
      </c>
      <c r="BD8" s="129">
        <f t="shared" ref="BD8" si="22">SUM(BD3:BD7)</f>
        <v>160000</v>
      </c>
      <c r="BE8" s="129">
        <f>SUM(BE3:BE7)</f>
        <v>160000</v>
      </c>
      <c r="BF8" s="153">
        <f>SUM(BF3:BF7)</f>
        <v>8000</v>
      </c>
      <c r="BG8" s="129">
        <f t="shared" ref="BG8:BI8" si="23">SUM(BG3:BG7)</f>
        <v>0</v>
      </c>
      <c r="BH8" s="129">
        <f t="shared" si="23"/>
        <v>97500</v>
      </c>
      <c r="BI8" s="129">
        <f t="shared" si="23"/>
        <v>160000</v>
      </c>
    </row>
    <row r="9" spans="1:93" x14ac:dyDescent="0.2">
      <c r="A9" s="123">
        <v>6</v>
      </c>
      <c r="B9" s="154" t="s">
        <v>433</v>
      </c>
      <c r="C9" s="154" t="s">
        <v>433</v>
      </c>
      <c r="D9" s="154" t="s">
        <v>433</v>
      </c>
      <c r="E9" s="154" t="s">
        <v>433</v>
      </c>
      <c r="F9" s="154" t="s">
        <v>433</v>
      </c>
      <c r="G9" s="154" t="s">
        <v>433</v>
      </c>
      <c r="H9" s="154" t="s">
        <v>433</v>
      </c>
      <c r="I9" s="154" t="s">
        <v>433</v>
      </c>
      <c r="J9" s="154" t="s">
        <v>433</v>
      </c>
      <c r="K9" s="154" t="s">
        <v>433</v>
      </c>
      <c r="L9" s="154" t="s">
        <v>433</v>
      </c>
      <c r="M9" s="154" t="s">
        <v>433</v>
      </c>
      <c r="N9" s="154" t="s">
        <v>433</v>
      </c>
      <c r="O9" s="154" t="s">
        <v>433</v>
      </c>
      <c r="P9" s="154" t="s">
        <v>433</v>
      </c>
      <c r="Q9" s="154" t="s">
        <v>433</v>
      </c>
      <c r="R9" s="154" t="s">
        <v>433</v>
      </c>
      <c r="S9" s="124" t="s">
        <v>49</v>
      </c>
      <c r="T9" s="118">
        <v>0</v>
      </c>
      <c r="U9" s="155">
        <f>ROUND(T9/T8,16)</f>
        <v>0</v>
      </c>
      <c r="V9" s="155" t="s">
        <v>433</v>
      </c>
      <c r="W9" s="155">
        <f>ROUND(D27/U8,16)</f>
        <v>0</v>
      </c>
      <c r="X9" s="155" t="s">
        <v>433</v>
      </c>
      <c r="Y9" s="155" t="s">
        <v>433</v>
      </c>
      <c r="Z9" s="155" t="s">
        <v>433</v>
      </c>
      <c r="AA9" s="155" t="s">
        <v>433</v>
      </c>
      <c r="AB9" s="154" t="s">
        <v>433</v>
      </c>
      <c r="AC9" s="154" t="s">
        <v>433</v>
      </c>
      <c r="AD9" s="156" t="s">
        <v>433</v>
      </c>
      <c r="AE9" s="156" t="s">
        <v>433</v>
      </c>
      <c r="AF9" s="156" t="s">
        <v>433</v>
      </c>
      <c r="AG9" s="156">
        <f>ROUND(AD11/AD10,16)</f>
        <v>0</v>
      </c>
      <c r="AH9" s="156" t="s">
        <v>433</v>
      </c>
      <c r="AI9" s="156" t="s">
        <v>433</v>
      </c>
      <c r="AJ9" s="157" t="s">
        <v>433</v>
      </c>
      <c r="AK9" s="156" t="s">
        <v>433</v>
      </c>
      <c r="AL9" s="156" t="s">
        <v>433</v>
      </c>
      <c r="AM9" s="156" t="s">
        <v>433</v>
      </c>
      <c r="AN9" s="154" t="s">
        <v>433</v>
      </c>
      <c r="AO9" s="154" t="s">
        <v>433</v>
      </c>
      <c r="AP9" s="154" t="s">
        <v>433</v>
      </c>
      <c r="AQ9" s="156" t="s">
        <v>433</v>
      </c>
      <c r="AR9" s="156" t="s">
        <v>433</v>
      </c>
      <c r="AS9" s="156">
        <f>ROUND(AP11/AP10,16)</f>
        <v>0</v>
      </c>
      <c r="AT9" s="154" t="s">
        <v>433</v>
      </c>
      <c r="AU9" s="156" t="s">
        <v>433</v>
      </c>
      <c r="AV9" s="156" t="s">
        <v>433</v>
      </c>
      <c r="AW9" s="156" t="s">
        <v>433</v>
      </c>
      <c r="AX9" s="156" t="s">
        <v>433</v>
      </c>
      <c r="AY9" s="156" t="s">
        <v>433</v>
      </c>
      <c r="AZ9" s="154" t="s">
        <v>433</v>
      </c>
      <c r="BA9" s="154" t="s">
        <v>433</v>
      </c>
      <c r="BB9" s="154" t="s">
        <v>433</v>
      </c>
      <c r="BC9" s="156" t="s">
        <v>433</v>
      </c>
      <c r="BD9" s="156" t="s">
        <v>433</v>
      </c>
      <c r="BE9" s="156">
        <f>ROUND(BB11/BB10,16)</f>
        <v>0</v>
      </c>
      <c r="BF9" s="154" t="s">
        <v>433</v>
      </c>
      <c r="BG9" s="156" t="s">
        <v>433</v>
      </c>
      <c r="BH9" s="156" t="s">
        <v>433</v>
      </c>
      <c r="BI9" s="156" t="s">
        <v>433</v>
      </c>
    </row>
    <row r="10" spans="1:93" x14ac:dyDescent="0.2">
      <c r="A10" s="123">
        <v>7</v>
      </c>
      <c r="B10" s="154" t="s">
        <v>433</v>
      </c>
      <c r="C10" s="154" t="s">
        <v>433</v>
      </c>
      <c r="D10" s="154" t="s">
        <v>433</v>
      </c>
      <c r="E10" s="154" t="s">
        <v>433</v>
      </c>
      <c r="F10" s="154" t="s">
        <v>433</v>
      </c>
      <c r="G10" s="154" t="s">
        <v>433</v>
      </c>
      <c r="H10" s="154" t="s">
        <v>433</v>
      </c>
      <c r="I10" s="154" t="s">
        <v>433</v>
      </c>
      <c r="J10" s="154" t="s">
        <v>433</v>
      </c>
      <c r="K10" s="154" t="s">
        <v>433</v>
      </c>
      <c r="L10" s="154" t="s">
        <v>433</v>
      </c>
      <c r="M10" s="154" t="s">
        <v>433</v>
      </c>
      <c r="N10" s="154" t="s">
        <v>433</v>
      </c>
      <c r="O10" s="154" t="s">
        <v>433</v>
      </c>
      <c r="P10" s="154" t="s">
        <v>433</v>
      </c>
      <c r="Q10" s="154" t="s">
        <v>433</v>
      </c>
      <c r="R10" s="154" t="s">
        <v>433</v>
      </c>
      <c r="S10" s="124" t="s">
        <v>57</v>
      </c>
      <c r="T10" s="117">
        <f>D27+D28</f>
        <v>0</v>
      </c>
      <c r="U10" s="154" t="s">
        <v>433</v>
      </c>
      <c r="V10" s="154" t="s">
        <v>433</v>
      </c>
      <c r="W10" s="154" t="s">
        <v>433</v>
      </c>
      <c r="X10" s="154" t="s">
        <v>433</v>
      </c>
      <c r="Y10" s="154" t="s">
        <v>433</v>
      </c>
      <c r="Z10" s="154" t="s">
        <v>433</v>
      </c>
      <c r="AA10" s="154" t="s">
        <v>433</v>
      </c>
      <c r="AB10" s="151" t="s">
        <v>186</v>
      </c>
      <c r="AC10" s="151" t="s">
        <v>433</v>
      </c>
      <c r="AD10" s="151">
        <f>AF8</f>
        <v>136250</v>
      </c>
      <c r="AE10" s="154" t="s">
        <v>433</v>
      </c>
      <c r="AF10" s="154" t="s">
        <v>433</v>
      </c>
      <c r="AG10" s="154" t="s">
        <v>433</v>
      </c>
      <c r="AH10" s="154" t="s">
        <v>433</v>
      </c>
      <c r="AI10" s="154" t="s">
        <v>433</v>
      </c>
      <c r="AJ10" s="154" t="s">
        <v>433</v>
      </c>
      <c r="AK10" s="154" t="s">
        <v>433</v>
      </c>
      <c r="AL10" s="154" t="s">
        <v>433</v>
      </c>
      <c r="AM10" s="154" t="s">
        <v>433</v>
      </c>
      <c r="AN10" s="158" t="s">
        <v>186</v>
      </c>
      <c r="AO10" s="158" t="s">
        <v>433</v>
      </c>
      <c r="AP10" s="158">
        <f>AR8</f>
        <v>136250</v>
      </c>
      <c r="AQ10" s="154" t="s">
        <v>433</v>
      </c>
      <c r="AR10" s="154" t="s">
        <v>433</v>
      </c>
      <c r="AS10" s="154" t="s">
        <v>433</v>
      </c>
      <c r="AT10" s="154" t="s">
        <v>433</v>
      </c>
      <c r="AU10" s="154" t="s">
        <v>433</v>
      </c>
      <c r="AV10" s="154" t="s">
        <v>433</v>
      </c>
      <c r="AW10" s="154" t="s">
        <v>433</v>
      </c>
      <c r="AX10" s="154" t="s">
        <v>433</v>
      </c>
      <c r="AY10" s="154" t="s">
        <v>433</v>
      </c>
      <c r="AZ10" s="159" t="s">
        <v>186</v>
      </c>
      <c r="BA10" s="159" t="s">
        <v>433</v>
      </c>
      <c r="BB10" s="159">
        <f>BD8</f>
        <v>160000</v>
      </c>
      <c r="BC10" s="154" t="s">
        <v>433</v>
      </c>
      <c r="BD10" s="154" t="s">
        <v>433</v>
      </c>
      <c r="BE10" s="154" t="s">
        <v>433</v>
      </c>
      <c r="BF10" s="154" t="s">
        <v>433</v>
      </c>
      <c r="BG10" s="154" t="s">
        <v>433</v>
      </c>
      <c r="BH10" s="154" t="s">
        <v>433</v>
      </c>
      <c r="BI10" s="154" t="s">
        <v>433</v>
      </c>
    </row>
    <row r="11" spans="1:93" x14ac:dyDescent="0.2">
      <c r="A11" s="123">
        <v>8</v>
      </c>
      <c r="B11" s="154" t="s">
        <v>433</v>
      </c>
      <c r="C11" s="154" t="s">
        <v>433</v>
      </c>
      <c r="D11" s="154" t="s">
        <v>433</v>
      </c>
      <c r="E11" s="154" t="s">
        <v>433</v>
      </c>
      <c r="F11" s="154" t="s">
        <v>433</v>
      </c>
      <c r="G11" s="154" t="s">
        <v>433</v>
      </c>
      <c r="H11" s="154" t="s">
        <v>433</v>
      </c>
      <c r="I11" s="154" t="s">
        <v>433</v>
      </c>
      <c r="J11" s="154" t="s">
        <v>433</v>
      </c>
      <c r="K11" s="154" t="s">
        <v>433</v>
      </c>
      <c r="L11" s="154" t="s">
        <v>433</v>
      </c>
      <c r="M11" s="154" t="s">
        <v>433</v>
      </c>
      <c r="N11" s="154" t="s">
        <v>433</v>
      </c>
      <c r="O11" s="154" t="s">
        <v>433</v>
      </c>
      <c r="P11" s="154" t="s">
        <v>433</v>
      </c>
      <c r="Q11" s="154" t="s">
        <v>433</v>
      </c>
      <c r="R11" s="154" t="s">
        <v>433</v>
      </c>
      <c r="S11" s="124" t="s">
        <v>50</v>
      </c>
      <c r="T11" s="117">
        <f>V8</f>
        <v>21625</v>
      </c>
      <c r="U11" s="154" t="s">
        <v>433</v>
      </c>
      <c r="V11" s="154" t="s">
        <v>433</v>
      </c>
      <c r="W11" s="154" t="s">
        <v>433</v>
      </c>
      <c r="X11" s="154" t="s">
        <v>433</v>
      </c>
      <c r="Y11" s="154" t="s">
        <v>433</v>
      </c>
      <c r="Z11" s="154" t="s">
        <v>433</v>
      </c>
      <c r="AA11" s="154" t="s">
        <v>433</v>
      </c>
      <c r="AB11" s="151" t="s">
        <v>42</v>
      </c>
      <c r="AC11" s="151" t="s">
        <v>433</v>
      </c>
      <c r="AD11" s="151">
        <f>ROUND((AC8/$U$8)*$T$9,2)</f>
        <v>0</v>
      </c>
      <c r="AE11" s="154" t="s">
        <v>433</v>
      </c>
      <c r="AF11" s="154" t="s">
        <v>433</v>
      </c>
      <c r="AG11" s="154" t="s">
        <v>433</v>
      </c>
      <c r="AH11" s="154" t="s">
        <v>433</v>
      </c>
      <c r="AI11" s="154" t="s">
        <v>433</v>
      </c>
      <c r="AJ11" s="154" t="s">
        <v>433</v>
      </c>
      <c r="AK11" s="154" t="s">
        <v>433</v>
      </c>
      <c r="AL11" s="154" t="s">
        <v>433</v>
      </c>
      <c r="AM11" s="154" t="s">
        <v>433</v>
      </c>
      <c r="AN11" s="158" t="s">
        <v>42</v>
      </c>
      <c r="AO11" s="158" t="s">
        <v>433</v>
      </c>
      <c r="AP11" s="158">
        <f>ROUND((AO8/$U$8)*$T$9,2)</f>
        <v>0</v>
      </c>
      <c r="AQ11" s="154" t="s">
        <v>433</v>
      </c>
      <c r="AR11" s="154" t="s">
        <v>433</v>
      </c>
      <c r="AS11" s="154" t="s">
        <v>433</v>
      </c>
      <c r="AT11" s="154" t="s">
        <v>433</v>
      </c>
      <c r="AU11" s="154" t="s">
        <v>433</v>
      </c>
      <c r="AV11" s="154" t="s">
        <v>433</v>
      </c>
      <c r="AW11" s="154" t="s">
        <v>433</v>
      </c>
      <c r="AX11" s="154" t="s">
        <v>433</v>
      </c>
      <c r="AY11" s="154" t="s">
        <v>433</v>
      </c>
      <c r="AZ11" s="159" t="s">
        <v>42</v>
      </c>
      <c r="BA11" s="159" t="s">
        <v>433</v>
      </c>
      <c r="BB11" s="159">
        <f>ROUND((BA8/$U$8)*$T$9,2)</f>
        <v>0</v>
      </c>
      <c r="BC11" s="154" t="s">
        <v>433</v>
      </c>
      <c r="BD11" s="154" t="s">
        <v>433</v>
      </c>
      <c r="BE11" s="154" t="s">
        <v>433</v>
      </c>
      <c r="BF11" s="154" t="s">
        <v>433</v>
      </c>
      <c r="BG11" s="154" t="s">
        <v>433</v>
      </c>
      <c r="BH11" s="154" t="s">
        <v>433</v>
      </c>
      <c r="BI11" s="154" t="s">
        <v>433</v>
      </c>
    </row>
    <row r="12" spans="1:93" x14ac:dyDescent="0.2">
      <c r="A12" s="123">
        <v>9</v>
      </c>
      <c r="B12" s="154" t="s">
        <v>433</v>
      </c>
      <c r="C12" s="154" t="s">
        <v>433</v>
      </c>
      <c r="D12" s="154" t="s">
        <v>433</v>
      </c>
      <c r="E12" s="154" t="s">
        <v>433</v>
      </c>
      <c r="F12" s="154" t="s">
        <v>433</v>
      </c>
      <c r="G12" s="154" t="s">
        <v>433</v>
      </c>
      <c r="H12" s="154" t="s">
        <v>433</v>
      </c>
      <c r="I12" s="154" t="s">
        <v>433</v>
      </c>
      <c r="J12" s="154" t="s">
        <v>433</v>
      </c>
      <c r="K12" s="154" t="s">
        <v>433</v>
      </c>
      <c r="L12" s="154" t="s">
        <v>433</v>
      </c>
      <c r="M12" s="154" t="s">
        <v>433</v>
      </c>
      <c r="N12" s="154" t="s">
        <v>433</v>
      </c>
      <c r="O12" s="154" t="s">
        <v>433</v>
      </c>
      <c r="P12" s="154" t="s">
        <v>433</v>
      </c>
      <c r="Q12" s="154" t="s">
        <v>433</v>
      </c>
      <c r="R12" s="154" t="s">
        <v>433</v>
      </c>
      <c r="S12" s="124" t="s">
        <v>46</v>
      </c>
      <c r="T12" s="117">
        <f>(T8+T10+T11)-T9</f>
        <v>454125</v>
      </c>
      <c r="U12" s="154" t="s">
        <v>433</v>
      </c>
      <c r="V12" s="154" t="s">
        <v>433</v>
      </c>
      <c r="W12" s="154" t="s">
        <v>433</v>
      </c>
      <c r="X12" s="154" t="s">
        <v>433</v>
      </c>
      <c r="Y12" s="154" t="s">
        <v>433</v>
      </c>
      <c r="Z12" s="154" t="s">
        <v>433</v>
      </c>
      <c r="AA12" s="154" t="s">
        <v>433</v>
      </c>
      <c r="AB12" s="151" t="s">
        <v>187</v>
      </c>
      <c r="AC12" s="151" t="s">
        <v>433</v>
      </c>
      <c r="AD12" s="151">
        <f>ROUND(($AC$8/$U$8)*D27,4)</f>
        <v>0</v>
      </c>
      <c r="AE12" s="154" t="s">
        <v>433</v>
      </c>
      <c r="AF12" s="154" t="s">
        <v>433</v>
      </c>
      <c r="AG12" s="154" t="s">
        <v>433</v>
      </c>
      <c r="AH12" s="154" t="s">
        <v>433</v>
      </c>
      <c r="AI12" s="154" t="s">
        <v>433</v>
      </c>
      <c r="AJ12" s="154" t="s">
        <v>433</v>
      </c>
      <c r="AK12" s="154" t="s">
        <v>433</v>
      </c>
      <c r="AL12" s="154" t="s">
        <v>433</v>
      </c>
      <c r="AM12" s="154" t="s">
        <v>433</v>
      </c>
      <c r="AN12" s="158" t="s">
        <v>187</v>
      </c>
      <c r="AO12" s="158" t="s">
        <v>433</v>
      </c>
      <c r="AP12" s="158">
        <f>ROUND(($AO$8/$U$8)*D27,4)</f>
        <v>0</v>
      </c>
      <c r="AQ12" s="154" t="s">
        <v>433</v>
      </c>
      <c r="AR12" s="154" t="s">
        <v>433</v>
      </c>
      <c r="AS12" s="154" t="s">
        <v>433</v>
      </c>
      <c r="AT12" s="154" t="s">
        <v>433</v>
      </c>
      <c r="AU12" s="154" t="s">
        <v>433</v>
      </c>
      <c r="AV12" s="154" t="s">
        <v>433</v>
      </c>
      <c r="AW12" s="154" t="s">
        <v>433</v>
      </c>
      <c r="AX12" s="154" t="s">
        <v>433</v>
      </c>
      <c r="AY12" s="154" t="s">
        <v>433</v>
      </c>
      <c r="AZ12" s="159" t="s">
        <v>187</v>
      </c>
      <c r="BA12" s="159" t="s">
        <v>433</v>
      </c>
      <c r="BB12" s="159">
        <f>ROUND(($BA$8/$U$8)*D27,4)</f>
        <v>0</v>
      </c>
      <c r="BC12" s="154" t="s">
        <v>433</v>
      </c>
      <c r="BD12" s="154" t="s">
        <v>433</v>
      </c>
      <c r="BE12" s="154" t="s">
        <v>433</v>
      </c>
      <c r="BF12" s="154" t="s">
        <v>433</v>
      </c>
      <c r="BG12" s="154" t="s">
        <v>433</v>
      </c>
      <c r="BH12" s="154" t="s">
        <v>433</v>
      </c>
      <c r="BI12" s="154" t="s">
        <v>433</v>
      </c>
    </row>
    <row r="13" spans="1:93" x14ac:dyDescent="0.2">
      <c r="A13" s="123">
        <v>10</v>
      </c>
      <c r="B13" s="154" t="s">
        <v>433</v>
      </c>
      <c r="C13" s="154" t="s">
        <v>433</v>
      </c>
      <c r="D13" s="154" t="s">
        <v>433</v>
      </c>
      <c r="E13" s="154" t="s">
        <v>433</v>
      </c>
      <c r="F13" s="154" t="s">
        <v>433</v>
      </c>
      <c r="G13" s="154" t="s">
        <v>433</v>
      </c>
      <c r="H13" s="154" t="s">
        <v>433</v>
      </c>
      <c r="I13" s="154" t="s">
        <v>433</v>
      </c>
      <c r="J13" s="154" t="s">
        <v>433</v>
      </c>
      <c r="K13" s="154" t="s">
        <v>433</v>
      </c>
      <c r="L13" s="154" t="s">
        <v>433</v>
      </c>
      <c r="M13" s="154" t="s">
        <v>433</v>
      </c>
      <c r="N13" s="154" t="s">
        <v>433</v>
      </c>
      <c r="O13" s="154" t="s">
        <v>433</v>
      </c>
      <c r="P13" s="154" t="s">
        <v>433</v>
      </c>
      <c r="Q13" s="154" t="s">
        <v>433</v>
      </c>
      <c r="R13" s="154" t="s">
        <v>433</v>
      </c>
      <c r="S13" s="124" t="s">
        <v>45</v>
      </c>
      <c r="T13" s="121">
        <f>D29</f>
        <v>0</v>
      </c>
      <c r="U13" s="154" t="s">
        <v>433</v>
      </c>
      <c r="V13" s="154" t="s">
        <v>433</v>
      </c>
      <c r="W13" s="154" t="s">
        <v>433</v>
      </c>
      <c r="X13" s="154" t="s">
        <v>433</v>
      </c>
      <c r="Y13" s="154" t="s">
        <v>433</v>
      </c>
      <c r="Z13" s="154" t="s">
        <v>433</v>
      </c>
      <c r="AA13" s="154" t="s">
        <v>433</v>
      </c>
      <c r="AB13" s="151" t="s">
        <v>188</v>
      </c>
      <c r="AC13" s="151" t="s">
        <v>433</v>
      </c>
      <c r="AD13" s="151">
        <f>ROUND(($AC$8/$U$8)*D28,4)</f>
        <v>0</v>
      </c>
      <c r="AE13" s="154" t="s">
        <v>433</v>
      </c>
      <c r="AF13" s="154" t="s">
        <v>433</v>
      </c>
      <c r="AG13" s="154" t="s">
        <v>433</v>
      </c>
      <c r="AH13" s="154" t="s">
        <v>433</v>
      </c>
      <c r="AI13" s="154" t="s">
        <v>433</v>
      </c>
      <c r="AJ13" s="154" t="s">
        <v>433</v>
      </c>
      <c r="AK13" s="154" t="s">
        <v>433</v>
      </c>
      <c r="AL13" s="154" t="s">
        <v>433</v>
      </c>
      <c r="AM13" s="154" t="s">
        <v>433</v>
      </c>
      <c r="AN13" s="158" t="s">
        <v>188</v>
      </c>
      <c r="AO13" s="158" t="s">
        <v>433</v>
      </c>
      <c r="AP13" s="158">
        <f>ROUND(($AO$8/$U$8)*D28,4)</f>
        <v>0</v>
      </c>
      <c r="AQ13" s="154" t="s">
        <v>433</v>
      </c>
      <c r="AR13" s="154" t="s">
        <v>433</v>
      </c>
      <c r="AS13" s="154" t="s">
        <v>433</v>
      </c>
      <c r="AT13" s="154" t="s">
        <v>433</v>
      </c>
      <c r="AU13" s="154" t="s">
        <v>433</v>
      </c>
      <c r="AV13" s="154" t="s">
        <v>433</v>
      </c>
      <c r="AW13" s="154" t="s">
        <v>433</v>
      </c>
      <c r="AX13" s="154" t="s">
        <v>433</v>
      </c>
      <c r="AY13" s="154" t="s">
        <v>433</v>
      </c>
      <c r="AZ13" s="159" t="s">
        <v>188</v>
      </c>
      <c r="BA13" s="159" t="s">
        <v>433</v>
      </c>
      <c r="BB13" s="159">
        <f>ROUND(($BA$8/$U$8)*D28,4)</f>
        <v>0</v>
      </c>
      <c r="BC13" s="154" t="s">
        <v>433</v>
      </c>
      <c r="BD13" s="154" t="s">
        <v>433</v>
      </c>
      <c r="BE13" s="154" t="s">
        <v>433</v>
      </c>
      <c r="BF13" s="154" t="s">
        <v>433</v>
      </c>
      <c r="BG13" s="154" t="s">
        <v>433</v>
      </c>
      <c r="BH13" s="154" t="s">
        <v>433</v>
      </c>
      <c r="BI13" s="154" t="s">
        <v>433</v>
      </c>
    </row>
    <row r="14" spans="1:93" x14ac:dyDescent="0.2">
      <c r="A14" s="123">
        <v>11</v>
      </c>
      <c r="B14" s="154" t="s">
        <v>433</v>
      </c>
      <c r="C14" s="154" t="s">
        <v>433</v>
      </c>
      <c r="D14" s="154" t="s">
        <v>433</v>
      </c>
      <c r="E14" s="154" t="s">
        <v>433</v>
      </c>
      <c r="F14" s="154" t="s">
        <v>433</v>
      </c>
      <c r="G14" s="154" t="s">
        <v>433</v>
      </c>
      <c r="H14" s="154" t="s">
        <v>433</v>
      </c>
      <c r="I14" s="154" t="s">
        <v>433</v>
      </c>
      <c r="J14" s="154" t="s">
        <v>433</v>
      </c>
      <c r="K14" s="154" t="s">
        <v>433</v>
      </c>
      <c r="L14" s="154" t="s">
        <v>433</v>
      </c>
      <c r="M14" s="154" t="s">
        <v>433</v>
      </c>
      <c r="N14" s="154" t="s">
        <v>433</v>
      </c>
      <c r="O14" s="154" t="s">
        <v>433</v>
      </c>
      <c r="P14" s="154" t="s">
        <v>433</v>
      </c>
      <c r="Q14" s="154" t="s">
        <v>433</v>
      </c>
      <c r="R14" s="154" t="s">
        <v>433</v>
      </c>
      <c r="S14" s="154" t="s">
        <v>433</v>
      </c>
      <c r="T14" s="154" t="s">
        <v>433</v>
      </c>
      <c r="U14" s="154" t="s">
        <v>433</v>
      </c>
      <c r="V14" s="154" t="s">
        <v>433</v>
      </c>
      <c r="W14" s="154" t="s">
        <v>433</v>
      </c>
      <c r="X14" s="154" t="s">
        <v>433</v>
      </c>
      <c r="Y14" s="154" t="s">
        <v>433</v>
      </c>
      <c r="Z14" s="154" t="s">
        <v>433</v>
      </c>
      <c r="AA14" s="154" t="s">
        <v>433</v>
      </c>
      <c r="AB14" s="151" t="s">
        <v>189</v>
      </c>
      <c r="AC14" s="151" t="s">
        <v>433</v>
      </c>
      <c r="AD14" s="151">
        <f>ROUND(AD12+AD13,2)</f>
        <v>0</v>
      </c>
      <c r="AE14" s="154" t="s">
        <v>433</v>
      </c>
      <c r="AF14" s="154" t="s">
        <v>433</v>
      </c>
      <c r="AG14" s="154" t="s">
        <v>433</v>
      </c>
      <c r="AH14" s="154" t="s">
        <v>433</v>
      </c>
      <c r="AI14" s="154" t="s">
        <v>433</v>
      </c>
      <c r="AJ14" s="154" t="s">
        <v>433</v>
      </c>
      <c r="AK14" s="154" t="s">
        <v>433</v>
      </c>
      <c r="AL14" s="154" t="s">
        <v>433</v>
      </c>
      <c r="AM14" s="154" t="s">
        <v>433</v>
      </c>
      <c r="AN14" s="158" t="s">
        <v>189</v>
      </c>
      <c r="AO14" s="158" t="s">
        <v>433</v>
      </c>
      <c r="AP14" s="158">
        <f>ROUND(AP12+AP13,2)</f>
        <v>0</v>
      </c>
      <c r="AQ14" s="154" t="s">
        <v>433</v>
      </c>
      <c r="AR14" s="154" t="s">
        <v>433</v>
      </c>
      <c r="AS14" s="154" t="s">
        <v>433</v>
      </c>
      <c r="AT14" s="154" t="s">
        <v>433</v>
      </c>
      <c r="AU14" s="154" t="s">
        <v>433</v>
      </c>
      <c r="AV14" s="154" t="s">
        <v>433</v>
      </c>
      <c r="AW14" s="154" t="s">
        <v>433</v>
      </c>
      <c r="AX14" s="154" t="s">
        <v>433</v>
      </c>
      <c r="AY14" s="154" t="s">
        <v>433</v>
      </c>
      <c r="AZ14" s="159" t="s">
        <v>189</v>
      </c>
      <c r="BA14" s="159" t="s">
        <v>433</v>
      </c>
      <c r="BB14" s="159">
        <f>ROUND(BB12+BB13,2)</f>
        <v>0</v>
      </c>
      <c r="BC14" s="154" t="s">
        <v>433</v>
      </c>
      <c r="BD14" s="154" t="s">
        <v>433</v>
      </c>
      <c r="BE14" s="154" t="s">
        <v>433</v>
      </c>
      <c r="BF14" s="154" t="s">
        <v>433</v>
      </c>
      <c r="BG14" s="154" t="s">
        <v>433</v>
      </c>
      <c r="BH14" s="154" t="s">
        <v>433</v>
      </c>
      <c r="BI14" s="154" t="s">
        <v>433</v>
      </c>
    </row>
    <row r="15" spans="1:93" ht="25.5" x14ac:dyDescent="0.2">
      <c r="A15" s="123">
        <v>12</v>
      </c>
      <c r="B15" s="209" t="s">
        <v>676</v>
      </c>
      <c r="C15" s="209" t="s">
        <v>433</v>
      </c>
      <c r="D15" s="209" t="s">
        <v>27</v>
      </c>
      <c r="E15" s="209" t="s">
        <v>32</v>
      </c>
      <c r="F15" s="209" t="s">
        <v>21</v>
      </c>
      <c r="G15" s="209" t="s">
        <v>22</v>
      </c>
      <c r="H15" s="209" t="s">
        <v>79</v>
      </c>
      <c r="I15" s="209" t="s">
        <v>80</v>
      </c>
      <c r="J15" s="209" t="s">
        <v>13</v>
      </c>
      <c r="K15" s="209" t="s">
        <v>274</v>
      </c>
      <c r="L15" s="210" t="s">
        <v>609</v>
      </c>
      <c r="M15" s="210" t="s">
        <v>610</v>
      </c>
      <c r="N15" s="210" t="s">
        <v>434</v>
      </c>
      <c r="O15" s="132" t="s">
        <v>608</v>
      </c>
      <c r="P15" s="132" t="s">
        <v>127</v>
      </c>
      <c r="Q15" s="209" t="s">
        <v>128</v>
      </c>
      <c r="R15" s="209" t="s">
        <v>129</v>
      </c>
      <c r="S15" s="154" t="s">
        <v>433</v>
      </c>
      <c r="T15" s="154" t="s">
        <v>433</v>
      </c>
      <c r="U15" s="154" t="s">
        <v>433</v>
      </c>
      <c r="V15" s="74" t="s">
        <v>247</v>
      </c>
      <c r="W15" s="74" t="s">
        <v>248</v>
      </c>
      <c r="X15" s="74" t="s">
        <v>607</v>
      </c>
      <c r="Y15" s="161" t="s">
        <v>433</v>
      </c>
      <c r="Z15" s="154" t="s">
        <v>433</v>
      </c>
      <c r="AA15" s="154" t="s">
        <v>433</v>
      </c>
      <c r="AB15" s="151" t="s">
        <v>183</v>
      </c>
      <c r="AC15" s="151" t="s">
        <v>433</v>
      </c>
      <c r="AD15" s="151">
        <v>0</v>
      </c>
      <c r="AE15" s="154" t="s">
        <v>433</v>
      </c>
      <c r="AF15" s="154" t="s">
        <v>433</v>
      </c>
      <c r="AG15" s="154" t="s">
        <v>433</v>
      </c>
      <c r="AH15" s="154" t="s">
        <v>433</v>
      </c>
      <c r="AI15" s="154" t="s">
        <v>433</v>
      </c>
      <c r="AJ15" s="154" t="s">
        <v>433</v>
      </c>
      <c r="AK15" s="154" t="s">
        <v>433</v>
      </c>
      <c r="AL15" s="154" t="s">
        <v>433</v>
      </c>
      <c r="AM15" s="154" t="s">
        <v>433</v>
      </c>
      <c r="AN15" s="158" t="s">
        <v>183</v>
      </c>
      <c r="AO15" s="158" t="s">
        <v>433</v>
      </c>
      <c r="AP15" s="158">
        <v>0</v>
      </c>
      <c r="AQ15" s="154" t="s">
        <v>433</v>
      </c>
      <c r="AR15" s="154" t="s">
        <v>433</v>
      </c>
      <c r="AS15" s="154" t="s">
        <v>433</v>
      </c>
      <c r="AT15" s="154" t="s">
        <v>433</v>
      </c>
      <c r="AU15" s="154" t="s">
        <v>433</v>
      </c>
      <c r="AV15" s="154" t="s">
        <v>433</v>
      </c>
      <c r="AW15" s="154" t="s">
        <v>433</v>
      </c>
      <c r="AX15" s="154" t="s">
        <v>433</v>
      </c>
      <c r="AY15" s="154" t="s">
        <v>433</v>
      </c>
      <c r="AZ15" s="159" t="s">
        <v>183</v>
      </c>
      <c r="BA15" s="159" t="s">
        <v>433</v>
      </c>
      <c r="BB15" s="159">
        <v>0</v>
      </c>
      <c r="BC15" s="154" t="s">
        <v>433</v>
      </c>
      <c r="BD15" s="154" t="s">
        <v>433</v>
      </c>
      <c r="BE15" s="154" t="s">
        <v>433</v>
      </c>
      <c r="BF15" s="154" t="s">
        <v>433</v>
      </c>
      <c r="BG15" s="154" t="s">
        <v>433</v>
      </c>
      <c r="BH15" s="154" t="s">
        <v>433</v>
      </c>
      <c r="BI15" s="154" t="s">
        <v>433</v>
      </c>
    </row>
    <row r="16" spans="1:93" ht="15" x14ac:dyDescent="0.25">
      <c r="A16" s="123">
        <v>13</v>
      </c>
      <c r="B16">
        <v>0</v>
      </c>
      <c r="C16" s="154" t="s">
        <v>433</v>
      </c>
      <c r="D16" t="s">
        <v>677</v>
      </c>
      <c r="E16" t="s">
        <v>1084</v>
      </c>
      <c r="F16" t="s">
        <v>433</v>
      </c>
      <c r="G16" t="s">
        <v>1085</v>
      </c>
      <c r="H16" s="70">
        <f>ROUND(AD10,2)</f>
        <v>136250</v>
      </c>
      <c r="I16" s="70">
        <f>ROUND(AH8,2)</f>
        <v>6812.5</v>
      </c>
      <c r="J16" s="70">
        <f>ROUND(AD17,2)</f>
        <v>143062.5</v>
      </c>
      <c r="K16" t="s">
        <v>1088</v>
      </c>
      <c r="L16" s="8">
        <v>10000</v>
      </c>
      <c r="M16" s="123">
        <v>1</v>
      </c>
      <c r="N16" s="8">
        <f>L16*M16</f>
        <v>10000</v>
      </c>
      <c r="O16" s="8">
        <f>J16-L16</f>
        <v>133062.5</v>
      </c>
      <c r="P16" s="70">
        <v>0</v>
      </c>
      <c r="Q16" s="70">
        <v>0</v>
      </c>
      <c r="R16" s="70">
        <v>0</v>
      </c>
      <c r="S16" s="154" t="s">
        <v>433</v>
      </c>
      <c r="T16" s="154" t="s">
        <v>433</v>
      </c>
      <c r="U16" s="154" t="s">
        <v>433</v>
      </c>
      <c r="V16" s="75">
        <f>(U3*N3)</f>
        <v>2125</v>
      </c>
      <c r="W16" s="75">
        <f>(U3*O3)</f>
        <v>2125</v>
      </c>
      <c r="X16" s="75">
        <f>V3</f>
        <v>4250</v>
      </c>
      <c r="Y16" s="154" t="s">
        <v>433</v>
      </c>
      <c r="Z16" s="154" t="s">
        <v>433</v>
      </c>
      <c r="AA16" s="154" t="s">
        <v>433</v>
      </c>
      <c r="AB16" s="151" t="s">
        <v>50</v>
      </c>
      <c r="AC16" s="151" t="s">
        <v>433</v>
      </c>
      <c r="AD16" s="151">
        <f>AH8</f>
        <v>6812.5</v>
      </c>
      <c r="AE16" s="154" t="s">
        <v>433</v>
      </c>
      <c r="AF16" s="154" t="s">
        <v>433</v>
      </c>
      <c r="AG16" s="154" t="s">
        <v>433</v>
      </c>
      <c r="AH16" s="162" t="s">
        <v>433</v>
      </c>
      <c r="AI16" s="162" t="s">
        <v>433</v>
      </c>
      <c r="AJ16" s="154" t="s">
        <v>433</v>
      </c>
      <c r="AK16" s="154" t="s">
        <v>433</v>
      </c>
      <c r="AL16" s="154" t="s">
        <v>433</v>
      </c>
      <c r="AM16" s="154" t="s">
        <v>433</v>
      </c>
      <c r="AN16" s="158" t="s">
        <v>50</v>
      </c>
      <c r="AO16" s="158" t="s">
        <v>433</v>
      </c>
      <c r="AP16" s="158">
        <f>AT8</f>
        <v>6812.5</v>
      </c>
      <c r="AQ16" s="154" t="s">
        <v>433</v>
      </c>
      <c r="AR16" s="154" t="s">
        <v>433</v>
      </c>
      <c r="AS16" s="154" t="s">
        <v>433</v>
      </c>
      <c r="AT16" s="154" t="s">
        <v>433</v>
      </c>
      <c r="AU16" s="154" t="s">
        <v>433</v>
      </c>
      <c r="AV16" s="154" t="s">
        <v>433</v>
      </c>
      <c r="AW16" s="154" t="s">
        <v>433</v>
      </c>
      <c r="AX16" s="154" t="s">
        <v>433</v>
      </c>
      <c r="AY16" s="154" t="s">
        <v>433</v>
      </c>
      <c r="AZ16" s="159" t="s">
        <v>50</v>
      </c>
      <c r="BA16" s="159" t="s">
        <v>433</v>
      </c>
      <c r="BB16" s="159">
        <f>BF8</f>
        <v>8000</v>
      </c>
      <c r="BC16" s="154" t="s">
        <v>433</v>
      </c>
      <c r="BD16" s="154" t="s">
        <v>433</v>
      </c>
      <c r="BE16" s="154" t="s">
        <v>433</v>
      </c>
      <c r="BF16" s="154" t="s">
        <v>433</v>
      </c>
      <c r="BG16" s="154" t="s">
        <v>433</v>
      </c>
      <c r="BH16" s="154" t="s">
        <v>433</v>
      </c>
      <c r="BI16" s="154" t="s">
        <v>433</v>
      </c>
    </row>
    <row r="17" spans="1:61" ht="15" x14ac:dyDescent="0.25">
      <c r="A17" s="123">
        <v>14</v>
      </c>
      <c r="B17" s="154" t="s">
        <v>433</v>
      </c>
      <c r="C17" s="154" t="s">
        <v>433</v>
      </c>
      <c r="D17" s="154" t="s">
        <v>433</v>
      </c>
      <c r="E17" s="154" t="s">
        <v>433</v>
      </c>
      <c r="F17" t="s">
        <v>433</v>
      </c>
      <c r="G17" t="s">
        <v>1086</v>
      </c>
      <c r="H17" s="70">
        <f>ROUND(AP10,2)</f>
        <v>136250</v>
      </c>
      <c r="I17" s="70">
        <f>ROUND(AT8,2)</f>
        <v>6812.5</v>
      </c>
      <c r="J17" s="69">
        <f>ROUND(AP17,2)</f>
        <v>143062.5</v>
      </c>
      <c r="K17" s="70" t="s">
        <v>433</v>
      </c>
      <c r="L17" s="8">
        <f>J17</f>
        <v>143062.5</v>
      </c>
      <c r="M17" s="123">
        <v>1</v>
      </c>
      <c r="N17" s="8">
        <f t="shared" ref="N17:N18" si="24">L17*M17</f>
        <v>143062.5</v>
      </c>
      <c r="O17" s="8">
        <f t="shared" ref="O17:O18" si="25">J17-L17</f>
        <v>0</v>
      </c>
      <c r="P17" s="70">
        <v>0</v>
      </c>
      <c r="Q17" s="70">
        <v>0</v>
      </c>
      <c r="R17" s="70">
        <v>0</v>
      </c>
      <c r="S17" s="154" t="s">
        <v>433</v>
      </c>
      <c r="T17" s="154" t="s">
        <v>433</v>
      </c>
      <c r="U17" s="154" t="s">
        <v>433</v>
      </c>
      <c r="V17" s="75">
        <f t="shared" ref="V17:V20" si="26">(U4*N4)</f>
        <v>4687.5</v>
      </c>
      <c r="W17" s="75">
        <f t="shared" ref="W17:W20" si="27">(U4*O4)</f>
        <v>4687.5</v>
      </c>
      <c r="X17" s="75">
        <f t="shared" ref="X17:X26" si="28">V4</f>
        <v>9375</v>
      </c>
      <c r="Y17" s="154" t="s">
        <v>433</v>
      </c>
      <c r="Z17" s="154" t="s">
        <v>433</v>
      </c>
      <c r="AA17" s="154" t="s">
        <v>433</v>
      </c>
      <c r="AB17" s="151" t="s">
        <v>190</v>
      </c>
      <c r="AC17" s="151" t="s">
        <v>433</v>
      </c>
      <c r="AD17" s="151">
        <f>(AD10+AD14+AD16)-AD11</f>
        <v>143062.5</v>
      </c>
      <c r="AE17" s="154" t="s">
        <v>433</v>
      </c>
      <c r="AF17" s="154" t="s">
        <v>433</v>
      </c>
      <c r="AG17" s="154" t="s">
        <v>433</v>
      </c>
      <c r="AH17" s="154" t="s">
        <v>433</v>
      </c>
      <c r="AI17" s="154" t="s">
        <v>433</v>
      </c>
      <c r="AJ17" s="154" t="s">
        <v>433</v>
      </c>
      <c r="AK17" s="154" t="s">
        <v>433</v>
      </c>
      <c r="AL17" s="154" t="s">
        <v>433</v>
      </c>
      <c r="AM17" s="154" t="s">
        <v>433</v>
      </c>
      <c r="AN17" s="158" t="s">
        <v>190</v>
      </c>
      <c r="AO17" s="158" t="s">
        <v>433</v>
      </c>
      <c r="AP17" s="158">
        <f>(AP10+AP14+AP16)-AP11</f>
        <v>143062.5</v>
      </c>
      <c r="AQ17" s="154" t="s">
        <v>433</v>
      </c>
      <c r="AR17" s="154" t="s">
        <v>433</v>
      </c>
      <c r="AS17" s="154" t="s">
        <v>433</v>
      </c>
      <c r="AT17" s="154" t="s">
        <v>433</v>
      </c>
      <c r="AU17" s="154" t="s">
        <v>433</v>
      </c>
      <c r="AV17" s="154" t="s">
        <v>433</v>
      </c>
      <c r="AW17" s="154" t="s">
        <v>433</v>
      </c>
      <c r="AX17" s="154" t="s">
        <v>433</v>
      </c>
      <c r="AY17" s="154" t="s">
        <v>433</v>
      </c>
      <c r="AZ17" s="159" t="s">
        <v>190</v>
      </c>
      <c r="BA17" s="159" t="s">
        <v>433</v>
      </c>
      <c r="BB17" s="159">
        <f>(BB10+BB14+BB16)-BB11</f>
        <v>168000</v>
      </c>
      <c r="BC17" s="154" t="s">
        <v>433</v>
      </c>
      <c r="BD17" s="154" t="s">
        <v>433</v>
      </c>
      <c r="BE17" s="154" t="s">
        <v>433</v>
      </c>
      <c r="BF17" s="154" t="s">
        <v>433</v>
      </c>
      <c r="BG17" s="154" t="s">
        <v>433</v>
      </c>
      <c r="BH17" s="154" t="s">
        <v>433</v>
      </c>
      <c r="BI17" s="154" t="s">
        <v>433</v>
      </c>
    </row>
    <row r="18" spans="1:61" ht="15" x14ac:dyDescent="0.25">
      <c r="A18" s="123">
        <v>15</v>
      </c>
      <c r="B18" s="154" t="s">
        <v>433</v>
      </c>
      <c r="C18" s="154" t="s">
        <v>433</v>
      </c>
      <c r="D18" s="154" t="s">
        <v>433</v>
      </c>
      <c r="E18" s="154" t="s">
        <v>433</v>
      </c>
      <c r="F18" t="s">
        <v>433</v>
      </c>
      <c r="G18" t="s">
        <v>1087</v>
      </c>
      <c r="H18" s="70">
        <f>ROUND(BB10,2)</f>
        <v>160000</v>
      </c>
      <c r="I18" s="70">
        <f>ROUND(BF8,2)</f>
        <v>8000</v>
      </c>
      <c r="J18" s="69">
        <f>ROUND(BB17,2)</f>
        <v>168000</v>
      </c>
      <c r="K18" s="70" t="s">
        <v>433</v>
      </c>
      <c r="L18" s="8">
        <f t="shared" ref="L18:L19" si="29">J18</f>
        <v>168000</v>
      </c>
      <c r="M18" s="123">
        <v>1</v>
      </c>
      <c r="N18" s="8">
        <f t="shared" si="24"/>
        <v>168000</v>
      </c>
      <c r="O18" s="8">
        <f t="shared" si="25"/>
        <v>0</v>
      </c>
      <c r="P18" s="70">
        <v>0</v>
      </c>
      <c r="Q18" s="70">
        <v>0</v>
      </c>
      <c r="R18" s="70">
        <v>0</v>
      </c>
      <c r="S18" s="154" t="s">
        <v>433</v>
      </c>
      <c r="T18" s="154" t="s">
        <v>433</v>
      </c>
      <c r="U18" s="154" t="s">
        <v>433</v>
      </c>
      <c r="V18" s="75">
        <f t="shared" si="26"/>
        <v>1125</v>
      </c>
      <c r="W18" s="75">
        <f t="shared" si="27"/>
        <v>1125</v>
      </c>
      <c r="X18" s="75">
        <f t="shared" si="28"/>
        <v>2250</v>
      </c>
      <c r="Y18" s="154" t="s">
        <v>433</v>
      </c>
      <c r="Z18" s="154" t="s">
        <v>433</v>
      </c>
      <c r="AA18" s="154" t="s">
        <v>433</v>
      </c>
      <c r="AB18" s="151" t="s">
        <v>45</v>
      </c>
      <c r="AC18" s="151" t="s">
        <v>433</v>
      </c>
      <c r="AD18" s="73">
        <f>ROUND(($AC$8/$U$8)*D29,2)</f>
        <v>0</v>
      </c>
      <c r="AE18" s="154" t="s">
        <v>433</v>
      </c>
      <c r="AF18" s="154" t="s">
        <v>433</v>
      </c>
      <c r="AG18" s="154" t="s">
        <v>433</v>
      </c>
      <c r="AH18" s="154" t="s">
        <v>433</v>
      </c>
      <c r="AI18" s="154" t="s">
        <v>433</v>
      </c>
      <c r="AJ18" s="154" t="s">
        <v>433</v>
      </c>
      <c r="AK18" s="154" t="s">
        <v>433</v>
      </c>
      <c r="AL18" s="154" t="s">
        <v>433</v>
      </c>
      <c r="AM18" s="154" t="s">
        <v>433</v>
      </c>
      <c r="AN18" s="158" t="s">
        <v>45</v>
      </c>
      <c r="AO18" s="158" t="s">
        <v>433</v>
      </c>
      <c r="AP18" s="80">
        <f>ROUND(($AO$8/$U$8)*D29,2)</f>
        <v>0</v>
      </c>
      <c r="AQ18" s="154" t="s">
        <v>433</v>
      </c>
      <c r="AR18" s="154" t="s">
        <v>433</v>
      </c>
      <c r="AS18" s="154" t="s">
        <v>433</v>
      </c>
      <c r="AT18" s="154" t="s">
        <v>433</v>
      </c>
      <c r="AU18" s="154" t="s">
        <v>433</v>
      </c>
      <c r="AV18" s="154" t="s">
        <v>433</v>
      </c>
      <c r="AW18" s="154" t="s">
        <v>433</v>
      </c>
      <c r="AX18" s="154" t="s">
        <v>433</v>
      </c>
      <c r="AY18" s="154" t="s">
        <v>433</v>
      </c>
      <c r="AZ18" s="159" t="s">
        <v>45</v>
      </c>
      <c r="BA18" s="159" t="s">
        <v>433</v>
      </c>
      <c r="BB18" s="81">
        <f>ROUND(($BA$8/$U$8)*D29,2)</f>
        <v>0</v>
      </c>
      <c r="BC18" s="154" t="s">
        <v>433</v>
      </c>
      <c r="BD18" s="154" t="s">
        <v>433</v>
      </c>
      <c r="BE18" s="154" t="s">
        <v>433</v>
      </c>
      <c r="BF18" s="154" t="s">
        <v>433</v>
      </c>
      <c r="BG18" s="154" t="s">
        <v>433</v>
      </c>
      <c r="BH18" s="154" t="s">
        <v>433</v>
      </c>
      <c r="BI18" s="154" t="s">
        <v>433</v>
      </c>
    </row>
    <row r="19" spans="1:61" s="165" customFormat="1" x14ac:dyDescent="0.2">
      <c r="A19" s="123">
        <v>16</v>
      </c>
      <c r="B19" s="154" t="s">
        <v>433</v>
      </c>
      <c r="C19" s="154" t="s">
        <v>433</v>
      </c>
      <c r="D19" s="154" t="s">
        <v>433</v>
      </c>
      <c r="E19" s="154" t="s">
        <v>433</v>
      </c>
      <c r="F19" s="154" t="s">
        <v>433</v>
      </c>
      <c r="G19" s="154" t="s">
        <v>433</v>
      </c>
      <c r="H19" s="70" t="s">
        <v>433</v>
      </c>
      <c r="I19" s="70" t="s">
        <v>433</v>
      </c>
      <c r="J19" s="69" t="s">
        <v>433</v>
      </c>
      <c r="K19" s="70" t="s">
        <v>433</v>
      </c>
      <c r="L19" s="8" t="str">
        <f t="shared" si="29"/>
        <v>.</v>
      </c>
      <c r="M19" s="191" t="s">
        <v>433</v>
      </c>
      <c r="N19" s="8" t="s">
        <v>433</v>
      </c>
      <c r="O19" s="8" t="s">
        <v>433</v>
      </c>
      <c r="P19" s="70">
        <v>0</v>
      </c>
      <c r="Q19" s="70">
        <v>0</v>
      </c>
      <c r="R19" s="70">
        <v>0</v>
      </c>
      <c r="S19" s="187" t="s">
        <v>433</v>
      </c>
      <c r="T19" s="187" t="s">
        <v>433</v>
      </c>
      <c r="U19" s="154" t="s">
        <v>433</v>
      </c>
      <c r="V19" s="75">
        <f t="shared" si="26"/>
        <v>2000</v>
      </c>
      <c r="W19" s="75">
        <f t="shared" si="27"/>
        <v>2000</v>
      </c>
      <c r="X19" s="75">
        <f t="shared" si="28"/>
        <v>4000</v>
      </c>
      <c r="Y19" s="154" t="s">
        <v>433</v>
      </c>
      <c r="Z19" s="163" t="s">
        <v>433</v>
      </c>
      <c r="AA19" s="163" t="s">
        <v>433</v>
      </c>
      <c r="AB19" s="163" t="s">
        <v>433</v>
      </c>
      <c r="AC19" s="163" t="s">
        <v>433</v>
      </c>
      <c r="AD19" s="163" t="s">
        <v>433</v>
      </c>
      <c r="AE19" s="163" t="s">
        <v>433</v>
      </c>
      <c r="AF19" s="163" t="s">
        <v>433</v>
      </c>
      <c r="AG19" s="163" t="s">
        <v>433</v>
      </c>
      <c r="AH19" s="163" t="s">
        <v>433</v>
      </c>
      <c r="AI19" s="163" t="s">
        <v>433</v>
      </c>
      <c r="AJ19" s="163" t="s">
        <v>433</v>
      </c>
      <c r="AK19" s="164" t="s">
        <v>433</v>
      </c>
      <c r="AL19" s="164" t="s">
        <v>433</v>
      </c>
      <c r="AM19" s="164" t="s">
        <v>433</v>
      </c>
      <c r="AN19" s="163" t="s">
        <v>433</v>
      </c>
      <c r="AO19" s="163" t="s">
        <v>433</v>
      </c>
      <c r="AP19" s="163" t="s">
        <v>433</v>
      </c>
      <c r="AQ19" s="163" t="s">
        <v>433</v>
      </c>
      <c r="AR19" s="163" t="s">
        <v>433</v>
      </c>
      <c r="AS19" s="163" t="s">
        <v>433</v>
      </c>
      <c r="AT19" s="163" t="s">
        <v>433</v>
      </c>
      <c r="AU19" s="163" t="s">
        <v>433</v>
      </c>
      <c r="AV19" s="163" t="s">
        <v>433</v>
      </c>
      <c r="AW19" s="163" t="s">
        <v>433</v>
      </c>
      <c r="AX19" s="163" t="s">
        <v>433</v>
      </c>
      <c r="AY19" s="163" t="s">
        <v>433</v>
      </c>
      <c r="AZ19" s="163" t="s">
        <v>433</v>
      </c>
      <c r="BA19" s="163" t="s">
        <v>433</v>
      </c>
      <c r="BB19" s="163" t="s">
        <v>433</v>
      </c>
      <c r="BC19" s="163" t="s">
        <v>433</v>
      </c>
      <c r="BD19" s="163" t="s">
        <v>433</v>
      </c>
      <c r="BE19" s="163" t="s">
        <v>433</v>
      </c>
      <c r="BF19" s="163" t="s">
        <v>433</v>
      </c>
      <c r="BG19" s="163" t="s">
        <v>433</v>
      </c>
      <c r="BH19" s="163" t="s">
        <v>433</v>
      </c>
      <c r="BI19" s="163" t="s">
        <v>433</v>
      </c>
    </row>
    <row r="20" spans="1:61" x14ac:dyDescent="0.2">
      <c r="A20" s="123">
        <v>17</v>
      </c>
      <c r="B20" s="124" t="s">
        <v>23</v>
      </c>
      <c r="C20" s="124" t="s">
        <v>433</v>
      </c>
      <c r="D20" s="124" t="s">
        <v>433</v>
      </c>
      <c r="E20" s="124" t="s">
        <v>433</v>
      </c>
      <c r="F20" s="124" t="s">
        <v>433</v>
      </c>
      <c r="G20" s="124" t="s">
        <v>433</v>
      </c>
      <c r="H20" s="71">
        <f>ROUND(SUM(H16:H19),2)</f>
        <v>432500</v>
      </c>
      <c r="I20" s="71">
        <f>ROUND(SUM(I16:I19),2)</f>
        <v>21625</v>
      </c>
      <c r="J20" s="72">
        <f>ROUND(SUM(J16:J19),2)</f>
        <v>454125</v>
      </c>
      <c r="K20" s="71" t="s">
        <v>433</v>
      </c>
      <c r="L20" s="71">
        <f>SUM(L16:L19)</f>
        <v>321062.5</v>
      </c>
      <c r="M20" s="71"/>
      <c r="N20" s="71">
        <f>SUM(N16:N19)</f>
        <v>321062.5</v>
      </c>
      <c r="O20" s="71">
        <f>SUM(O16:O19)</f>
        <v>133062.5</v>
      </c>
      <c r="P20" s="183">
        <f>ROUND(T8,2)</f>
        <v>432500</v>
      </c>
      <c r="Q20" s="71">
        <f>V8</f>
        <v>21625</v>
      </c>
      <c r="R20" s="71">
        <f>ROUND(T12,2)</f>
        <v>454125</v>
      </c>
      <c r="S20" s="154" t="s">
        <v>433</v>
      </c>
      <c r="T20" s="154" t="s">
        <v>433</v>
      </c>
      <c r="U20" s="162" t="s">
        <v>433</v>
      </c>
      <c r="V20" s="75">
        <f t="shared" si="26"/>
        <v>875</v>
      </c>
      <c r="W20" s="75">
        <f t="shared" si="27"/>
        <v>875</v>
      </c>
      <c r="X20" s="75">
        <f t="shared" si="28"/>
        <v>1750</v>
      </c>
      <c r="Y20" s="154" t="s">
        <v>433</v>
      </c>
      <c r="Z20" s="154" t="s">
        <v>433</v>
      </c>
      <c r="AA20" s="154" t="s">
        <v>433</v>
      </c>
      <c r="AB20" s="154" t="s">
        <v>433</v>
      </c>
      <c r="AC20" s="154" t="s">
        <v>433</v>
      </c>
      <c r="AD20" s="154" t="s">
        <v>433</v>
      </c>
      <c r="AE20" s="154" t="s">
        <v>433</v>
      </c>
      <c r="AF20" s="154" t="s">
        <v>433</v>
      </c>
      <c r="AG20" s="154" t="s">
        <v>433</v>
      </c>
      <c r="AH20" s="154" t="s">
        <v>433</v>
      </c>
      <c r="AI20" s="154" t="s">
        <v>433</v>
      </c>
      <c r="AJ20" s="154" t="s">
        <v>433</v>
      </c>
      <c r="AK20" s="164" t="s">
        <v>433</v>
      </c>
      <c r="AL20" s="164" t="s">
        <v>433</v>
      </c>
      <c r="AM20" s="164" t="s">
        <v>433</v>
      </c>
      <c r="AN20" s="154" t="s">
        <v>433</v>
      </c>
      <c r="AO20" s="154" t="s">
        <v>433</v>
      </c>
      <c r="AP20" s="154" t="s">
        <v>433</v>
      </c>
      <c r="AQ20" s="154" t="s">
        <v>433</v>
      </c>
      <c r="AR20" s="154" t="s">
        <v>433</v>
      </c>
      <c r="AS20" s="154" t="s">
        <v>433</v>
      </c>
      <c r="AT20" s="154" t="s">
        <v>433</v>
      </c>
      <c r="AU20" s="154" t="s">
        <v>433</v>
      </c>
      <c r="AV20" s="154" t="s">
        <v>433</v>
      </c>
      <c r="AW20" s="154" t="s">
        <v>433</v>
      </c>
      <c r="AX20" s="154" t="s">
        <v>433</v>
      </c>
      <c r="AY20" s="154" t="s">
        <v>433</v>
      </c>
      <c r="AZ20" s="154" t="s">
        <v>433</v>
      </c>
      <c r="BA20" s="154" t="s">
        <v>433</v>
      </c>
      <c r="BB20" s="154" t="s">
        <v>433</v>
      </c>
      <c r="BC20" s="154" t="s">
        <v>433</v>
      </c>
      <c r="BD20" s="154" t="s">
        <v>433</v>
      </c>
      <c r="BE20" s="154" t="s">
        <v>433</v>
      </c>
      <c r="BF20" s="154" t="s">
        <v>433</v>
      </c>
      <c r="BG20" s="154" t="s">
        <v>433</v>
      </c>
      <c r="BH20" s="154" t="s">
        <v>433</v>
      </c>
      <c r="BI20" s="154" t="s">
        <v>433</v>
      </c>
    </row>
    <row r="21" spans="1:61" x14ac:dyDescent="0.2">
      <c r="A21" s="123">
        <v>18</v>
      </c>
      <c r="B21" s="154" t="s">
        <v>433</v>
      </c>
      <c r="C21" s="154" t="s">
        <v>433</v>
      </c>
      <c r="D21" s="154" t="s">
        <v>433</v>
      </c>
      <c r="E21" s="154" t="s">
        <v>433</v>
      </c>
      <c r="F21" s="154" t="s">
        <v>433</v>
      </c>
      <c r="G21" s="154" t="s">
        <v>433</v>
      </c>
      <c r="H21" s="154" t="s">
        <v>433</v>
      </c>
      <c r="I21" s="154" t="s">
        <v>433</v>
      </c>
      <c r="J21" s="156" t="s">
        <v>433</v>
      </c>
      <c r="K21" s="154" t="s">
        <v>433</v>
      </c>
      <c r="L21" s="154" t="s">
        <v>433</v>
      </c>
      <c r="M21" s="154" t="s">
        <v>433</v>
      </c>
      <c r="N21" s="154" t="s">
        <v>433</v>
      </c>
      <c r="O21" s="154" t="s">
        <v>433</v>
      </c>
      <c r="P21" s="154" t="s">
        <v>433</v>
      </c>
      <c r="Q21" s="154" t="s">
        <v>433</v>
      </c>
      <c r="R21" s="154" t="s">
        <v>433</v>
      </c>
      <c r="S21" s="154" t="s">
        <v>433</v>
      </c>
      <c r="T21" s="154" t="s">
        <v>433</v>
      </c>
      <c r="U21" s="154" t="s">
        <v>433</v>
      </c>
      <c r="V21" s="75" t="s">
        <v>433</v>
      </c>
      <c r="W21" s="75" t="s">
        <v>433</v>
      </c>
      <c r="X21" s="75" t="s">
        <v>433</v>
      </c>
      <c r="Y21" s="154" t="s">
        <v>433</v>
      </c>
      <c r="Z21" s="154" t="s">
        <v>433</v>
      </c>
      <c r="AA21" s="154" t="s">
        <v>433</v>
      </c>
      <c r="AB21" s="154" t="s">
        <v>433</v>
      </c>
      <c r="AC21" s="154" t="s">
        <v>433</v>
      </c>
      <c r="AD21" s="154" t="s">
        <v>433</v>
      </c>
      <c r="AE21" s="154" t="s">
        <v>433</v>
      </c>
      <c r="AF21" s="154" t="s">
        <v>433</v>
      </c>
      <c r="AG21" s="154" t="s">
        <v>433</v>
      </c>
      <c r="AH21" s="154" t="s">
        <v>433</v>
      </c>
      <c r="AI21" s="154" t="s">
        <v>433</v>
      </c>
      <c r="AJ21" s="154" t="s">
        <v>433</v>
      </c>
      <c r="AK21" s="164" t="s">
        <v>433</v>
      </c>
      <c r="AL21" s="164" t="s">
        <v>433</v>
      </c>
      <c r="AM21" s="164" t="s">
        <v>433</v>
      </c>
      <c r="AN21" s="154" t="s">
        <v>433</v>
      </c>
      <c r="AO21" s="154" t="s">
        <v>433</v>
      </c>
      <c r="AP21" s="154" t="s">
        <v>433</v>
      </c>
      <c r="AQ21" s="154" t="s">
        <v>433</v>
      </c>
      <c r="AR21" s="154" t="s">
        <v>433</v>
      </c>
      <c r="AS21" s="154" t="s">
        <v>433</v>
      </c>
      <c r="AT21" s="154" t="s">
        <v>433</v>
      </c>
      <c r="AU21" s="154" t="s">
        <v>433</v>
      </c>
      <c r="AV21" s="154" t="s">
        <v>433</v>
      </c>
      <c r="AW21" s="154" t="s">
        <v>433</v>
      </c>
      <c r="AX21" s="154" t="s">
        <v>433</v>
      </c>
      <c r="AY21" s="154" t="s">
        <v>433</v>
      </c>
      <c r="AZ21" s="154" t="s">
        <v>433</v>
      </c>
      <c r="BA21" s="154" t="s">
        <v>433</v>
      </c>
      <c r="BB21" s="154" t="s">
        <v>433</v>
      </c>
      <c r="BC21" s="154" t="s">
        <v>433</v>
      </c>
      <c r="BD21" s="154" t="s">
        <v>433</v>
      </c>
      <c r="BE21" s="154" t="s">
        <v>433</v>
      </c>
      <c r="BF21" s="154" t="s">
        <v>433</v>
      </c>
      <c r="BG21" s="154" t="s">
        <v>433</v>
      </c>
      <c r="BH21" s="154" t="s">
        <v>433</v>
      </c>
      <c r="BI21" s="154" t="s">
        <v>433</v>
      </c>
    </row>
    <row r="22" spans="1:61" x14ac:dyDescent="0.2">
      <c r="A22" s="123">
        <v>19</v>
      </c>
      <c r="B22" s="154" t="s">
        <v>433</v>
      </c>
      <c r="C22" s="154" t="s">
        <v>433</v>
      </c>
      <c r="D22" s="154" t="s">
        <v>433</v>
      </c>
      <c r="E22" s="154" t="s">
        <v>433</v>
      </c>
      <c r="F22" s="154" t="s">
        <v>433</v>
      </c>
      <c r="G22" s="154" t="s">
        <v>433</v>
      </c>
      <c r="H22" s="154" t="s">
        <v>433</v>
      </c>
      <c r="I22" s="154" t="s">
        <v>433</v>
      </c>
      <c r="J22" s="156" t="s">
        <v>433</v>
      </c>
      <c r="K22" s="154" t="s">
        <v>433</v>
      </c>
      <c r="L22" s="154" t="s">
        <v>433</v>
      </c>
      <c r="M22" s="154" t="s">
        <v>433</v>
      </c>
      <c r="N22" s="154" t="s">
        <v>433</v>
      </c>
      <c r="O22" s="154" t="s">
        <v>433</v>
      </c>
      <c r="P22" s="154" t="s">
        <v>433</v>
      </c>
      <c r="Q22" s="154" t="s">
        <v>433</v>
      </c>
      <c r="R22" s="154" t="s">
        <v>433</v>
      </c>
      <c r="S22" s="154" t="s">
        <v>433</v>
      </c>
      <c r="T22" s="154" t="s">
        <v>433</v>
      </c>
      <c r="U22" s="154" t="s">
        <v>433</v>
      </c>
      <c r="V22" s="75" t="s">
        <v>433</v>
      </c>
      <c r="W22" s="75" t="s">
        <v>433</v>
      </c>
      <c r="X22" s="75" t="str">
        <f t="shared" si="28"/>
        <v>.</v>
      </c>
      <c r="Y22" s="154" t="s">
        <v>433</v>
      </c>
      <c r="Z22" s="154" t="s">
        <v>433</v>
      </c>
      <c r="AA22" s="154" t="s">
        <v>433</v>
      </c>
      <c r="AB22" s="154" t="s">
        <v>433</v>
      </c>
      <c r="AC22" s="154" t="s">
        <v>433</v>
      </c>
      <c r="AD22" s="154" t="s">
        <v>433</v>
      </c>
      <c r="AE22" s="154" t="s">
        <v>433</v>
      </c>
      <c r="AF22" s="154" t="s">
        <v>433</v>
      </c>
      <c r="AG22" s="154" t="s">
        <v>433</v>
      </c>
      <c r="AH22" s="154" t="s">
        <v>433</v>
      </c>
      <c r="AI22" s="154" t="s">
        <v>433</v>
      </c>
      <c r="AJ22" s="154" t="s">
        <v>433</v>
      </c>
      <c r="AK22" s="164" t="s">
        <v>433</v>
      </c>
      <c r="AL22" s="164" t="s">
        <v>433</v>
      </c>
      <c r="AM22" s="164" t="s">
        <v>433</v>
      </c>
      <c r="AN22" s="154" t="s">
        <v>433</v>
      </c>
      <c r="AO22" s="154" t="s">
        <v>433</v>
      </c>
      <c r="AP22" s="154" t="s">
        <v>433</v>
      </c>
      <c r="AQ22" s="154" t="s">
        <v>433</v>
      </c>
      <c r="AR22" s="154" t="s">
        <v>433</v>
      </c>
      <c r="AS22" s="154" t="s">
        <v>433</v>
      </c>
      <c r="AT22" s="154" t="s">
        <v>433</v>
      </c>
      <c r="AU22" s="154" t="s">
        <v>433</v>
      </c>
      <c r="AV22" s="154" t="s">
        <v>433</v>
      </c>
      <c r="AW22" s="154" t="s">
        <v>433</v>
      </c>
      <c r="AX22" s="154" t="s">
        <v>433</v>
      </c>
      <c r="AY22" s="154" t="s">
        <v>433</v>
      </c>
      <c r="AZ22" s="154" t="s">
        <v>433</v>
      </c>
      <c r="BA22" s="154" t="s">
        <v>433</v>
      </c>
      <c r="BB22" s="154" t="s">
        <v>433</v>
      </c>
      <c r="BC22" s="154" t="s">
        <v>433</v>
      </c>
      <c r="BD22" s="154" t="s">
        <v>433</v>
      </c>
      <c r="BE22" s="154" t="s">
        <v>433</v>
      </c>
      <c r="BF22" s="154" t="s">
        <v>433</v>
      </c>
      <c r="BG22" s="154" t="s">
        <v>433</v>
      </c>
      <c r="BH22" s="154" t="s">
        <v>433</v>
      </c>
      <c r="BI22" s="154" t="s">
        <v>433</v>
      </c>
    </row>
    <row r="23" spans="1:61" x14ac:dyDescent="0.2">
      <c r="A23" s="123">
        <v>20</v>
      </c>
      <c r="B23" s="154" t="s">
        <v>433</v>
      </c>
      <c r="C23" s="154" t="s">
        <v>433</v>
      </c>
      <c r="D23" s="154" t="s">
        <v>433</v>
      </c>
      <c r="E23" s="154" t="s">
        <v>433</v>
      </c>
      <c r="F23" s="154" t="s">
        <v>433</v>
      </c>
      <c r="G23" s="154" t="s">
        <v>433</v>
      </c>
      <c r="H23" s="154" t="s">
        <v>433</v>
      </c>
      <c r="I23" s="154" t="s">
        <v>433</v>
      </c>
      <c r="J23" s="156" t="s">
        <v>433</v>
      </c>
      <c r="K23" s="154" t="s">
        <v>433</v>
      </c>
      <c r="L23" s="154" t="s">
        <v>433</v>
      </c>
      <c r="M23" s="154" t="s">
        <v>433</v>
      </c>
      <c r="N23" s="154" t="s">
        <v>433</v>
      </c>
      <c r="O23" s="154" t="s">
        <v>433</v>
      </c>
      <c r="P23" s="154" t="s">
        <v>433</v>
      </c>
      <c r="Q23" s="154" t="s">
        <v>433</v>
      </c>
      <c r="R23" s="154" t="s">
        <v>433</v>
      </c>
      <c r="S23" s="154" t="s">
        <v>433</v>
      </c>
      <c r="T23" s="154" t="s">
        <v>433</v>
      </c>
      <c r="U23" s="154" t="s">
        <v>433</v>
      </c>
      <c r="V23" s="75" t="s">
        <v>433</v>
      </c>
      <c r="W23" s="75" t="s">
        <v>433</v>
      </c>
      <c r="X23" s="75" t="str">
        <f t="shared" si="28"/>
        <v>.</v>
      </c>
      <c r="Y23" s="154" t="s">
        <v>433</v>
      </c>
      <c r="Z23" s="154" t="s">
        <v>433</v>
      </c>
      <c r="AA23" s="154" t="s">
        <v>433</v>
      </c>
      <c r="AB23" s="154" t="s">
        <v>433</v>
      </c>
      <c r="AC23" s="154" t="s">
        <v>433</v>
      </c>
      <c r="AD23" s="154" t="s">
        <v>433</v>
      </c>
      <c r="AE23" s="154" t="s">
        <v>433</v>
      </c>
      <c r="AF23" s="154" t="s">
        <v>433</v>
      </c>
      <c r="AG23" s="154" t="s">
        <v>433</v>
      </c>
      <c r="AH23" s="154" t="s">
        <v>433</v>
      </c>
      <c r="AI23" s="154" t="s">
        <v>433</v>
      </c>
      <c r="AJ23" s="154" t="s">
        <v>433</v>
      </c>
      <c r="AK23" s="164" t="s">
        <v>433</v>
      </c>
      <c r="AL23" s="164" t="s">
        <v>433</v>
      </c>
      <c r="AM23" s="164" t="s">
        <v>433</v>
      </c>
      <c r="AN23" s="154" t="s">
        <v>433</v>
      </c>
      <c r="AO23" s="154" t="s">
        <v>433</v>
      </c>
      <c r="AP23" s="154" t="s">
        <v>433</v>
      </c>
      <c r="AQ23" s="154" t="s">
        <v>433</v>
      </c>
      <c r="AR23" s="154" t="s">
        <v>433</v>
      </c>
      <c r="AS23" s="154" t="s">
        <v>433</v>
      </c>
      <c r="AT23" s="154" t="s">
        <v>433</v>
      </c>
      <c r="AU23" s="154" t="s">
        <v>433</v>
      </c>
      <c r="AV23" s="154" t="s">
        <v>433</v>
      </c>
      <c r="AW23" s="154" t="s">
        <v>433</v>
      </c>
      <c r="AX23" s="154" t="s">
        <v>433</v>
      </c>
      <c r="AY23" s="154" t="s">
        <v>433</v>
      </c>
      <c r="AZ23" s="154" t="s">
        <v>433</v>
      </c>
      <c r="BA23" s="154" t="s">
        <v>433</v>
      </c>
      <c r="BB23" s="154" t="s">
        <v>433</v>
      </c>
      <c r="BC23" s="154" t="s">
        <v>433</v>
      </c>
      <c r="BD23" s="154" t="s">
        <v>433</v>
      </c>
      <c r="BE23" s="154" t="s">
        <v>433</v>
      </c>
      <c r="BF23" s="154" t="s">
        <v>433</v>
      </c>
      <c r="BG23" s="154" t="s">
        <v>433</v>
      </c>
      <c r="BH23" s="154" t="s">
        <v>433</v>
      </c>
      <c r="BI23" s="154" t="s">
        <v>433</v>
      </c>
    </row>
    <row r="24" spans="1:61" x14ac:dyDescent="0.2">
      <c r="A24" s="123">
        <v>21</v>
      </c>
      <c r="B24" s="154" t="s">
        <v>433</v>
      </c>
      <c r="C24" s="154" t="s">
        <v>433</v>
      </c>
      <c r="D24" s="154" t="s">
        <v>433</v>
      </c>
      <c r="E24" s="154" t="s">
        <v>433</v>
      </c>
      <c r="F24" s="154" t="s">
        <v>433</v>
      </c>
      <c r="G24" s="154" t="s">
        <v>433</v>
      </c>
      <c r="H24" s="154" t="s">
        <v>433</v>
      </c>
      <c r="I24" s="154" t="s">
        <v>433</v>
      </c>
      <c r="J24" s="156" t="s">
        <v>433</v>
      </c>
      <c r="K24" s="154" t="s">
        <v>433</v>
      </c>
      <c r="L24" s="154" t="s">
        <v>433</v>
      </c>
      <c r="M24" s="154" t="s">
        <v>433</v>
      </c>
      <c r="N24" s="154" t="s">
        <v>433</v>
      </c>
      <c r="O24" s="154" t="s">
        <v>433</v>
      </c>
      <c r="P24" s="154" t="s">
        <v>433</v>
      </c>
      <c r="Q24" s="154" t="s">
        <v>433</v>
      </c>
      <c r="R24" s="154" t="s">
        <v>433</v>
      </c>
      <c r="S24" s="154" t="s">
        <v>433</v>
      </c>
      <c r="T24" s="154" t="s">
        <v>433</v>
      </c>
      <c r="U24" s="154" t="s">
        <v>433</v>
      </c>
      <c r="V24" s="75" t="s">
        <v>433</v>
      </c>
      <c r="W24" s="75" t="s">
        <v>433</v>
      </c>
      <c r="X24" s="75" t="str">
        <f t="shared" si="28"/>
        <v>.</v>
      </c>
      <c r="Y24" s="154" t="s">
        <v>433</v>
      </c>
      <c r="Z24" s="154" t="s">
        <v>433</v>
      </c>
      <c r="AA24" s="154" t="s">
        <v>433</v>
      </c>
      <c r="AB24" s="154" t="s">
        <v>433</v>
      </c>
      <c r="AC24" s="154" t="s">
        <v>433</v>
      </c>
      <c r="AD24" s="154" t="s">
        <v>433</v>
      </c>
      <c r="AE24" s="154" t="s">
        <v>433</v>
      </c>
      <c r="AF24" s="154" t="s">
        <v>433</v>
      </c>
      <c r="AG24" s="154" t="s">
        <v>433</v>
      </c>
      <c r="AH24" s="154" t="s">
        <v>433</v>
      </c>
      <c r="AI24" s="154" t="s">
        <v>433</v>
      </c>
      <c r="AJ24" s="154" t="s">
        <v>433</v>
      </c>
      <c r="AK24" s="164" t="s">
        <v>433</v>
      </c>
      <c r="AL24" s="164" t="s">
        <v>433</v>
      </c>
      <c r="AM24" s="164" t="s">
        <v>433</v>
      </c>
      <c r="AN24" s="154" t="s">
        <v>433</v>
      </c>
      <c r="AO24" s="154" t="s">
        <v>433</v>
      </c>
      <c r="AP24" s="154" t="s">
        <v>433</v>
      </c>
      <c r="AQ24" s="154" t="s">
        <v>433</v>
      </c>
      <c r="AR24" s="154" t="s">
        <v>433</v>
      </c>
      <c r="AS24" s="154" t="s">
        <v>433</v>
      </c>
      <c r="AT24" s="154" t="s">
        <v>433</v>
      </c>
      <c r="AU24" s="154" t="s">
        <v>433</v>
      </c>
      <c r="AV24" s="154" t="s">
        <v>433</v>
      </c>
      <c r="AW24" s="154" t="s">
        <v>433</v>
      </c>
      <c r="AX24" s="154" t="s">
        <v>433</v>
      </c>
      <c r="AY24" s="154" t="s">
        <v>433</v>
      </c>
      <c r="AZ24" s="154" t="s">
        <v>433</v>
      </c>
      <c r="BA24" s="154" t="s">
        <v>433</v>
      </c>
      <c r="BB24" s="154" t="s">
        <v>433</v>
      </c>
      <c r="BC24" s="154" t="s">
        <v>433</v>
      </c>
      <c r="BD24" s="154" t="s">
        <v>433</v>
      </c>
      <c r="BE24" s="154" t="s">
        <v>433</v>
      </c>
      <c r="BF24" s="154" t="s">
        <v>433</v>
      </c>
      <c r="BG24" s="154" t="s">
        <v>433</v>
      </c>
      <c r="BH24" s="154" t="s">
        <v>433</v>
      </c>
      <c r="BI24" s="154" t="s">
        <v>433</v>
      </c>
    </row>
    <row r="25" spans="1:61" x14ac:dyDescent="0.2">
      <c r="A25" s="123">
        <v>22</v>
      </c>
      <c r="B25" s="166" t="s">
        <v>398</v>
      </c>
      <c r="C25" s="166" t="s">
        <v>433</v>
      </c>
      <c r="D25" s="166" t="s">
        <v>433</v>
      </c>
      <c r="E25" s="166" t="s">
        <v>433</v>
      </c>
      <c r="F25" s="166" t="s">
        <v>433</v>
      </c>
      <c r="G25" s="154" t="s">
        <v>433</v>
      </c>
      <c r="H25" s="154" t="s">
        <v>433</v>
      </c>
      <c r="I25" s="154" t="s">
        <v>433</v>
      </c>
      <c r="J25" s="154" t="s">
        <v>433</v>
      </c>
      <c r="K25" s="154" t="s">
        <v>433</v>
      </c>
      <c r="L25" s="154" t="s">
        <v>433</v>
      </c>
      <c r="M25" s="154" t="s">
        <v>433</v>
      </c>
      <c r="N25" s="154" t="s">
        <v>433</v>
      </c>
      <c r="O25" s="154" t="s">
        <v>433</v>
      </c>
      <c r="P25" s="154" t="s">
        <v>433</v>
      </c>
      <c r="Q25" s="154" t="s">
        <v>433</v>
      </c>
      <c r="R25" s="154" t="s">
        <v>433</v>
      </c>
      <c r="S25" s="154" t="s">
        <v>433</v>
      </c>
      <c r="T25" s="154" t="s">
        <v>433</v>
      </c>
      <c r="U25" s="154" t="s">
        <v>433</v>
      </c>
      <c r="V25" s="75" t="s">
        <v>433</v>
      </c>
      <c r="W25" s="75" t="s">
        <v>433</v>
      </c>
      <c r="X25" s="75" t="str">
        <f t="shared" si="28"/>
        <v>.</v>
      </c>
      <c r="Y25" s="154" t="s">
        <v>433</v>
      </c>
      <c r="Z25" s="154" t="s">
        <v>433</v>
      </c>
      <c r="AA25" s="154" t="s">
        <v>433</v>
      </c>
      <c r="AB25" s="154" t="s">
        <v>433</v>
      </c>
      <c r="AC25" s="154" t="s">
        <v>433</v>
      </c>
      <c r="AD25" s="154" t="s">
        <v>433</v>
      </c>
      <c r="AE25" s="154" t="s">
        <v>433</v>
      </c>
      <c r="AF25" s="154" t="s">
        <v>433</v>
      </c>
      <c r="AG25" s="154" t="s">
        <v>433</v>
      </c>
      <c r="AH25" s="154" t="s">
        <v>433</v>
      </c>
      <c r="AI25" s="154" t="s">
        <v>433</v>
      </c>
      <c r="AJ25" s="154" t="s">
        <v>433</v>
      </c>
      <c r="AK25" s="164" t="s">
        <v>433</v>
      </c>
      <c r="AL25" s="164" t="s">
        <v>433</v>
      </c>
      <c r="AM25" s="164" t="s">
        <v>433</v>
      </c>
      <c r="AN25" s="154" t="s">
        <v>433</v>
      </c>
      <c r="AO25" s="154" t="s">
        <v>433</v>
      </c>
      <c r="AP25" s="154" t="s">
        <v>433</v>
      </c>
      <c r="AQ25" s="154" t="s">
        <v>433</v>
      </c>
      <c r="AR25" s="154" t="s">
        <v>433</v>
      </c>
      <c r="AS25" s="154" t="s">
        <v>433</v>
      </c>
      <c r="AT25" s="154" t="s">
        <v>433</v>
      </c>
      <c r="AU25" s="154" t="s">
        <v>433</v>
      </c>
      <c r="AV25" s="154" t="s">
        <v>433</v>
      </c>
      <c r="AW25" s="154" t="s">
        <v>433</v>
      </c>
      <c r="AX25" s="154" t="s">
        <v>433</v>
      </c>
      <c r="AY25" s="154" t="s">
        <v>433</v>
      </c>
      <c r="AZ25" s="154" t="s">
        <v>433</v>
      </c>
      <c r="BA25" s="154" t="s">
        <v>433</v>
      </c>
      <c r="BB25" s="154" t="s">
        <v>433</v>
      </c>
      <c r="BC25" s="154" t="s">
        <v>433</v>
      </c>
      <c r="BD25" s="154" t="s">
        <v>433</v>
      </c>
      <c r="BE25" s="154" t="s">
        <v>433</v>
      </c>
      <c r="BF25" s="154" t="s">
        <v>433</v>
      </c>
      <c r="BG25" s="154" t="s">
        <v>433</v>
      </c>
      <c r="BH25" s="154" t="s">
        <v>433</v>
      </c>
      <c r="BI25" s="154" t="s">
        <v>433</v>
      </c>
    </row>
    <row r="26" spans="1:61" x14ac:dyDescent="0.2">
      <c r="A26" s="123">
        <v>23</v>
      </c>
      <c r="B26" s="167" t="s">
        <v>193</v>
      </c>
      <c r="C26" s="167" t="s">
        <v>433</v>
      </c>
      <c r="D26" s="167" t="s">
        <v>194</v>
      </c>
      <c r="E26" s="167" t="s">
        <v>195</v>
      </c>
      <c r="F26" s="167" t="s">
        <v>196</v>
      </c>
      <c r="G26" s="154" t="s">
        <v>433</v>
      </c>
      <c r="H26" s="154" t="s">
        <v>433</v>
      </c>
      <c r="I26" s="154" t="s">
        <v>433</v>
      </c>
      <c r="J26" s="154" t="s">
        <v>433</v>
      </c>
      <c r="K26" s="154" t="s">
        <v>433</v>
      </c>
      <c r="L26" s="154" t="s">
        <v>433</v>
      </c>
      <c r="M26" s="154" t="s">
        <v>433</v>
      </c>
      <c r="N26" s="154" t="s">
        <v>433</v>
      </c>
      <c r="O26" s="154" t="s">
        <v>433</v>
      </c>
      <c r="P26" s="154" t="s">
        <v>433</v>
      </c>
      <c r="Q26" s="154" t="s">
        <v>433</v>
      </c>
      <c r="R26" s="154" t="s">
        <v>433</v>
      </c>
      <c r="S26" s="154" t="s">
        <v>433</v>
      </c>
      <c r="T26" s="154" t="s">
        <v>433</v>
      </c>
      <c r="U26" s="154" t="s">
        <v>433</v>
      </c>
      <c r="V26" s="75">
        <f>SUM(V16:V25)</f>
        <v>10812.5</v>
      </c>
      <c r="W26" s="75">
        <f>SUM(W16:W25)</f>
        <v>10812.5</v>
      </c>
      <c r="X26" s="75" t="str">
        <f t="shared" si="28"/>
        <v>.</v>
      </c>
      <c r="Y26" s="168" t="s">
        <v>433</v>
      </c>
      <c r="Z26" s="154" t="s">
        <v>433</v>
      </c>
      <c r="AA26" s="154" t="s">
        <v>433</v>
      </c>
      <c r="AB26" s="154" t="s">
        <v>433</v>
      </c>
      <c r="AC26" s="154" t="s">
        <v>433</v>
      </c>
      <c r="AD26" s="154" t="s">
        <v>433</v>
      </c>
      <c r="AE26" s="154" t="s">
        <v>433</v>
      </c>
      <c r="AF26" s="154" t="s">
        <v>433</v>
      </c>
      <c r="AG26" s="154" t="s">
        <v>433</v>
      </c>
      <c r="AH26" s="154" t="s">
        <v>433</v>
      </c>
      <c r="AI26" s="154" t="s">
        <v>433</v>
      </c>
      <c r="AJ26" s="154" t="s">
        <v>433</v>
      </c>
      <c r="AK26" s="154" t="s">
        <v>433</v>
      </c>
      <c r="AL26" s="154" t="s">
        <v>433</v>
      </c>
      <c r="AM26" s="154" t="s">
        <v>433</v>
      </c>
      <c r="AN26" s="154" t="s">
        <v>433</v>
      </c>
      <c r="AO26" s="154" t="s">
        <v>433</v>
      </c>
      <c r="AP26" s="154" t="s">
        <v>433</v>
      </c>
      <c r="AQ26" s="154" t="s">
        <v>433</v>
      </c>
      <c r="AR26" s="154" t="s">
        <v>433</v>
      </c>
      <c r="AS26" s="154" t="s">
        <v>433</v>
      </c>
      <c r="AT26" s="154" t="s">
        <v>433</v>
      </c>
      <c r="AU26" s="154" t="s">
        <v>433</v>
      </c>
      <c r="AV26" s="154" t="s">
        <v>433</v>
      </c>
      <c r="AW26" s="154" t="s">
        <v>433</v>
      </c>
      <c r="AX26" s="154" t="s">
        <v>433</v>
      </c>
      <c r="AY26" s="154" t="s">
        <v>433</v>
      </c>
      <c r="AZ26" s="154" t="s">
        <v>433</v>
      </c>
      <c r="BA26" s="154" t="s">
        <v>433</v>
      </c>
      <c r="BB26" s="154" t="s">
        <v>433</v>
      </c>
      <c r="BC26" s="154" t="s">
        <v>433</v>
      </c>
      <c r="BD26" s="154" t="s">
        <v>433</v>
      </c>
      <c r="BE26" s="154" t="s">
        <v>433</v>
      </c>
      <c r="BF26" s="154" t="s">
        <v>433</v>
      </c>
      <c r="BG26" s="154" t="s">
        <v>433</v>
      </c>
      <c r="BH26" s="154" t="s">
        <v>433</v>
      </c>
      <c r="BI26" s="154" t="s">
        <v>433</v>
      </c>
    </row>
    <row r="27" spans="1:61" x14ac:dyDescent="0.2">
      <c r="A27" s="123">
        <v>24</v>
      </c>
      <c r="B27" s="169" t="s">
        <v>197</v>
      </c>
      <c r="C27" s="169" t="s">
        <v>433</v>
      </c>
      <c r="D27" s="170">
        <v>0</v>
      </c>
      <c r="E27" s="145" t="s">
        <v>393</v>
      </c>
      <c r="F27" s="169" t="s">
        <v>198</v>
      </c>
      <c r="G27" s="154" t="s">
        <v>433</v>
      </c>
      <c r="H27" s="154" t="s">
        <v>433</v>
      </c>
      <c r="I27" s="154" t="s">
        <v>433</v>
      </c>
      <c r="J27" s="154" t="s">
        <v>433</v>
      </c>
      <c r="K27" s="154" t="s">
        <v>433</v>
      </c>
      <c r="L27" s="154" t="s">
        <v>433</v>
      </c>
      <c r="M27" s="154" t="s">
        <v>433</v>
      </c>
      <c r="N27" s="154" t="s">
        <v>433</v>
      </c>
      <c r="O27" s="154" t="s">
        <v>433</v>
      </c>
      <c r="P27" s="154" t="s">
        <v>433</v>
      </c>
      <c r="Q27" s="154" t="s">
        <v>433</v>
      </c>
      <c r="R27" s="154" t="s">
        <v>433</v>
      </c>
      <c r="S27" s="154" t="s">
        <v>433</v>
      </c>
      <c r="T27" s="154" t="s">
        <v>433</v>
      </c>
      <c r="U27" s="154" t="s">
        <v>433</v>
      </c>
      <c r="V27" s="1" t="s">
        <v>23</v>
      </c>
      <c r="W27" s="75">
        <f>V26+W26</f>
        <v>21625</v>
      </c>
      <c r="X27" s="75">
        <f>SUM(X16:X26)</f>
        <v>21625</v>
      </c>
      <c r="Y27" s="154" t="s">
        <v>433</v>
      </c>
      <c r="Z27" s="154" t="s">
        <v>433</v>
      </c>
      <c r="AA27" s="154" t="s">
        <v>433</v>
      </c>
      <c r="AB27" s="154" t="s">
        <v>433</v>
      </c>
      <c r="AC27" s="154" t="s">
        <v>433</v>
      </c>
      <c r="AD27" s="154" t="s">
        <v>433</v>
      </c>
      <c r="AE27" s="154" t="s">
        <v>433</v>
      </c>
      <c r="AF27" s="154" t="s">
        <v>433</v>
      </c>
      <c r="AG27" s="154" t="s">
        <v>433</v>
      </c>
      <c r="AH27" s="154" t="s">
        <v>433</v>
      </c>
      <c r="AI27" s="154" t="s">
        <v>433</v>
      </c>
      <c r="AJ27" s="154" t="s">
        <v>433</v>
      </c>
      <c r="AK27" s="154" t="s">
        <v>433</v>
      </c>
      <c r="AL27" s="154" t="s">
        <v>433</v>
      </c>
      <c r="AM27" s="154" t="s">
        <v>433</v>
      </c>
      <c r="AN27" s="154" t="s">
        <v>433</v>
      </c>
      <c r="AO27" s="154" t="s">
        <v>433</v>
      </c>
      <c r="AP27" s="154" t="s">
        <v>433</v>
      </c>
      <c r="AQ27" s="154" t="s">
        <v>433</v>
      </c>
      <c r="AR27" s="154" t="s">
        <v>433</v>
      </c>
      <c r="AS27" s="154" t="s">
        <v>433</v>
      </c>
      <c r="AT27" s="154" t="s">
        <v>433</v>
      </c>
      <c r="AU27" s="154" t="s">
        <v>433</v>
      </c>
      <c r="AV27" s="154" t="s">
        <v>433</v>
      </c>
      <c r="AW27" s="154" t="s">
        <v>433</v>
      </c>
      <c r="AX27" s="154" t="s">
        <v>433</v>
      </c>
      <c r="AY27" s="154" t="s">
        <v>433</v>
      </c>
      <c r="AZ27" s="154" t="s">
        <v>433</v>
      </c>
      <c r="BA27" s="154" t="s">
        <v>433</v>
      </c>
      <c r="BB27" s="154" t="s">
        <v>433</v>
      </c>
      <c r="BC27" s="154" t="s">
        <v>433</v>
      </c>
      <c r="BD27" s="154" t="s">
        <v>433</v>
      </c>
      <c r="BE27" s="154" t="s">
        <v>433</v>
      </c>
      <c r="BF27" s="154" t="s">
        <v>433</v>
      </c>
      <c r="BG27" s="154" t="s">
        <v>433</v>
      </c>
      <c r="BH27" s="154" t="s">
        <v>433</v>
      </c>
      <c r="BI27" s="154" t="s">
        <v>433</v>
      </c>
    </row>
    <row r="28" spans="1:61" x14ac:dyDescent="0.2">
      <c r="A28" s="123">
        <v>25</v>
      </c>
      <c r="B28" s="169" t="s">
        <v>199</v>
      </c>
      <c r="C28" s="169" t="s">
        <v>433</v>
      </c>
      <c r="D28" s="170">
        <v>0</v>
      </c>
      <c r="E28" s="145" t="s">
        <v>393</v>
      </c>
      <c r="F28" s="169" t="s">
        <v>200</v>
      </c>
      <c r="G28" s="154" t="s">
        <v>433</v>
      </c>
      <c r="H28" s="154" t="s">
        <v>433</v>
      </c>
      <c r="I28" s="154" t="s">
        <v>433</v>
      </c>
      <c r="J28" s="154" t="s">
        <v>433</v>
      </c>
      <c r="K28" s="154" t="s">
        <v>433</v>
      </c>
      <c r="L28" s="154" t="s">
        <v>433</v>
      </c>
      <c r="M28" s="154" t="s">
        <v>433</v>
      </c>
      <c r="N28" s="154" t="s">
        <v>433</v>
      </c>
      <c r="O28" s="154" t="s">
        <v>433</v>
      </c>
      <c r="P28" s="154" t="s">
        <v>433</v>
      </c>
      <c r="Q28" s="154" t="s">
        <v>433</v>
      </c>
      <c r="R28" s="154" t="s">
        <v>433</v>
      </c>
      <c r="S28" s="154" t="s">
        <v>433</v>
      </c>
      <c r="T28" s="154" t="s">
        <v>433</v>
      </c>
      <c r="U28" s="154" t="s">
        <v>433</v>
      </c>
      <c r="V28" s="154" t="s">
        <v>433</v>
      </c>
      <c r="W28" s="154" t="s">
        <v>433</v>
      </c>
      <c r="X28" s="154" t="s">
        <v>433</v>
      </c>
      <c r="Y28" s="154" t="s">
        <v>433</v>
      </c>
      <c r="Z28" s="154" t="s">
        <v>433</v>
      </c>
      <c r="AA28" s="154" t="s">
        <v>433</v>
      </c>
      <c r="AB28" s="154" t="s">
        <v>433</v>
      </c>
      <c r="AC28" s="154" t="s">
        <v>433</v>
      </c>
      <c r="AD28" s="154" t="s">
        <v>433</v>
      </c>
      <c r="AE28" s="154" t="s">
        <v>433</v>
      </c>
      <c r="AF28" s="154" t="s">
        <v>433</v>
      </c>
      <c r="AG28" s="154" t="s">
        <v>433</v>
      </c>
      <c r="AH28" s="154" t="s">
        <v>433</v>
      </c>
      <c r="AI28" s="154" t="s">
        <v>433</v>
      </c>
      <c r="AJ28" s="154" t="s">
        <v>433</v>
      </c>
      <c r="AK28" s="154" t="s">
        <v>433</v>
      </c>
      <c r="AL28" s="154" t="s">
        <v>433</v>
      </c>
      <c r="AM28" s="154" t="s">
        <v>433</v>
      </c>
      <c r="AN28" s="154" t="s">
        <v>433</v>
      </c>
      <c r="AO28" s="154" t="s">
        <v>433</v>
      </c>
      <c r="AP28" s="154" t="s">
        <v>433</v>
      </c>
      <c r="AQ28" s="154" t="s">
        <v>433</v>
      </c>
      <c r="AR28" s="154" t="s">
        <v>433</v>
      </c>
      <c r="AS28" s="154" t="s">
        <v>433</v>
      </c>
      <c r="AT28" s="154" t="s">
        <v>433</v>
      </c>
      <c r="AU28" s="154" t="s">
        <v>433</v>
      </c>
      <c r="AV28" s="154" t="s">
        <v>433</v>
      </c>
      <c r="AW28" s="154" t="s">
        <v>433</v>
      </c>
      <c r="AX28" s="154" t="s">
        <v>433</v>
      </c>
      <c r="AY28" s="154" t="s">
        <v>433</v>
      </c>
      <c r="AZ28" s="154" t="s">
        <v>433</v>
      </c>
      <c r="BA28" s="154" t="s">
        <v>433</v>
      </c>
      <c r="BB28" s="154" t="s">
        <v>433</v>
      </c>
      <c r="BC28" s="154" t="s">
        <v>433</v>
      </c>
      <c r="BD28" s="154" t="s">
        <v>433</v>
      </c>
      <c r="BE28" s="154" t="s">
        <v>433</v>
      </c>
      <c r="BF28" s="154" t="s">
        <v>433</v>
      </c>
      <c r="BG28" s="154" t="s">
        <v>433</v>
      </c>
      <c r="BH28" s="154" t="s">
        <v>433</v>
      </c>
      <c r="BI28" s="154" t="s">
        <v>433</v>
      </c>
    </row>
    <row r="29" spans="1:61" x14ac:dyDescent="0.2">
      <c r="A29" s="123">
        <v>26</v>
      </c>
      <c r="B29" s="169" t="s">
        <v>201</v>
      </c>
      <c r="C29" s="169" t="s">
        <v>433</v>
      </c>
      <c r="D29" s="75">
        <v>0</v>
      </c>
      <c r="E29" s="169" t="s">
        <v>202</v>
      </c>
      <c r="F29" s="169" t="s">
        <v>200</v>
      </c>
      <c r="G29" s="154" t="s">
        <v>433</v>
      </c>
      <c r="H29" s="154" t="s">
        <v>433</v>
      </c>
      <c r="I29" s="154" t="s">
        <v>433</v>
      </c>
      <c r="J29" s="154" t="s">
        <v>433</v>
      </c>
      <c r="K29" s="154" t="s">
        <v>433</v>
      </c>
      <c r="L29" s="154" t="s">
        <v>433</v>
      </c>
      <c r="M29" s="154" t="s">
        <v>433</v>
      </c>
      <c r="N29" s="154" t="s">
        <v>433</v>
      </c>
      <c r="O29" s="154" t="s">
        <v>433</v>
      </c>
      <c r="P29" s="154" t="s">
        <v>433</v>
      </c>
      <c r="Q29" s="154" t="s">
        <v>433</v>
      </c>
      <c r="R29" s="154" t="s">
        <v>433</v>
      </c>
      <c r="S29" s="154" t="s">
        <v>433</v>
      </c>
      <c r="T29" s="154" t="s">
        <v>433</v>
      </c>
      <c r="U29" s="154" t="s">
        <v>433</v>
      </c>
      <c r="V29" s="154" t="s">
        <v>433</v>
      </c>
      <c r="W29" s="154" t="s">
        <v>433</v>
      </c>
      <c r="X29" s="154" t="s">
        <v>433</v>
      </c>
      <c r="Y29" s="154" t="s">
        <v>433</v>
      </c>
      <c r="Z29" s="154" t="s">
        <v>433</v>
      </c>
      <c r="AA29" s="154" t="s">
        <v>433</v>
      </c>
      <c r="AB29" s="154" t="s">
        <v>433</v>
      </c>
      <c r="AC29" s="154" t="s">
        <v>433</v>
      </c>
      <c r="AD29" s="154" t="s">
        <v>433</v>
      </c>
      <c r="AE29" s="154" t="s">
        <v>433</v>
      </c>
      <c r="AF29" s="154" t="s">
        <v>433</v>
      </c>
      <c r="AG29" s="154" t="s">
        <v>433</v>
      </c>
      <c r="AH29" s="154" t="s">
        <v>433</v>
      </c>
      <c r="AI29" s="154" t="s">
        <v>433</v>
      </c>
      <c r="AJ29" s="154" t="s">
        <v>433</v>
      </c>
      <c r="AK29" s="154" t="s">
        <v>433</v>
      </c>
      <c r="AL29" s="154" t="s">
        <v>433</v>
      </c>
      <c r="AM29" s="154" t="s">
        <v>433</v>
      </c>
      <c r="AN29" s="154" t="s">
        <v>433</v>
      </c>
      <c r="AO29" s="154" t="s">
        <v>433</v>
      </c>
      <c r="AP29" s="154" t="s">
        <v>433</v>
      </c>
      <c r="AQ29" s="154" t="s">
        <v>433</v>
      </c>
      <c r="AR29" s="154" t="s">
        <v>433</v>
      </c>
      <c r="AS29" s="154" t="s">
        <v>433</v>
      </c>
      <c r="AT29" s="154" t="s">
        <v>433</v>
      </c>
      <c r="AU29" s="154" t="s">
        <v>433</v>
      </c>
      <c r="AV29" s="154" t="s">
        <v>433</v>
      </c>
      <c r="AW29" s="154" t="s">
        <v>433</v>
      </c>
      <c r="AX29" s="154" t="s">
        <v>433</v>
      </c>
      <c r="AY29" s="154" t="s">
        <v>433</v>
      </c>
      <c r="AZ29" s="154" t="s">
        <v>433</v>
      </c>
      <c r="BA29" s="154" t="s">
        <v>433</v>
      </c>
      <c r="BB29" s="154" t="s">
        <v>433</v>
      </c>
      <c r="BC29" s="154" t="s">
        <v>433</v>
      </c>
      <c r="BD29" s="154" t="s">
        <v>433</v>
      </c>
      <c r="BE29" s="154" t="s">
        <v>433</v>
      </c>
      <c r="BF29" s="154" t="s">
        <v>433</v>
      </c>
      <c r="BG29" s="154" t="s">
        <v>433</v>
      </c>
      <c r="BH29" s="154" t="s">
        <v>433</v>
      </c>
      <c r="BI29" s="154" t="s">
        <v>433</v>
      </c>
    </row>
    <row r="30" spans="1:61" x14ac:dyDescent="0.2">
      <c r="A30" s="123">
        <v>27</v>
      </c>
      <c r="B30" s="154" t="s">
        <v>433</v>
      </c>
      <c r="C30" s="154" t="s">
        <v>433</v>
      </c>
      <c r="D30" s="154" t="s">
        <v>433</v>
      </c>
      <c r="E30" s="154" t="s">
        <v>433</v>
      </c>
      <c r="F30" s="154" t="s">
        <v>433</v>
      </c>
      <c r="G30" s="154" t="s">
        <v>433</v>
      </c>
      <c r="H30" s="154" t="s">
        <v>433</v>
      </c>
      <c r="I30" s="154" t="s">
        <v>433</v>
      </c>
      <c r="J30" s="154" t="s">
        <v>433</v>
      </c>
      <c r="K30" s="154" t="s">
        <v>433</v>
      </c>
      <c r="L30" s="154" t="s">
        <v>433</v>
      </c>
      <c r="M30" s="154" t="s">
        <v>433</v>
      </c>
      <c r="N30" s="154" t="s">
        <v>433</v>
      </c>
      <c r="O30" s="154" t="s">
        <v>433</v>
      </c>
      <c r="P30" s="154" t="s">
        <v>433</v>
      </c>
      <c r="Q30" s="154" t="s">
        <v>433</v>
      </c>
      <c r="R30" s="154" t="s">
        <v>433</v>
      </c>
      <c r="S30" s="154" t="s">
        <v>433</v>
      </c>
      <c r="T30" s="154" t="s">
        <v>433</v>
      </c>
      <c r="U30" s="154" t="s">
        <v>433</v>
      </c>
      <c r="V30" s="154" t="s">
        <v>433</v>
      </c>
      <c r="W30" s="154" t="s">
        <v>433</v>
      </c>
      <c r="X30" s="154" t="s">
        <v>433</v>
      </c>
      <c r="Y30" s="154" t="s">
        <v>433</v>
      </c>
      <c r="Z30" s="154" t="s">
        <v>433</v>
      </c>
      <c r="AA30" s="154" t="s">
        <v>433</v>
      </c>
      <c r="AB30" s="154" t="s">
        <v>433</v>
      </c>
      <c r="AC30" s="154" t="s">
        <v>433</v>
      </c>
      <c r="AD30" s="154" t="s">
        <v>433</v>
      </c>
      <c r="AE30" s="154" t="s">
        <v>433</v>
      </c>
      <c r="AF30" s="154" t="s">
        <v>433</v>
      </c>
      <c r="AG30" s="154" t="s">
        <v>433</v>
      </c>
      <c r="AH30" s="154" t="s">
        <v>433</v>
      </c>
      <c r="AI30" s="154" t="s">
        <v>433</v>
      </c>
      <c r="AJ30" s="154" t="s">
        <v>433</v>
      </c>
      <c r="AK30" s="154" t="s">
        <v>433</v>
      </c>
      <c r="AL30" s="154" t="s">
        <v>433</v>
      </c>
      <c r="AM30" s="154" t="s">
        <v>433</v>
      </c>
      <c r="AN30" s="154" t="s">
        <v>433</v>
      </c>
      <c r="AO30" s="154" t="s">
        <v>433</v>
      </c>
      <c r="AP30" s="154" t="s">
        <v>433</v>
      </c>
      <c r="AQ30" s="154" t="s">
        <v>433</v>
      </c>
      <c r="AR30" s="154" t="s">
        <v>433</v>
      </c>
      <c r="AS30" s="154" t="s">
        <v>433</v>
      </c>
      <c r="AT30" s="154" t="s">
        <v>433</v>
      </c>
      <c r="AU30" s="154" t="s">
        <v>433</v>
      </c>
      <c r="AV30" s="154" t="s">
        <v>433</v>
      </c>
      <c r="AW30" s="154" t="s">
        <v>433</v>
      </c>
      <c r="AX30" s="154" t="s">
        <v>433</v>
      </c>
      <c r="AY30" s="154" t="s">
        <v>433</v>
      </c>
      <c r="AZ30" s="154" t="s">
        <v>433</v>
      </c>
      <c r="BA30" s="154" t="s">
        <v>433</v>
      </c>
      <c r="BB30" s="154" t="s">
        <v>433</v>
      </c>
      <c r="BC30" s="154" t="s">
        <v>433</v>
      </c>
      <c r="BD30" s="154" t="s">
        <v>433</v>
      </c>
      <c r="BE30" s="154" t="s">
        <v>433</v>
      </c>
      <c r="BF30" s="154" t="s">
        <v>433</v>
      </c>
      <c r="BG30" s="154" t="s">
        <v>433</v>
      </c>
      <c r="BH30" s="154" t="s">
        <v>433</v>
      </c>
      <c r="BI30" s="154" t="s">
        <v>433</v>
      </c>
    </row>
    <row r="31" spans="1:61" x14ac:dyDescent="0.2">
      <c r="A31" s="123">
        <v>28</v>
      </c>
      <c r="B31" s="171" t="s">
        <v>163</v>
      </c>
      <c r="C31" s="160" t="s">
        <v>433</v>
      </c>
      <c r="D31" s="171" t="s">
        <v>168</v>
      </c>
      <c r="E31" s="160" t="s">
        <v>433</v>
      </c>
      <c r="F31" s="171" t="s">
        <v>174</v>
      </c>
      <c r="G31" s="160" t="s">
        <v>433</v>
      </c>
      <c r="H31" s="154" t="s">
        <v>433</v>
      </c>
      <c r="I31" s="154" t="s">
        <v>433</v>
      </c>
      <c r="J31" s="154" t="s">
        <v>433</v>
      </c>
      <c r="K31" s="154" t="s">
        <v>433</v>
      </c>
      <c r="L31" s="154" t="s">
        <v>433</v>
      </c>
      <c r="M31" s="154" t="s">
        <v>433</v>
      </c>
      <c r="N31" s="154" t="s">
        <v>433</v>
      </c>
      <c r="O31" s="154" t="s">
        <v>433</v>
      </c>
      <c r="P31" s="154" t="s">
        <v>433</v>
      </c>
      <c r="Q31" s="154" t="s">
        <v>433</v>
      </c>
      <c r="R31" s="154" t="s">
        <v>433</v>
      </c>
      <c r="S31" s="154" t="s">
        <v>433</v>
      </c>
      <c r="T31" s="154" t="s">
        <v>433</v>
      </c>
      <c r="U31" s="154" t="s">
        <v>433</v>
      </c>
      <c r="V31" s="154" t="s">
        <v>433</v>
      </c>
      <c r="W31" s="154" t="s">
        <v>433</v>
      </c>
      <c r="X31" s="154" t="s">
        <v>433</v>
      </c>
      <c r="Y31" s="154" t="s">
        <v>433</v>
      </c>
      <c r="Z31" s="154" t="s">
        <v>433</v>
      </c>
      <c r="AA31" s="154" t="s">
        <v>433</v>
      </c>
      <c r="AB31" s="154" t="s">
        <v>433</v>
      </c>
      <c r="AC31" s="154" t="s">
        <v>433</v>
      </c>
      <c r="AD31" s="154" t="s">
        <v>433</v>
      </c>
      <c r="AE31" s="154" t="s">
        <v>433</v>
      </c>
      <c r="AF31" s="154" t="s">
        <v>433</v>
      </c>
      <c r="AG31" s="154" t="s">
        <v>433</v>
      </c>
      <c r="AH31" s="154" t="s">
        <v>433</v>
      </c>
      <c r="AI31" s="154" t="s">
        <v>433</v>
      </c>
      <c r="AJ31" s="154" t="s">
        <v>433</v>
      </c>
      <c r="AK31" s="154" t="s">
        <v>433</v>
      </c>
      <c r="AL31" s="154" t="s">
        <v>433</v>
      </c>
      <c r="AM31" s="154" t="s">
        <v>433</v>
      </c>
      <c r="AN31" s="154" t="s">
        <v>433</v>
      </c>
      <c r="AO31" s="154" t="s">
        <v>433</v>
      </c>
      <c r="AP31" s="154" t="s">
        <v>433</v>
      </c>
      <c r="AQ31" s="154" t="s">
        <v>433</v>
      </c>
      <c r="AR31" s="154" t="s">
        <v>433</v>
      </c>
      <c r="AS31" s="154" t="s">
        <v>433</v>
      </c>
      <c r="AT31" s="154" t="s">
        <v>433</v>
      </c>
      <c r="AU31" s="154" t="s">
        <v>433</v>
      </c>
      <c r="AV31" s="154" t="s">
        <v>433</v>
      </c>
      <c r="AW31" s="154" t="s">
        <v>433</v>
      </c>
      <c r="AX31" s="154" t="s">
        <v>433</v>
      </c>
      <c r="AY31" s="154" t="s">
        <v>433</v>
      </c>
      <c r="AZ31" s="154" t="s">
        <v>433</v>
      </c>
      <c r="BA31" s="154" t="s">
        <v>433</v>
      </c>
      <c r="BB31" s="154" t="s">
        <v>433</v>
      </c>
      <c r="BC31" s="154" t="s">
        <v>433</v>
      </c>
      <c r="BD31" s="154" t="s">
        <v>433</v>
      </c>
      <c r="BE31" s="154" t="s">
        <v>433</v>
      </c>
      <c r="BF31" s="154" t="s">
        <v>433</v>
      </c>
      <c r="BG31" s="154" t="s">
        <v>433</v>
      </c>
      <c r="BH31" s="154" t="s">
        <v>433</v>
      </c>
      <c r="BI31" s="154" t="s">
        <v>433</v>
      </c>
    </row>
    <row r="32" spans="1:61" x14ac:dyDescent="0.2">
      <c r="A32" s="123">
        <v>29</v>
      </c>
      <c r="B32" s="167" t="s">
        <v>164</v>
      </c>
      <c r="C32" s="167" t="s">
        <v>165</v>
      </c>
      <c r="D32" s="167" t="s">
        <v>164</v>
      </c>
      <c r="E32" s="167" t="s">
        <v>165</v>
      </c>
      <c r="F32" s="167" t="s">
        <v>164</v>
      </c>
      <c r="G32" s="167" t="s">
        <v>165</v>
      </c>
      <c r="H32" s="154" t="s">
        <v>433</v>
      </c>
      <c r="I32" s="154" t="s">
        <v>433</v>
      </c>
      <c r="J32" s="154" t="s">
        <v>433</v>
      </c>
      <c r="K32" s="154" t="s">
        <v>433</v>
      </c>
      <c r="L32" s="154" t="s">
        <v>433</v>
      </c>
      <c r="M32" s="154" t="s">
        <v>433</v>
      </c>
      <c r="N32" s="154" t="s">
        <v>433</v>
      </c>
      <c r="O32" s="154" t="s">
        <v>433</v>
      </c>
      <c r="P32" s="154" t="s">
        <v>433</v>
      </c>
      <c r="Q32" s="154" t="s">
        <v>433</v>
      </c>
      <c r="R32" s="154" t="s">
        <v>433</v>
      </c>
      <c r="S32" s="154" t="s">
        <v>433</v>
      </c>
      <c r="T32" s="154" t="s">
        <v>433</v>
      </c>
      <c r="U32" s="154" t="s">
        <v>433</v>
      </c>
      <c r="V32" s="154" t="s">
        <v>433</v>
      </c>
      <c r="W32" s="154" t="s">
        <v>433</v>
      </c>
      <c r="X32" s="154" t="s">
        <v>433</v>
      </c>
      <c r="Y32" s="154" t="s">
        <v>433</v>
      </c>
      <c r="Z32" s="154" t="s">
        <v>433</v>
      </c>
      <c r="AA32" s="154" t="s">
        <v>433</v>
      </c>
      <c r="AB32" s="154" t="s">
        <v>433</v>
      </c>
      <c r="AC32" s="154" t="s">
        <v>433</v>
      </c>
      <c r="AD32" s="154" t="s">
        <v>433</v>
      </c>
      <c r="AE32" s="154" t="s">
        <v>433</v>
      </c>
      <c r="AF32" s="154" t="s">
        <v>433</v>
      </c>
      <c r="AG32" s="154" t="s">
        <v>433</v>
      </c>
      <c r="AH32" s="154" t="s">
        <v>433</v>
      </c>
      <c r="AI32" s="154" t="s">
        <v>433</v>
      </c>
      <c r="AJ32" s="154" t="s">
        <v>433</v>
      </c>
      <c r="AK32" s="154" t="s">
        <v>433</v>
      </c>
      <c r="AL32" s="154" t="s">
        <v>433</v>
      </c>
      <c r="AM32" s="154" t="s">
        <v>433</v>
      </c>
      <c r="AN32" s="154" t="s">
        <v>433</v>
      </c>
      <c r="AO32" s="154" t="s">
        <v>433</v>
      </c>
      <c r="AP32" s="154" t="s">
        <v>433</v>
      </c>
      <c r="AQ32" s="154" t="s">
        <v>433</v>
      </c>
      <c r="AR32" s="154" t="s">
        <v>433</v>
      </c>
      <c r="AS32" s="154" t="s">
        <v>433</v>
      </c>
      <c r="AT32" s="154" t="s">
        <v>433</v>
      </c>
      <c r="AU32" s="154" t="s">
        <v>433</v>
      </c>
      <c r="AV32" s="154" t="s">
        <v>433</v>
      </c>
      <c r="AW32" s="154" t="s">
        <v>433</v>
      </c>
      <c r="AX32" s="154" t="s">
        <v>433</v>
      </c>
      <c r="AY32" s="154" t="s">
        <v>433</v>
      </c>
      <c r="AZ32" s="154" t="s">
        <v>433</v>
      </c>
      <c r="BA32" s="154" t="s">
        <v>433</v>
      </c>
      <c r="BB32" s="154" t="s">
        <v>433</v>
      </c>
      <c r="BC32" s="154" t="s">
        <v>433</v>
      </c>
      <c r="BD32" s="154" t="s">
        <v>433</v>
      </c>
      <c r="BE32" s="154" t="s">
        <v>433</v>
      </c>
      <c r="BF32" s="154" t="s">
        <v>433</v>
      </c>
      <c r="BG32" s="154" t="s">
        <v>433</v>
      </c>
      <c r="BH32" s="154" t="s">
        <v>433</v>
      </c>
      <c r="BI32" s="154" t="s">
        <v>433</v>
      </c>
    </row>
    <row r="33" spans="1:61" x14ac:dyDescent="0.2">
      <c r="A33" s="123">
        <v>30</v>
      </c>
      <c r="B33" s="145" t="s">
        <v>177</v>
      </c>
      <c r="C33" s="145" t="s">
        <v>166</v>
      </c>
      <c r="D33" s="145" t="s">
        <v>433</v>
      </c>
      <c r="E33" s="145" t="s">
        <v>433</v>
      </c>
      <c r="F33" s="145" t="s">
        <v>175</v>
      </c>
      <c r="G33" s="145" t="s">
        <v>167</v>
      </c>
      <c r="H33" s="154" t="s">
        <v>433</v>
      </c>
      <c r="I33" s="154" t="s">
        <v>433</v>
      </c>
      <c r="J33" s="154" t="s">
        <v>433</v>
      </c>
      <c r="K33" s="154" t="s">
        <v>433</v>
      </c>
      <c r="L33" s="154" t="s">
        <v>433</v>
      </c>
      <c r="M33" s="154" t="s">
        <v>433</v>
      </c>
      <c r="N33" s="154" t="s">
        <v>433</v>
      </c>
      <c r="O33" s="154" t="s">
        <v>433</v>
      </c>
      <c r="P33" s="154" t="s">
        <v>433</v>
      </c>
      <c r="Q33" s="154" t="s">
        <v>433</v>
      </c>
      <c r="R33" s="154" t="s">
        <v>433</v>
      </c>
      <c r="S33" s="154" t="s">
        <v>433</v>
      </c>
      <c r="T33" s="154" t="s">
        <v>433</v>
      </c>
      <c r="U33" s="154" t="s">
        <v>433</v>
      </c>
      <c r="V33" s="154" t="s">
        <v>433</v>
      </c>
      <c r="W33" s="154" t="s">
        <v>433</v>
      </c>
      <c r="X33" s="154" t="s">
        <v>433</v>
      </c>
      <c r="Y33" s="154" t="s">
        <v>433</v>
      </c>
      <c r="Z33" s="154" t="s">
        <v>433</v>
      </c>
      <c r="AA33" s="154" t="s">
        <v>433</v>
      </c>
      <c r="AB33" s="154" t="s">
        <v>433</v>
      </c>
      <c r="AC33" s="154" t="s">
        <v>433</v>
      </c>
      <c r="AD33" s="154" t="s">
        <v>433</v>
      </c>
      <c r="AE33" s="154" t="s">
        <v>433</v>
      </c>
      <c r="AF33" s="154" t="s">
        <v>433</v>
      </c>
      <c r="AG33" s="154" t="s">
        <v>433</v>
      </c>
      <c r="AH33" s="154" t="s">
        <v>433</v>
      </c>
      <c r="AI33" s="154" t="s">
        <v>433</v>
      </c>
      <c r="AJ33" s="154" t="s">
        <v>433</v>
      </c>
      <c r="AK33" s="154" t="s">
        <v>433</v>
      </c>
      <c r="AL33" s="154" t="s">
        <v>433</v>
      </c>
      <c r="AM33" s="154" t="s">
        <v>433</v>
      </c>
      <c r="AN33" s="154" t="s">
        <v>433</v>
      </c>
      <c r="AO33" s="154" t="s">
        <v>433</v>
      </c>
      <c r="AP33" s="154" t="s">
        <v>433</v>
      </c>
      <c r="AQ33" s="154" t="s">
        <v>433</v>
      </c>
      <c r="AR33" s="154" t="s">
        <v>433</v>
      </c>
      <c r="AS33" s="154" t="s">
        <v>433</v>
      </c>
      <c r="AT33" s="154" t="s">
        <v>433</v>
      </c>
      <c r="AU33" s="154" t="s">
        <v>433</v>
      </c>
      <c r="AV33" s="154" t="s">
        <v>433</v>
      </c>
      <c r="AW33" s="154" t="s">
        <v>433</v>
      </c>
      <c r="AX33" s="154" t="s">
        <v>433</v>
      </c>
      <c r="AY33" s="154" t="s">
        <v>433</v>
      </c>
      <c r="AZ33" s="154" t="s">
        <v>433</v>
      </c>
      <c r="BA33" s="154" t="s">
        <v>433</v>
      </c>
      <c r="BB33" s="154" t="s">
        <v>433</v>
      </c>
      <c r="BC33" s="154" t="s">
        <v>433</v>
      </c>
      <c r="BD33" s="154" t="s">
        <v>433</v>
      </c>
      <c r="BE33" s="154" t="s">
        <v>433</v>
      </c>
      <c r="BF33" s="154" t="s">
        <v>433</v>
      </c>
      <c r="BG33" s="154" t="s">
        <v>433</v>
      </c>
      <c r="BH33" s="154" t="s">
        <v>433</v>
      </c>
      <c r="BI33" s="154" t="s">
        <v>433</v>
      </c>
    </row>
    <row r="34" spans="1:61" x14ac:dyDescent="0.2">
      <c r="A34" s="123">
        <v>31</v>
      </c>
      <c r="B34" s="145" t="s">
        <v>272</v>
      </c>
      <c r="C34" s="145" t="s">
        <v>167</v>
      </c>
      <c r="D34" s="145" t="s">
        <v>433</v>
      </c>
      <c r="E34" s="145" t="s">
        <v>433</v>
      </c>
      <c r="F34" s="145" t="s">
        <v>273</v>
      </c>
      <c r="G34" s="145" t="s">
        <v>166</v>
      </c>
      <c r="H34" s="154" t="s">
        <v>433</v>
      </c>
      <c r="I34" s="154" t="s">
        <v>433</v>
      </c>
      <c r="J34" s="154" t="s">
        <v>433</v>
      </c>
      <c r="K34" s="154" t="s">
        <v>433</v>
      </c>
      <c r="L34" s="154" t="s">
        <v>433</v>
      </c>
      <c r="M34" s="154" t="s">
        <v>433</v>
      </c>
      <c r="N34" s="154" t="s">
        <v>433</v>
      </c>
      <c r="O34" s="154" t="s">
        <v>433</v>
      </c>
      <c r="P34" s="154" t="s">
        <v>433</v>
      </c>
      <c r="Q34" s="154" t="s">
        <v>433</v>
      </c>
      <c r="R34" s="154" t="s">
        <v>433</v>
      </c>
      <c r="S34" s="154" t="s">
        <v>433</v>
      </c>
      <c r="T34" s="154" t="s">
        <v>433</v>
      </c>
      <c r="U34" s="154" t="s">
        <v>433</v>
      </c>
      <c r="V34" s="154" t="s">
        <v>433</v>
      </c>
      <c r="W34" s="154" t="s">
        <v>433</v>
      </c>
      <c r="X34" s="154" t="s">
        <v>433</v>
      </c>
      <c r="Y34" s="154" t="s">
        <v>433</v>
      </c>
      <c r="Z34" s="154" t="s">
        <v>433</v>
      </c>
      <c r="AA34" s="154" t="s">
        <v>433</v>
      </c>
      <c r="AB34" s="154" t="s">
        <v>433</v>
      </c>
      <c r="AC34" s="154" t="s">
        <v>433</v>
      </c>
      <c r="AD34" s="154" t="s">
        <v>433</v>
      </c>
      <c r="AE34" s="154" t="s">
        <v>433</v>
      </c>
      <c r="AF34" s="154" t="s">
        <v>433</v>
      </c>
      <c r="AG34" s="154" t="s">
        <v>433</v>
      </c>
      <c r="AH34" s="154" t="s">
        <v>433</v>
      </c>
      <c r="AI34" s="154" t="s">
        <v>433</v>
      </c>
      <c r="AJ34" s="154" t="s">
        <v>433</v>
      </c>
      <c r="AK34" s="154" t="s">
        <v>433</v>
      </c>
      <c r="AL34" s="154" t="s">
        <v>433</v>
      </c>
      <c r="AM34" s="154" t="s">
        <v>433</v>
      </c>
      <c r="AN34" s="154" t="s">
        <v>433</v>
      </c>
      <c r="AO34" s="154" t="s">
        <v>433</v>
      </c>
      <c r="AP34" s="154" t="s">
        <v>433</v>
      </c>
      <c r="AQ34" s="154" t="s">
        <v>433</v>
      </c>
      <c r="AR34" s="154" t="s">
        <v>433</v>
      </c>
      <c r="AS34" s="154" t="s">
        <v>433</v>
      </c>
      <c r="AT34" s="154" t="s">
        <v>433</v>
      </c>
      <c r="AU34" s="154" t="s">
        <v>433</v>
      </c>
      <c r="AV34" s="154" t="s">
        <v>433</v>
      </c>
      <c r="AW34" s="154" t="s">
        <v>433</v>
      </c>
      <c r="AX34" s="154" t="s">
        <v>433</v>
      </c>
      <c r="AY34" s="154" t="s">
        <v>433</v>
      </c>
      <c r="AZ34" s="154" t="s">
        <v>433</v>
      </c>
      <c r="BA34" s="154" t="s">
        <v>433</v>
      </c>
      <c r="BB34" s="154" t="s">
        <v>433</v>
      </c>
      <c r="BC34" s="154" t="s">
        <v>433</v>
      </c>
      <c r="BD34" s="154" t="s">
        <v>433</v>
      </c>
      <c r="BE34" s="154" t="s">
        <v>433</v>
      </c>
      <c r="BF34" s="154" t="s">
        <v>433</v>
      </c>
      <c r="BG34" s="154" t="s">
        <v>433</v>
      </c>
      <c r="BH34" s="154" t="s">
        <v>433</v>
      </c>
      <c r="BI34" s="154" t="s">
        <v>433</v>
      </c>
    </row>
    <row r="35" spans="1:61" x14ac:dyDescent="0.2">
      <c r="A35" s="123">
        <v>32</v>
      </c>
      <c r="B35" s="145" t="s">
        <v>433</v>
      </c>
      <c r="C35" s="145" t="s">
        <v>433</v>
      </c>
      <c r="D35" s="172" t="s">
        <v>433</v>
      </c>
      <c r="E35" s="145" t="s">
        <v>433</v>
      </c>
      <c r="F35" s="145" t="s">
        <v>433</v>
      </c>
      <c r="G35" s="145" t="s">
        <v>433</v>
      </c>
      <c r="H35" s="154" t="s">
        <v>433</v>
      </c>
      <c r="I35" s="154" t="s">
        <v>433</v>
      </c>
      <c r="J35" s="154" t="s">
        <v>433</v>
      </c>
      <c r="K35" s="154" t="s">
        <v>433</v>
      </c>
      <c r="L35" s="154" t="s">
        <v>433</v>
      </c>
      <c r="M35" s="154" t="s">
        <v>433</v>
      </c>
      <c r="N35" s="154" t="s">
        <v>433</v>
      </c>
      <c r="O35" s="154" t="s">
        <v>433</v>
      </c>
      <c r="P35" s="154" t="s">
        <v>433</v>
      </c>
      <c r="Q35" s="154" t="s">
        <v>433</v>
      </c>
      <c r="R35" s="154" t="s">
        <v>433</v>
      </c>
      <c r="S35" s="154" t="s">
        <v>433</v>
      </c>
      <c r="T35" s="154" t="s">
        <v>433</v>
      </c>
      <c r="U35" s="154" t="s">
        <v>433</v>
      </c>
      <c r="V35" s="154" t="s">
        <v>433</v>
      </c>
      <c r="W35" s="154" t="s">
        <v>433</v>
      </c>
      <c r="X35" s="154" t="s">
        <v>433</v>
      </c>
      <c r="Y35" s="154" t="s">
        <v>433</v>
      </c>
      <c r="Z35" s="154" t="s">
        <v>433</v>
      </c>
      <c r="AA35" s="154" t="s">
        <v>433</v>
      </c>
      <c r="AB35" s="154" t="s">
        <v>433</v>
      </c>
      <c r="AC35" s="154" t="s">
        <v>433</v>
      </c>
      <c r="AD35" s="154" t="s">
        <v>433</v>
      </c>
      <c r="AE35" s="154" t="s">
        <v>433</v>
      </c>
      <c r="AF35" s="154" t="s">
        <v>433</v>
      </c>
      <c r="AG35" s="154" t="s">
        <v>433</v>
      </c>
      <c r="AH35" s="154" t="s">
        <v>433</v>
      </c>
      <c r="AI35" s="154" t="s">
        <v>433</v>
      </c>
      <c r="AJ35" s="154" t="s">
        <v>433</v>
      </c>
      <c r="AK35" s="154" t="s">
        <v>433</v>
      </c>
      <c r="AL35" s="154" t="s">
        <v>433</v>
      </c>
      <c r="AM35" s="154" t="s">
        <v>433</v>
      </c>
      <c r="AN35" s="154" t="s">
        <v>433</v>
      </c>
      <c r="AO35" s="154" t="s">
        <v>433</v>
      </c>
      <c r="AP35" s="154" t="s">
        <v>433</v>
      </c>
      <c r="AQ35" s="154" t="s">
        <v>433</v>
      </c>
      <c r="AR35" s="154" t="s">
        <v>433</v>
      </c>
      <c r="AS35" s="154" t="s">
        <v>433</v>
      </c>
      <c r="AT35" s="154" t="s">
        <v>433</v>
      </c>
      <c r="AU35" s="154" t="s">
        <v>433</v>
      </c>
      <c r="AV35" s="154" t="s">
        <v>433</v>
      </c>
      <c r="AW35" s="154" t="s">
        <v>433</v>
      </c>
      <c r="AX35" s="154" t="s">
        <v>433</v>
      </c>
      <c r="AY35" s="154" t="s">
        <v>433</v>
      </c>
      <c r="AZ35" s="154" t="s">
        <v>433</v>
      </c>
      <c r="BA35" s="154" t="s">
        <v>433</v>
      </c>
      <c r="BB35" s="154" t="s">
        <v>433</v>
      </c>
      <c r="BC35" s="154" t="s">
        <v>433</v>
      </c>
      <c r="BD35" s="154" t="s">
        <v>433</v>
      </c>
      <c r="BE35" s="154" t="s">
        <v>433</v>
      </c>
      <c r="BF35" s="154" t="s">
        <v>433</v>
      </c>
      <c r="BG35" s="154" t="s">
        <v>433</v>
      </c>
      <c r="BH35" s="154" t="s">
        <v>433</v>
      </c>
      <c r="BI35" s="154" t="s">
        <v>433</v>
      </c>
    </row>
    <row r="36" spans="1:61" x14ac:dyDescent="0.2">
      <c r="A36" s="123">
        <v>33</v>
      </c>
      <c r="B36" s="145" t="s">
        <v>433</v>
      </c>
      <c r="C36" s="145" t="s">
        <v>433</v>
      </c>
      <c r="D36" s="173" t="s">
        <v>433</v>
      </c>
      <c r="E36" s="145" t="s">
        <v>433</v>
      </c>
      <c r="F36" s="145" t="s">
        <v>433</v>
      </c>
      <c r="G36" s="145" t="s">
        <v>433</v>
      </c>
      <c r="H36" s="154" t="s">
        <v>433</v>
      </c>
      <c r="I36" s="154" t="s">
        <v>433</v>
      </c>
      <c r="J36" s="154" t="s">
        <v>433</v>
      </c>
      <c r="K36" s="154" t="s">
        <v>433</v>
      </c>
      <c r="L36" s="154" t="s">
        <v>433</v>
      </c>
      <c r="M36" s="154" t="s">
        <v>433</v>
      </c>
      <c r="N36" s="154" t="s">
        <v>433</v>
      </c>
      <c r="O36" s="154" t="s">
        <v>433</v>
      </c>
      <c r="P36" s="154" t="s">
        <v>433</v>
      </c>
      <c r="Q36" s="154" t="s">
        <v>433</v>
      </c>
      <c r="R36" s="154" t="s">
        <v>433</v>
      </c>
      <c r="S36" s="154" t="s">
        <v>433</v>
      </c>
      <c r="T36" s="154" t="s">
        <v>433</v>
      </c>
      <c r="U36" s="154" t="s">
        <v>433</v>
      </c>
      <c r="V36" s="154" t="s">
        <v>433</v>
      </c>
      <c r="W36" s="154" t="s">
        <v>433</v>
      </c>
      <c r="X36" s="154" t="s">
        <v>433</v>
      </c>
      <c r="Y36" s="154" t="s">
        <v>433</v>
      </c>
      <c r="Z36" s="154" t="s">
        <v>433</v>
      </c>
      <c r="AA36" s="154" t="s">
        <v>433</v>
      </c>
      <c r="AB36" s="154" t="s">
        <v>433</v>
      </c>
      <c r="AC36" s="154" t="s">
        <v>433</v>
      </c>
      <c r="AD36" s="154" t="s">
        <v>433</v>
      </c>
      <c r="AE36" s="154" t="s">
        <v>433</v>
      </c>
      <c r="AF36" s="154" t="s">
        <v>433</v>
      </c>
      <c r="AG36" s="154" t="s">
        <v>433</v>
      </c>
      <c r="AH36" s="154" t="s">
        <v>433</v>
      </c>
      <c r="AI36" s="154" t="s">
        <v>433</v>
      </c>
      <c r="AJ36" s="154" t="s">
        <v>433</v>
      </c>
      <c r="AK36" s="154" t="s">
        <v>433</v>
      </c>
      <c r="AL36" s="154" t="s">
        <v>433</v>
      </c>
      <c r="AM36" s="154" t="s">
        <v>433</v>
      </c>
      <c r="AN36" s="154" t="s">
        <v>433</v>
      </c>
      <c r="AO36" s="154" t="s">
        <v>433</v>
      </c>
      <c r="AP36" s="154" t="s">
        <v>433</v>
      </c>
      <c r="AQ36" s="154" t="s">
        <v>433</v>
      </c>
      <c r="AR36" s="154" t="s">
        <v>433</v>
      </c>
      <c r="AS36" s="154" t="s">
        <v>433</v>
      </c>
      <c r="AT36" s="154" t="s">
        <v>433</v>
      </c>
      <c r="AU36" s="154" t="s">
        <v>433</v>
      </c>
      <c r="AV36" s="154" t="s">
        <v>433</v>
      </c>
      <c r="AW36" s="154" t="s">
        <v>433</v>
      </c>
      <c r="AX36" s="154" t="s">
        <v>433</v>
      </c>
      <c r="AY36" s="154" t="s">
        <v>433</v>
      </c>
      <c r="AZ36" s="154" t="s">
        <v>433</v>
      </c>
      <c r="BA36" s="154" t="s">
        <v>433</v>
      </c>
      <c r="BB36" s="154" t="s">
        <v>433</v>
      </c>
      <c r="BC36" s="154" t="s">
        <v>433</v>
      </c>
      <c r="BD36" s="154" t="s">
        <v>433</v>
      </c>
      <c r="BE36" s="154" t="s">
        <v>433</v>
      </c>
      <c r="BF36" s="154" t="s">
        <v>433</v>
      </c>
      <c r="BG36" s="154" t="s">
        <v>433</v>
      </c>
      <c r="BH36" s="154" t="s">
        <v>433</v>
      </c>
      <c r="BI36" s="154" t="s">
        <v>433</v>
      </c>
    </row>
    <row r="37" spans="1:61" x14ac:dyDescent="0.2">
      <c r="A37" s="123">
        <v>34</v>
      </c>
      <c r="B37" s="154" t="s">
        <v>433</v>
      </c>
      <c r="C37" s="154" t="s">
        <v>433</v>
      </c>
      <c r="D37" s="154" t="s">
        <v>433</v>
      </c>
      <c r="E37" s="154" t="s">
        <v>433</v>
      </c>
      <c r="F37" s="154" t="s">
        <v>433</v>
      </c>
      <c r="G37" s="154" t="s">
        <v>433</v>
      </c>
      <c r="H37" s="154" t="s">
        <v>433</v>
      </c>
      <c r="I37" s="154" t="s">
        <v>433</v>
      </c>
      <c r="J37" s="154" t="s">
        <v>433</v>
      </c>
      <c r="K37" s="154" t="s">
        <v>433</v>
      </c>
      <c r="L37" s="154" t="s">
        <v>433</v>
      </c>
      <c r="M37" s="154" t="s">
        <v>433</v>
      </c>
      <c r="N37" s="154" t="s">
        <v>433</v>
      </c>
      <c r="O37" s="154" t="s">
        <v>433</v>
      </c>
      <c r="P37" s="154" t="s">
        <v>433</v>
      </c>
      <c r="Q37" s="154" t="s">
        <v>433</v>
      </c>
      <c r="R37" s="154" t="s">
        <v>433</v>
      </c>
      <c r="S37" s="154" t="s">
        <v>433</v>
      </c>
      <c r="T37" s="154" t="s">
        <v>433</v>
      </c>
      <c r="U37" s="154" t="s">
        <v>433</v>
      </c>
      <c r="V37" s="154" t="s">
        <v>433</v>
      </c>
      <c r="W37" s="154" t="s">
        <v>433</v>
      </c>
      <c r="X37" s="154" t="s">
        <v>433</v>
      </c>
      <c r="Y37" s="154" t="s">
        <v>433</v>
      </c>
      <c r="Z37" s="154" t="s">
        <v>433</v>
      </c>
      <c r="AA37" s="154" t="s">
        <v>433</v>
      </c>
      <c r="AB37" s="154" t="s">
        <v>433</v>
      </c>
      <c r="AC37" s="154" t="s">
        <v>433</v>
      </c>
      <c r="AD37" s="154" t="s">
        <v>433</v>
      </c>
      <c r="AE37" s="154" t="s">
        <v>433</v>
      </c>
      <c r="AF37" s="154" t="s">
        <v>433</v>
      </c>
      <c r="AG37" s="154" t="s">
        <v>433</v>
      </c>
      <c r="AH37" s="154" t="s">
        <v>433</v>
      </c>
      <c r="AI37" s="154" t="s">
        <v>433</v>
      </c>
      <c r="AJ37" s="154" t="s">
        <v>433</v>
      </c>
      <c r="AK37" s="154" t="s">
        <v>433</v>
      </c>
      <c r="AL37" s="154" t="s">
        <v>433</v>
      </c>
      <c r="AM37" s="154" t="s">
        <v>433</v>
      </c>
      <c r="AN37" s="154" t="s">
        <v>433</v>
      </c>
      <c r="AO37" s="154" t="s">
        <v>433</v>
      </c>
      <c r="AP37" s="154" t="s">
        <v>433</v>
      </c>
      <c r="AQ37" s="154" t="s">
        <v>433</v>
      </c>
      <c r="AR37" s="154" t="s">
        <v>433</v>
      </c>
      <c r="AS37" s="154" t="s">
        <v>433</v>
      </c>
      <c r="AT37" s="154" t="s">
        <v>433</v>
      </c>
      <c r="AU37" s="154" t="s">
        <v>433</v>
      </c>
      <c r="AV37" s="154" t="s">
        <v>433</v>
      </c>
      <c r="AW37" s="154" t="s">
        <v>433</v>
      </c>
      <c r="AX37" s="154" t="s">
        <v>433</v>
      </c>
      <c r="AY37" s="154" t="s">
        <v>433</v>
      </c>
      <c r="AZ37" s="154" t="s">
        <v>433</v>
      </c>
      <c r="BA37" s="154" t="s">
        <v>433</v>
      </c>
      <c r="BB37" s="154" t="s">
        <v>433</v>
      </c>
      <c r="BC37" s="154" t="s">
        <v>433</v>
      </c>
      <c r="BD37" s="154" t="s">
        <v>433</v>
      </c>
      <c r="BE37" s="154" t="s">
        <v>433</v>
      </c>
      <c r="BF37" s="154" t="s">
        <v>433</v>
      </c>
      <c r="BG37" s="154" t="s">
        <v>433</v>
      </c>
      <c r="BH37" s="154" t="s">
        <v>433</v>
      </c>
      <c r="BI37" s="154" t="s">
        <v>433</v>
      </c>
    </row>
    <row r="38" spans="1:61" x14ac:dyDescent="0.2">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c r="AC38" s="154"/>
      <c r="AD38" s="154"/>
      <c r="AE38" s="154"/>
      <c r="AF38" s="154"/>
      <c r="AG38" s="154"/>
      <c r="AH38" s="154"/>
      <c r="AI38" s="154"/>
      <c r="AJ38" s="154"/>
      <c r="AK38" s="154"/>
      <c r="AL38" s="154"/>
      <c r="AM38" s="154"/>
      <c r="AN38" s="154"/>
      <c r="AO38" s="154"/>
      <c r="AP38" s="154"/>
      <c r="AQ38" s="154"/>
      <c r="AR38" s="154"/>
      <c r="AS38" s="154"/>
      <c r="AT38" s="154"/>
      <c r="AU38" s="154"/>
      <c r="AV38" s="154"/>
      <c r="AW38" s="154"/>
      <c r="AX38" s="154"/>
      <c r="AY38" s="154"/>
      <c r="AZ38" s="154"/>
      <c r="BA38" s="154"/>
      <c r="BB38" s="154"/>
      <c r="BC38" s="154"/>
      <c r="BD38" s="154"/>
      <c r="BE38" s="154"/>
      <c r="BF38" s="154"/>
      <c r="BG38" s="154"/>
      <c r="BH38" s="154"/>
      <c r="BI38" s="154"/>
    </row>
  </sheetData>
  <phoneticPr fontId="3" type="noConversion"/>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81E95-C656-489E-9714-80E932EAFE30}">
  <dimension ref="A1:CO38"/>
  <sheetViews>
    <sheetView zoomScale="80" zoomScaleNormal="80" workbookViewId="0">
      <selection activeCell="I24" sqref="I24"/>
    </sheetView>
  </sheetViews>
  <sheetFormatPr defaultColWidth="8.85546875" defaultRowHeight="12.75" x14ac:dyDescent="0.2"/>
  <cols>
    <col min="1" max="1" bestFit="true" customWidth="true" style="123" width="8.7109375" collapsed="true"/>
    <col min="2" max="2" bestFit="true" customWidth="true" style="123" width="30.28515625" collapsed="true"/>
    <col min="3" max="3" bestFit="true" customWidth="true" style="123" width="13.5703125" collapsed="true"/>
    <col min="4" max="4" bestFit="true" customWidth="true" style="123" width="32.28515625" collapsed="true"/>
    <col min="5" max="5" bestFit="true" customWidth="true" style="123" width="19.28515625" collapsed="true"/>
    <col min="6" max="6" bestFit="true" customWidth="true" style="123" width="20.85546875" collapsed="true"/>
    <col min="7" max="7" bestFit="true" customWidth="true" style="123" width="13.140625" collapsed="true"/>
    <col min="8" max="8" bestFit="true" customWidth="true" style="123" width="18.85546875" collapsed="true"/>
    <col min="9" max="9" bestFit="true" customWidth="true" style="123" width="20.0" collapsed="true"/>
    <col min="10" max="10" bestFit="true" customWidth="true" style="123" width="24.42578125" collapsed="true"/>
    <col min="11" max="11" bestFit="true" customWidth="true" style="123" width="10.42578125" collapsed="true"/>
    <col min="12" max="12" bestFit="true" customWidth="true" style="123" width="19.42578125" collapsed="true"/>
    <col min="13" max="13" bestFit="true" customWidth="true" style="123" width="18.140625" collapsed="true"/>
    <col min="14" max="14" bestFit="true" customWidth="true" style="123" width="19.42578125" collapsed="true"/>
    <col min="15" max="15" bestFit="true" customWidth="true" style="123" width="16.7109375" collapsed="true"/>
    <col min="16" max="16" bestFit="true" customWidth="true" style="123" width="16.85546875" collapsed="true"/>
    <col min="17" max="17" bestFit="true" customWidth="true" style="123" width="16.7109375" collapsed="true"/>
    <col min="18" max="18" bestFit="true" customWidth="true" style="123" width="13.5703125" collapsed="true"/>
    <col min="19" max="19" bestFit="true" customWidth="true" style="123" width="31.5703125" collapsed="true"/>
    <col min="20" max="20" bestFit="true" customWidth="true" style="123" width="16.42578125" collapsed="true"/>
    <col min="21" max="21" bestFit="true" customWidth="true" style="123" width="17.28515625" collapsed="true"/>
    <col min="22" max="22" bestFit="true" customWidth="true" style="123" width="12.0" collapsed="true"/>
    <col min="23" max="23" bestFit="true" customWidth="true" style="123" width="13.0" collapsed="true"/>
    <col min="24" max="24" bestFit="true" customWidth="true" style="123" width="13.5703125" collapsed="true"/>
    <col min="25" max="25" customWidth="true" style="123" width="13.0" collapsed="true"/>
    <col min="26" max="27" customWidth="true" style="123" width="12.28515625" collapsed="true"/>
    <col min="28" max="28" bestFit="true" customWidth="true" style="123" width="34.42578125" collapsed="true"/>
    <col min="29" max="30" bestFit="true" customWidth="true" style="123" width="13.0" collapsed="true"/>
    <col min="31" max="32" bestFit="true" customWidth="true" style="123" width="9.85546875" collapsed="true"/>
    <col min="33" max="33" bestFit="true" customWidth="true" style="123" width="12.85546875" collapsed="true"/>
    <col min="34" max="34" bestFit="true" customWidth="true" style="123" width="11.42578125" collapsed="true"/>
    <col min="35" max="35" bestFit="true" customWidth="true" style="123" width="13.0" collapsed="true"/>
    <col min="36" max="36" bestFit="true" customWidth="true" style="123" width="9.85546875" collapsed="true"/>
    <col min="37" max="37" bestFit="true" customWidth="true" style="123" width="10.0" collapsed="true"/>
    <col min="38" max="39" customWidth="true" style="123" width="12.42578125" collapsed="true"/>
    <col min="40" max="40" bestFit="true" customWidth="true" style="123" width="34.42578125" collapsed="true"/>
    <col min="41" max="41" bestFit="true" customWidth="true" style="123" width="13.0" collapsed="true"/>
    <col min="42" max="42" bestFit="true" customWidth="true" style="123" width="11.42578125" collapsed="true"/>
    <col min="43" max="43" bestFit="true" customWidth="true" style="123" width="10.28515625" collapsed="true"/>
    <col min="44" max="44" bestFit="true" customWidth="true" style="123" width="11.42578125" collapsed="true"/>
    <col min="45" max="46" bestFit="true" customWidth="true" style="123" width="13.5703125" collapsed="true"/>
    <col min="47" max="47" bestFit="true" customWidth="true" style="123" width="11.5703125" collapsed="true"/>
    <col min="48" max="48" bestFit="true" customWidth="true" style="123" width="11.42578125" collapsed="true"/>
    <col min="49" max="49" bestFit="true" customWidth="true" style="123" width="10.0" collapsed="true"/>
    <col min="50" max="51" customWidth="true" style="123" width="11.28515625" collapsed="true"/>
    <col min="52" max="52" bestFit="true" customWidth="true" style="123" width="34.42578125" collapsed="true"/>
    <col min="53" max="54" bestFit="true" customWidth="true" style="123" width="13.5703125" collapsed="true"/>
    <col min="55" max="55" bestFit="true" customWidth="true" style="123" width="9.85546875" collapsed="true"/>
    <col min="56" max="56" bestFit="true" customWidth="true" style="123" width="13.7109375" collapsed="true"/>
    <col min="57" max="57" bestFit="true" customWidth="true" style="123" width="13.5703125" collapsed="true"/>
    <col min="58" max="58" bestFit="true" customWidth="true" style="123" width="13.0" collapsed="true"/>
    <col min="59" max="59" bestFit="true" customWidth="true" style="123" width="12.0" collapsed="true"/>
    <col min="60" max="60" bestFit="true" customWidth="true" style="123" width="13.5703125" collapsed="true"/>
    <col min="61" max="61" bestFit="true" customWidth="true" style="123" width="13.0" collapsed="true"/>
    <col min="62" max="64" style="123" width="8.85546875" collapsed="true"/>
    <col min="65" max="65" bestFit="true" customWidth="true" style="123" width="13.0" collapsed="true"/>
    <col min="66" max="16384" style="123" width="8.85546875" collapsed="true"/>
  </cols>
  <sheetData>
    <row r="1" spans="1:93" x14ac:dyDescent="0.2">
      <c r="A1" s="123" t="s">
        <v>216</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c r="Z1" s="123" t="s">
        <v>108</v>
      </c>
      <c r="AA1" s="123" t="s">
        <v>109</v>
      </c>
      <c r="AB1" s="123" t="s">
        <v>110</v>
      </c>
      <c r="AC1" s="123" t="s">
        <v>111</v>
      </c>
      <c r="AD1" s="123" t="s">
        <v>112</v>
      </c>
      <c r="AE1" s="123" t="s">
        <v>113</v>
      </c>
      <c r="AF1" s="123" t="s">
        <v>114</v>
      </c>
      <c r="AG1" s="123" t="s">
        <v>115</v>
      </c>
      <c r="AH1" s="123" t="s">
        <v>116</v>
      </c>
      <c r="AI1" s="123" t="s">
        <v>117</v>
      </c>
      <c r="AJ1" s="123" t="s">
        <v>118</v>
      </c>
      <c r="AK1" s="123" t="s">
        <v>119</v>
      </c>
      <c r="AL1" s="123" t="s">
        <v>120</v>
      </c>
      <c r="AM1" s="123" t="s">
        <v>121</v>
      </c>
      <c r="AN1" s="123" t="s">
        <v>122</v>
      </c>
      <c r="AO1" s="123" t="s">
        <v>123</v>
      </c>
      <c r="AP1" s="123" t="s">
        <v>124</v>
      </c>
      <c r="AQ1" s="123" t="s">
        <v>125</v>
      </c>
      <c r="AR1" s="123" t="s">
        <v>126</v>
      </c>
      <c r="AS1" s="123" t="s">
        <v>143</v>
      </c>
      <c r="AT1" s="123" t="s">
        <v>144</v>
      </c>
      <c r="AU1" s="123" t="s">
        <v>145</v>
      </c>
      <c r="AV1" s="123" t="s">
        <v>146</v>
      </c>
      <c r="AW1" s="123" t="s">
        <v>153</v>
      </c>
      <c r="AX1" s="123" t="s">
        <v>154</v>
      </c>
      <c r="AY1" s="123" t="s">
        <v>155</v>
      </c>
      <c r="AZ1" s="123" t="s">
        <v>156</v>
      </c>
      <c r="BA1" s="123" t="s">
        <v>218</v>
      </c>
      <c r="BB1" s="123" t="s">
        <v>219</v>
      </c>
      <c r="BC1" s="123" t="s">
        <v>220</v>
      </c>
      <c r="BD1" s="123" t="s">
        <v>221</v>
      </c>
      <c r="BE1" s="123" t="s">
        <v>222</v>
      </c>
      <c r="BF1" s="123" t="s">
        <v>223</v>
      </c>
      <c r="BG1" s="123" t="s">
        <v>224</v>
      </c>
      <c r="BH1" s="123" t="s">
        <v>225</v>
      </c>
      <c r="BI1" s="123" t="s">
        <v>226</v>
      </c>
    </row>
    <row r="2" spans="1:93" s="143" customFormat="1" ht="38.25" x14ac:dyDescent="0.2">
      <c r="A2" s="132" t="s">
        <v>217</v>
      </c>
      <c r="B2" s="133" t="s">
        <v>8</v>
      </c>
      <c r="C2" s="134" t="s">
        <v>9</v>
      </c>
      <c r="D2" s="133" t="s">
        <v>15</v>
      </c>
      <c r="E2" s="133" t="s">
        <v>393</v>
      </c>
      <c r="F2" s="133" t="s">
        <v>17</v>
      </c>
      <c r="G2" s="133" t="s">
        <v>18</v>
      </c>
      <c r="H2" s="133" t="s">
        <v>10</v>
      </c>
      <c r="I2" s="133" t="s">
        <v>11</v>
      </c>
      <c r="J2" s="133" t="s">
        <v>12</v>
      </c>
      <c r="K2" s="133" t="s">
        <v>0</v>
      </c>
      <c r="L2" s="133" t="s">
        <v>2</v>
      </c>
      <c r="M2" s="134" t="s">
        <v>23</v>
      </c>
      <c r="N2" s="134" t="s">
        <v>47</v>
      </c>
      <c r="O2" s="134" t="s">
        <v>48</v>
      </c>
      <c r="P2" s="134" t="s">
        <v>55</v>
      </c>
      <c r="Q2" s="134" t="s">
        <v>41</v>
      </c>
      <c r="R2" s="135" t="s">
        <v>78</v>
      </c>
      <c r="S2" s="135" t="s">
        <v>58</v>
      </c>
      <c r="T2" s="135" t="s">
        <v>59</v>
      </c>
      <c r="U2" s="135" t="s">
        <v>53</v>
      </c>
      <c r="V2" s="134" t="s">
        <v>55</v>
      </c>
      <c r="W2" s="135" t="s">
        <v>565</v>
      </c>
      <c r="X2" s="134" t="s">
        <v>564</v>
      </c>
      <c r="Y2" s="134" t="s">
        <v>68</v>
      </c>
      <c r="Z2" s="136" t="s">
        <v>140</v>
      </c>
      <c r="AA2" s="136" t="s">
        <v>147</v>
      </c>
      <c r="AB2" s="137" t="s">
        <v>148</v>
      </c>
      <c r="AC2" s="137" t="s">
        <v>568</v>
      </c>
      <c r="AD2" s="137" t="s">
        <v>60</v>
      </c>
      <c r="AE2" s="137" t="s">
        <v>185</v>
      </c>
      <c r="AF2" s="137" t="s">
        <v>566</v>
      </c>
      <c r="AG2" s="137" t="s">
        <v>567</v>
      </c>
      <c r="AH2" s="137" t="s">
        <v>63</v>
      </c>
      <c r="AI2" s="137" t="s">
        <v>65</v>
      </c>
      <c r="AJ2" s="137" t="s">
        <v>67</v>
      </c>
      <c r="AK2" s="138" t="s">
        <v>68</v>
      </c>
      <c r="AL2" s="139" t="s">
        <v>141</v>
      </c>
      <c r="AM2" s="139" t="s">
        <v>149</v>
      </c>
      <c r="AN2" s="140" t="s">
        <v>151</v>
      </c>
      <c r="AO2" s="140" t="s">
        <v>568</v>
      </c>
      <c r="AP2" s="140" t="s">
        <v>60</v>
      </c>
      <c r="AQ2" s="140" t="s">
        <v>185</v>
      </c>
      <c r="AR2" s="140" t="s">
        <v>566</v>
      </c>
      <c r="AS2" s="140" t="s">
        <v>567</v>
      </c>
      <c r="AT2" s="140" t="s">
        <v>63</v>
      </c>
      <c r="AU2" s="140" t="s">
        <v>65</v>
      </c>
      <c r="AV2" s="140" t="s">
        <v>67</v>
      </c>
      <c r="AW2" s="140" t="s">
        <v>68</v>
      </c>
      <c r="AX2" s="141" t="s">
        <v>142</v>
      </c>
      <c r="AY2" s="141" t="s">
        <v>150</v>
      </c>
      <c r="AZ2" s="142" t="s">
        <v>152</v>
      </c>
      <c r="BA2" s="142" t="s">
        <v>568</v>
      </c>
      <c r="BB2" s="142" t="s">
        <v>60</v>
      </c>
      <c r="BC2" s="142" t="s">
        <v>185</v>
      </c>
      <c r="BD2" s="142" t="s">
        <v>566</v>
      </c>
      <c r="BE2" s="142" t="s">
        <v>567</v>
      </c>
      <c r="BF2" s="142" t="s">
        <v>63</v>
      </c>
      <c r="BG2" s="142" t="s">
        <v>65</v>
      </c>
      <c r="BH2" s="142" t="s">
        <v>67</v>
      </c>
      <c r="BI2" s="142" t="s">
        <v>68</v>
      </c>
      <c r="BJ2" s="123"/>
      <c r="BK2" s="123"/>
      <c r="BL2" s="123"/>
      <c r="BM2" s="123"/>
      <c r="BN2" s="123"/>
      <c r="BO2" s="123"/>
      <c r="BP2" s="123"/>
      <c r="BQ2" s="123"/>
      <c r="BR2" s="123"/>
      <c r="BS2" s="123"/>
      <c r="BT2" s="123"/>
      <c r="BU2" s="123"/>
      <c r="BV2" s="123"/>
      <c r="BW2" s="123"/>
      <c r="BX2" s="123"/>
      <c r="BY2" s="123"/>
      <c r="BZ2" s="123"/>
      <c r="CA2" s="123"/>
      <c r="CB2" s="123"/>
      <c r="CC2" s="123"/>
      <c r="CD2" s="123"/>
      <c r="CE2" s="123"/>
      <c r="CF2" s="123"/>
      <c r="CG2" s="123"/>
      <c r="CH2" s="123"/>
      <c r="CI2" s="123"/>
      <c r="CJ2" s="123"/>
      <c r="CK2" s="123"/>
      <c r="CL2" s="123"/>
      <c r="CM2" s="123"/>
      <c r="CN2" s="123"/>
      <c r="CO2" s="123"/>
    </row>
    <row r="3" spans="1:93" x14ac:dyDescent="0.2">
      <c r="A3" s="123">
        <v>0</v>
      </c>
      <c r="B3" s="144">
        <v>1</v>
      </c>
      <c r="C3" s="146" t="s">
        <v>984</v>
      </c>
      <c r="D3" s="146" t="s">
        <v>33</v>
      </c>
      <c r="E3" s="146" t="s">
        <v>130</v>
      </c>
      <c r="F3" s="146" t="s">
        <v>31</v>
      </c>
      <c r="G3" s="146" t="s">
        <v>19</v>
      </c>
      <c r="H3" s="218" t="s">
        <v>77</v>
      </c>
      <c r="I3" s="146" t="s">
        <v>39</v>
      </c>
      <c r="J3" s="207" t="s">
        <v>206</v>
      </c>
      <c r="K3" s="148" t="s">
        <v>4</v>
      </c>
      <c r="L3" s="146">
        <v>450</v>
      </c>
      <c r="M3" s="127">
        <f>J3*L3</f>
        <v>450000</v>
      </c>
      <c r="N3" s="196">
        <v>0</v>
      </c>
      <c r="O3" s="196">
        <v>0</v>
      </c>
      <c r="P3" s="130">
        <v>0.05</v>
      </c>
      <c r="Q3" s="146" t="s">
        <v>44</v>
      </c>
      <c r="R3" s="178" t="s">
        <v>208</v>
      </c>
      <c r="S3" s="127">
        <f>M3*R3/100</f>
        <v>0</v>
      </c>
      <c r="T3" s="127">
        <f>M3-S3</f>
        <v>450000</v>
      </c>
      <c r="U3" s="126">
        <f>T3-(T3*$U$9)</f>
        <v>450000</v>
      </c>
      <c r="V3" s="127">
        <f>ROUND((P3*U3),2)</f>
        <v>22500</v>
      </c>
      <c r="W3" s="127">
        <f>$W$9*U3</f>
        <v>0</v>
      </c>
      <c r="X3" s="127">
        <f>ROUND(((U3+W3)/J3),4)</f>
        <v>450</v>
      </c>
      <c r="Y3" s="127">
        <f>X3*J3</f>
        <v>450000</v>
      </c>
      <c r="Z3" s="145" t="str">
        <f>C3</f>
        <v>ServiceInventory001</v>
      </c>
      <c r="AA3" s="178" t="str">
        <f>J3</f>
        <v>1000</v>
      </c>
      <c r="AB3" s="178" t="s">
        <v>242</v>
      </c>
      <c r="AC3" s="149">
        <f>(AB3/J3)*U3</f>
        <v>337500</v>
      </c>
      <c r="AD3" s="149">
        <f>AB3*L3</f>
        <v>337500</v>
      </c>
      <c r="AE3" s="149">
        <f>ROUND(AD3*R3/100,2)</f>
        <v>0</v>
      </c>
      <c r="AF3" s="149">
        <f>AD3-AE3</f>
        <v>337500</v>
      </c>
      <c r="AG3" s="126">
        <f>AF3-(AF3*$AG$9)</f>
        <v>337500</v>
      </c>
      <c r="AH3" s="127">
        <f>ROUND(P3*AG3,2)</f>
        <v>16875</v>
      </c>
      <c r="AI3" s="149">
        <f>($AD$12/$AD$10)*AF3</f>
        <v>0</v>
      </c>
      <c r="AJ3" s="127">
        <f>ROUND(((AG3+AI3)/AB3),4)</f>
        <v>450</v>
      </c>
      <c r="AK3" s="149">
        <f>ROUND(AB3*AJ3,2)</f>
        <v>337500</v>
      </c>
      <c r="AL3" s="145" t="str">
        <f>C3</f>
        <v>ServiceInventory001</v>
      </c>
      <c r="AM3" s="178" t="str">
        <f>J3</f>
        <v>1000</v>
      </c>
      <c r="AN3" s="179" t="s">
        <v>209</v>
      </c>
      <c r="AO3" s="149">
        <f>(AN3/J3)*U3</f>
        <v>112500</v>
      </c>
      <c r="AP3" s="149">
        <f>AN3*L3</f>
        <v>112500</v>
      </c>
      <c r="AQ3" s="149">
        <f>ROUND(AP3*R3/100,2)</f>
        <v>0</v>
      </c>
      <c r="AR3" s="149">
        <f>AP3-AQ3</f>
        <v>112500</v>
      </c>
      <c r="AS3" s="126">
        <f>AR3-(AR3*$AG$9)</f>
        <v>112500</v>
      </c>
      <c r="AT3" s="127">
        <f>ROUND(P3*AS3,2)</f>
        <v>5625</v>
      </c>
      <c r="AU3" s="149">
        <f>($AP$12/$AP$10)*AR3</f>
        <v>0</v>
      </c>
      <c r="AV3" s="127">
        <f>ROUND(((AS3+AU3)/AN3),4)</f>
        <v>450</v>
      </c>
      <c r="AW3" s="149">
        <f>ROUND(AN3*AV3,2)</f>
        <v>112500</v>
      </c>
      <c r="AX3" s="145" t="str">
        <f>C5</f>
        <v>ServiceInventory003</v>
      </c>
      <c r="AY3" s="178" t="str">
        <f>J5</f>
        <v>1000</v>
      </c>
      <c r="AZ3" s="179" t="s">
        <v>206</v>
      </c>
      <c r="BA3" s="149">
        <f>(AZ3/J5)*U5</f>
        <v>225000</v>
      </c>
      <c r="BB3" s="149">
        <f>AZ3*L5</f>
        <v>225000</v>
      </c>
      <c r="BC3" s="149">
        <f>ROUND(BB3*R5/100,2)</f>
        <v>0</v>
      </c>
      <c r="BD3" s="149">
        <f>BB3-BC3</f>
        <v>225000</v>
      </c>
      <c r="BE3" s="126">
        <f>BD3-(BD3*$BE$9)</f>
        <v>225000</v>
      </c>
      <c r="BF3" s="127">
        <f>ROUND(P5*BE3,2)</f>
        <v>18000</v>
      </c>
      <c r="BG3" s="149">
        <f>($BB$12/$BB$10)*BD3</f>
        <v>0</v>
      </c>
      <c r="BH3" s="127">
        <f>ROUND(((BE3+BG3)/AZ3),4)</f>
        <v>225</v>
      </c>
      <c r="BI3" s="149">
        <f>ROUND(AZ3*BH3,2)</f>
        <v>225000</v>
      </c>
    </row>
    <row r="4" spans="1:93" x14ac:dyDescent="0.2">
      <c r="A4" s="123">
        <v>1</v>
      </c>
      <c r="B4" s="144">
        <v>2</v>
      </c>
      <c r="C4" s="146" t="s">
        <v>985</v>
      </c>
      <c r="D4" s="146" t="s">
        <v>33</v>
      </c>
      <c r="E4" s="146" t="s">
        <v>38</v>
      </c>
      <c r="F4" s="146" t="s">
        <v>31</v>
      </c>
      <c r="G4" s="146" t="s">
        <v>19</v>
      </c>
      <c r="H4" s="218" t="s">
        <v>77</v>
      </c>
      <c r="I4" s="146" t="s">
        <v>39</v>
      </c>
      <c r="J4" s="207" t="s">
        <v>209</v>
      </c>
      <c r="K4" s="148" t="s">
        <v>4</v>
      </c>
      <c r="L4" s="146">
        <v>150</v>
      </c>
      <c r="M4" s="127">
        <f>J4*L4</f>
        <v>37500</v>
      </c>
      <c r="N4" s="196">
        <v>0</v>
      </c>
      <c r="O4" s="196">
        <v>0</v>
      </c>
      <c r="P4" s="130">
        <v>0.12</v>
      </c>
      <c r="Q4" s="146" t="s">
        <v>44</v>
      </c>
      <c r="R4" s="178" t="s">
        <v>208</v>
      </c>
      <c r="S4" s="127">
        <f>M4*R4/100</f>
        <v>0</v>
      </c>
      <c r="T4" s="127">
        <f>M4-S4</f>
        <v>37500</v>
      </c>
      <c r="U4" s="126">
        <f t="shared" ref="U4:U7" si="0">T4-(T4*$U$9)</f>
        <v>37500</v>
      </c>
      <c r="V4" s="127">
        <f t="shared" ref="V4:V7" si="1">ROUND((P4*U4),2)</f>
        <v>4500</v>
      </c>
      <c r="W4" s="127">
        <f t="shared" ref="W4:W7" si="2">$W$9*U4</f>
        <v>0</v>
      </c>
      <c r="X4" s="127">
        <f t="shared" ref="X4:X7" si="3">ROUND(((U4+W4)/J4),4)</f>
        <v>150</v>
      </c>
      <c r="Y4" s="127">
        <f t="shared" ref="Y4:Y7" si="4">X4*J4</f>
        <v>37500</v>
      </c>
      <c r="Z4" s="145" t="str">
        <f t="shared" ref="Z4" si="5">C4</f>
        <v>ServiceInventory002</v>
      </c>
      <c r="AA4" s="178" t="str">
        <f t="shared" ref="AA4" si="6">J4</f>
        <v>250</v>
      </c>
      <c r="AB4" s="178" t="s">
        <v>181</v>
      </c>
      <c r="AC4" s="149">
        <f>(AB4/J4)*U4</f>
        <v>15000</v>
      </c>
      <c r="AD4" s="149">
        <f>AB4*L4</f>
        <v>15000</v>
      </c>
      <c r="AE4" s="149">
        <f>ROUND(AD4*R4/100,2)</f>
        <v>0</v>
      </c>
      <c r="AF4" s="149">
        <f>AD4-AE4</f>
        <v>15000</v>
      </c>
      <c r="AG4" s="126">
        <f>AF4-(AF4*$AG$9)</f>
        <v>15000</v>
      </c>
      <c r="AH4" s="127">
        <f>ROUND(P4*AG4,2)</f>
        <v>1800</v>
      </c>
      <c r="AI4" s="149">
        <f>($AD$12/$AD$10)*AF4</f>
        <v>0</v>
      </c>
      <c r="AJ4" s="127">
        <f>ROUND(((AG4+AI4)/AB4),4)</f>
        <v>150</v>
      </c>
      <c r="AK4" s="149">
        <f>ROUND(AB4*AJ4,2)</f>
        <v>15000</v>
      </c>
      <c r="AL4" s="145" t="str">
        <f>C4</f>
        <v>ServiceInventory002</v>
      </c>
      <c r="AM4" s="178" t="str">
        <f>J4</f>
        <v>250</v>
      </c>
      <c r="AN4" s="179" t="s">
        <v>191</v>
      </c>
      <c r="AO4" s="149">
        <f>(AN4/J4)*U4</f>
        <v>22500</v>
      </c>
      <c r="AP4" s="149">
        <f>AN4*L4</f>
        <v>22500</v>
      </c>
      <c r="AQ4" s="149">
        <f>ROUND(AP4*R4/100,2)</f>
        <v>0</v>
      </c>
      <c r="AR4" s="149">
        <f>AP4-AQ4</f>
        <v>22500</v>
      </c>
      <c r="AS4" s="126">
        <f>AR4-(AR4*$AG$9)</f>
        <v>22500</v>
      </c>
      <c r="AT4" s="127">
        <f>ROUND(P4*AS4,2)</f>
        <v>2700</v>
      </c>
      <c r="AU4" s="149">
        <f>($AP$12/$AP$10)*AR4</f>
        <v>0</v>
      </c>
      <c r="AV4" s="127">
        <f>ROUND(((AS4+AU4)/AN4),4)</f>
        <v>150</v>
      </c>
      <c r="AW4" s="149">
        <f>ROUND(AN4*AV4,2)</f>
        <v>22500</v>
      </c>
      <c r="AX4" s="145" t="str">
        <f t="shared" ref="AX4:AX5" si="7">C6</f>
        <v>ServiceInventory004</v>
      </c>
      <c r="AY4" s="178" t="str">
        <f t="shared" ref="AY4:AY5" si="8">J6</f>
        <v>500</v>
      </c>
      <c r="AZ4" s="179" t="s">
        <v>431</v>
      </c>
      <c r="BA4" s="149">
        <f t="shared" ref="BA4:BA5" si="9">(AZ4/J6)*U6</f>
        <v>675000</v>
      </c>
      <c r="BB4" s="149">
        <f t="shared" ref="BB4:BB5" si="10">AZ4*L6</f>
        <v>675000</v>
      </c>
      <c r="BC4" s="149">
        <f t="shared" ref="BC4:BC5" si="11">ROUND(BB4*R6/100,2)</f>
        <v>0</v>
      </c>
      <c r="BD4" s="149">
        <f t="shared" ref="BD4:BD5" si="12">BB4-BC4</f>
        <v>675000</v>
      </c>
      <c r="BE4" s="126">
        <f t="shared" ref="BE4:BE5" si="13">BD4-(BD4*$BE$9)</f>
        <v>675000</v>
      </c>
      <c r="BF4" s="127">
        <f t="shared" ref="BF4:BF5" si="14">ROUND(P6*BE4,2)</f>
        <v>189000</v>
      </c>
      <c r="BG4" s="149">
        <f t="shared" ref="BG4:BG5" si="15">($BB$12/$BB$10)*BD4</f>
        <v>0</v>
      </c>
      <c r="BH4" s="127">
        <f t="shared" ref="BH4:BH5" si="16">ROUND(((BE4+BG4)/AZ4),4)</f>
        <v>1350</v>
      </c>
      <c r="BI4" s="149">
        <f t="shared" ref="BI4:BI5" si="17">ROUND(AZ4*BH4,2)</f>
        <v>675000</v>
      </c>
    </row>
    <row r="5" spans="1:93" x14ac:dyDescent="0.2">
      <c r="A5" s="123">
        <v>2</v>
      </c>
      <c r="B5" s="144">
        <v>3</v>
      </c>
      <c r="C5" s="146" t="s">
        <v>986</v>
      </c>
      <c r="D5" s="146" t="s">
        <v>33</v>
      </c>
      <c r="E5" s="146" t="s">
        <v>38</v>
      </c>
      <c r="F5" s="146" t="s">
        <v>31</v>
      </c>
      <c r="G5" s="146" t="s">
        <v>19</v>
      </c>
      <c r="H5" s="218" t="s">
        <v>77</v>
      </c>
      <c r="I5" s="146" t="s">
        <v>39</v>
      </c>
      <c r="J5" s="208" t="s">
        <v>206</v>
      </c>
      <c r="K5" s="148" t="s">
        <v>4</v>
      </c>
      <c r="L5" s="146">
        <v>225</v>
      </c>
      <c r="M5" s="127">
        <f>J5*L5</f>
        <v>225000</v>
      </c>
      <c r="N5" s="196">
        <v>0</v>
      </c>
      <c r="O5" s="196">
        <v>0</v>
      </c>
      <c r="P5" s="130">
        <v>0.08</v>
      </c>
      <c r="Q5" s="146" t="s">
        <v>44</v>
      </c>
      <c r="R5" s="178" t="s">
        <v>208</v>
      </c>
      <c r="S5" s="127">
        <f>M5*R5/100</f>
        <v>0</v>
      </c>
      <c r="T5" s="127">
        <f>M5-S5</f>
        <v>225000</v>
      </c>
      <c r="U5" s="126">
        <f t="shared" si="0"/>
        <v>225000</v>
      </c>
      <c r="V5" s="127">
        <f t="shared" si="1"/>
        <v>18000</v>
      </c>
      <c r="W5" s="127">
        <f t="shared" si="2"/>
        <v>0</v>
      </c>
      <c r="X5" s="127">
        <f t="shared" si="3"/>
        <v>225</v>
      </c>
      <c r="Y5" s="127">
        <f t="shared" si="4"/>
        <v>225000</v>
      </c>
      <c r="Z5" s="211">
        <v>0</v>
      </c>
      <c r="AA5" s="212">
        <v>0</v>
      </c>
      <c r="AB5" s="213">
        <v>0</v>
      </c>
      <c r="AC5" s="211">
        <v>0</v>
      </c>
      <c r="AD5" s="211">
        <v>0</v>
      </c>
      <c r="AE5" s="211">
        <v>0</v>
      </c>
      <c r="AF5" s="211">
        <v>0</v>
      </c>
      <c r="AG5" s="214">
        <v>0</v>
      </c>
      <c r="AH5" s="128">
        <v>0</v>
      </c>
      <c r="AI5" s="211">
        <v>0</v>
      </c>
      <c r="AJ5" s="128">
        <v>0</v>
      </c>
      <c r="AK5" s="211">
        <v>0</v>
      </c>
      <c r="AL5" s="128">
        <v>0</v>
      </c>
      <c r="AM5" s="178"/>
      <c r="AN5" s="180" t="s">
        <v>208</v>
      </c>
      <c r="AO5" s="128"/>
      <c r="AP5" s="128">
        <v>0</v>
      </c>
      <c r="AQ5" s="128">
        <v>0</v>
      </c>
      <c r="AR5" s="128">
        <v>0</v>
      </c>
      <c r="AS5" s="128">
        <v>0</v>
      </c>
      <c r="AT5" s="128">
        <v>0</v>
      </c>
      <c r="AU5" s="128">
        <v>0</v>
      </c>
      <c r="AV5" s="128">
        <v>0</v>
      </c>
      <c r="AW5" s="128">
        <v>0</v>
      </c>
      <c r="AX5" s="145" t="str">
        <f t="shared" si="7"/>
        <v>ServiceInventory005</v>
      </c>
      <c r="AY5" s="178" t="str">
        <f t="shared" si="8"/>
        <v>850</v>
      </c>
      <c r="AZ5" s="181" t="s">
        <v>237</v>
      </c>
      <c r="BA5" s="149">
        <f t="shared" si="9"/>
        <v>55250</v>
      </c>
      <c r="BB5" s="149">
        <f t="shared" si="10"/>
        <v>55250</v>
      </c>
      <c r="BC5" s="149">
        <f t="shared" si="11"/>
        <v>0</v>
      </c>
      <c r="BD5" s="149">
        <f t="shared" si="12"/>
        <v>55250</v>
      </c>
      <c r="BE5" s="126">
        <f t="shared" si="13"/>
        <v>55250</v>
      </c>
      <c r="BF5" s="127">
        <f t="shared" si="14"/>
        <v>9945</v>
      </c>
      <c r="BG5" s="149">
        <f t="shared" si="15"/>
        <v>0</v>
      </c>
      <c r="BH5" s="127">
        <f t="shared" si="16"/>
        <v>65</v>
      </c>
      <c r="BI5" s="149">
        <f t="shared" si="17"/>
        <v>55250</v>
      </c>
    </row>
    <row r="6" spans="1:93" x14ac:dyDescent="0.2">
      <c r="A6" s="123">
        <v>3</v>
      </c>
      <c r="B6" s="144">
        <v>4</v>
      </c>
      <c r="C6" s="146" t="s">
        <v>987</v>
      </c>
      <c r="D6" s="146" t="s">
        <v>33</v>
      </c>
      <c r="E6" s="146" t="s">
        <v>38</v>
      </c>
      <c r="F6" s="146" t="s">
        <v>31</v>
      </c>
      <c r="G6" s="146" t="s">
        <v>19</v>
      </c>
      <c r="H6" s="218" t="s">
        <v>77</v>
      </c>
      <c r="I6" s="146" t="s">
        <v>39</v>
      </c>
      <c r="J6" s="208" t="s">
        <v>431</v>
      </c>
      <c r="K6" s="148" t="s">
        <v>4</v>
      </c>
      <c r="L6" s="146">
        <v>1350</v>
      </c>
      <c r="M6" s="127">
        <f>J6*L6</f>
        <v>675000</v>
      </c>
      <c r="N6" s="195">
        <v>0</v>
      </c>
      <c r="O6" s="195">
        <v>0</v>
      </c>
      <c r="P6" s="130">
        <v>0.28000000000000003</v>
      </c>
      <c r="Q6" s="146" t="s">
        <v>44</v>
      </c>
      <c r="R6" s="178" t="s">
        <v>208</v>
      </c>
      <c r="S6" s="127">
        <f t="shared" ref="S6:S7" si="18">M6*R6/100</f>
        <v>0</v>
      </c>
      <c r="T6" s="127">
        <f>M6-S6</f>
        <v>675000</v>
      </c>
      <c r="U6" s="126">
        <f t="shared" si="0"/>
        <v>675000</v>
      </c>
      <c r="V6" s="127">
        <f t="shared" si="1"/>
        <v>189000</v>
      </c>
      <c r="W6" s="127">
        <f t="shared" si="2"/>
        <v>0</v>
      </c>
      <c r="X6" s="127">
        <f t="shared" si="3"/>
        <v>1350</v>
      </c>
      <c r="Y6" s="127">
        <f t="shared" si="4"/>
        <v>675000</v>
      </c>
      <c r="Z6" s="211">
        <v>0</v>
      </c>
      <c r="AA6" s="212">
        <v>0</v>
      </c>
      <c r="AB6" s="213">
        <v>0</v>
      </c>
      <c r="AC6" s="211">
        <v>0</v>
      </c>
      <c r="AD6" s="211">
        <v>0</v>
      </c>
      <c r="AE6" s="211">
        <v>0</v>
      </c>
      <c r="AF6" s="211">
        <v>0</v>
      </c>
      <c r="AG6" s="214">
        <v>0</v>
      </c>
      <c r="AH6" s="128">
        <v>0</v>
      </c>
      <c r="AI6" s="211">
        <v>0</v>
      </c>
      <c r="AJ6" s="128">
        <v>0</v>
      </c>
      <c r="AK6" s="211">
        <v>0</v>
      </c>
      <c r="AL6" s="128">
        <v>0</v>
      </c>
      <c r="AM6" s="180">
        <v>0</v>
      </c>
      <c r="AN6" s="180" t="s">
        <v>208</v>
      </c>
      <c r="AO6" s="128"/>
      <c r="AP6" s="128">
        <v>0</v>
      </c>
      <c r="AQ6" s="128">
        <v>0</v>
      </c>
      <c r="AR6" s="128">
        <v>0</v>
      </c>
      <c r="AS6" s="128">
        <v>0</v>
      </c>
      <c r="AT6" s="128">
        <v>0</v>
      </c>
      <c r="AU6" s="128">
        <v>0</v>
      </c>
      <c r="AV6" s="128">
        <v>0</v>
      </c>
      <c r="AW6" s="128">
        <v>0</v>
      </c>
      <c r="AX6" s="128">
        <v>0</v>
      </c>
      <c r="AY6" s="180">
        <v>0</v>
      </c>
      <c r="AZ6" s="180" t="s">
        <v>208</v>
      </c>
      <c r="BA6" s="128"/>
      <c r="BB6" s="128">
        <v>0</v>
      </c>
      <c r="BC6" s="128">
        <v>0</v>
      </c>
      <c r="BD6" s="128">
        <v>0</v>
      </c>
      <c r="BE6" s="128">
        <v>0</v>
      </c>
      <c r="BF6" s="128">
        <v>0</v>
      </c>
      <c r="BG6" s="128">
        <v>0</v>
      </c>
      <c r="BH6" s="128">
        <v>0</v>
      </c>
      <c r="BI6" s="128">
        <v>0</v>
      </c>
    </row>
    <row r="7" spans="1:93" x14ac:dyDescent="0.2">
      <c r="A7" s="123">
        <v>4</v>
      </c>
      <c r="B7" s="144">
        <v>5</v>
      </c>
      <c r="C7" s="146" t="s">
        <v>988</v>
      </c>
      <c r="D7" s="146" t="s">
        <v>33</v>
      </c>
      <c r="E7" s="146" t="s">
        <v>38</v>
      </c>
      <c r="F7" s="146" t="s">
        <v>31</v>
      </c>
      <c r="G7" s="146" t="s">
        <v>19</v>
      </c>
      <c r="H7" s="218" t="s">
        <v>77</v>
      </c>
      <c r="I7" s="146" t="s">
        <v>39</v>
      </c>
      <c r="J7" s="205" t="s">
        <v>237</v>
      </c>
      <c r="K7" s="148" t="s">
        <v>4</v>
      </c>
      <c r="L7" s="146">
        <v>65</v>
      </c>
      <c r="M7" s="127">
        <f>J7*L7</f>
        <v>55250</v>
      </c>
      <c r="N7" s="196">
        <v>0</v>
      </c>
      <c r="O7" s="196">
        <v>0</v>
      </c>
      <c r="P7" s="130">
        <v>0.18</v>
      </c>
      <c r="Q7" s="146" t="s">
        <v>44</v>
      </c>
      <c r="R7" s="178" t="s">
        <v>208</v>
      </c>
      <c r="S7" s="127">
        <f t="shared" si="18"/>
        <v>0</v>
      </c>
      <c r="T7" s="127">
        <f>M7-S7</f>
        <v>55250</v>
      </c>
      <c r="U7" s="126">
        <f t="shared" si="0"/>
        <v>55250</v>
      </c>
      <c r="V7" s="127">
        <f t="shared" si="1"/>
        <v>9945</v>
      </c>
      <c r="W7" s="127">
        <f t="shared" si="2"/>
        <v>0</v>
      </c>
      <c r="X7" s="127">
        <f t="shared" si="3"/>
        <v>65</v>
      </c>
      <c r="Y7" s="127">
        <f t="shared" si="4"/>
        <v>55250</v>
      </c>
      <c r="Z7" s="211">
        <v>0</v>
      </c>
      <c r="AA7" s="212">
        <v>0</v>
      </c>
      <c r="AB7" s="213">
        <v>0</v>
      </c>
      <c r="AC7" s="211">
        <v>0</v>
      </c>
      <c r="AD7" s="211">
        <v>0</v>
      </c>
      <c r="AE7" s="211">
        <v>0</v>
      </c>
      <c r="AF7" s="211">
        <v>0</v>
      </c>
      <c r="AG7" s="214">
        <v>0</v>
      </c>
      <c r="AH7" s="128">
        <v>0</v>
      </c>
      <c r="AI7" s="211">
        <v>0</v>
      </c>
      <c r="AJ7" s="128">
        <v>0</v>
      </c>
      <c r="AK7" s="211">
        <v>0</v>
      </c>
      <c r="AL7" s="128">
        <v>0</v>
      </c>
      <c r="AM7" s="180">
        <v>0</v>
      </c>
      <c r="AN7" s="180" t="s">
        <v>208</v>
      </c>
      <c r="AO7" s="128"/>
      <c r="AP7" s="128">
        <v>0</v>
      </c>
      <c r="AQ7" s="128">
        <v>0</v>
      </c>
      <c r="AR7" s="128">
        <v>0</v>
      </c>
      <c r="AS7" s="128">
        <v>0</v>
      </c>
      <c r="AT7" s="128">
        <v>0</v>
      </c>
      <c r="AU7" s="128">
        <v>0</v>
      </c>
      <c r="AV7" s="128">
        <v>0</v>
      </c>
      <c r="AW7" s="128">
        <v>0</v>
      </c>
      <c r="AX7" s="128">
        <v>0</v>
      </c>
      <c r="AY7" s="180">
        <v>0</v>
      </c>
      <c r="AZ7" s="180" t="s">
        <v>208</v>
      </c>
      <c r="BA7" s="128"/>
      <c r="BB7" s="128">
        <v>0</v>
      </c>
      <c r="BC7" s="128">
        <v>0</v>
      </c>
      <c r="BD7" s="128">
        <v>0</v>
      </c>
      <c r="BE7" s="128">
        <v>0</v>
      </c>
      <c r="BF7" s="128">
        <v>0</v>
      </c>
      <c r="BG7" s="128">
        <v>0</v>
      </c>
      <c r="BH7" s="128">
        <v>0</v>
      </c>
      <c r="BI7" s="128">
        <v>0</v>
      </c>
    </row>
    <row r="8" spans="1:93" x14ac:dyDescent="0.2">
      <c r="A8" s="123">
        <v>5</v>
      </c>
      <c r="B8" s="150"/>
      <c r="C8" s="150"/>
      <c r="D8" s="150"/>
      <c r="E8" s="150"/>
      <c r="F8" s="150"/>
      <c r="G8" s="150"/>
      <c r="H8" s="124"/>
      <c r="I8" s="124"/>
      <c r="J8" s="124"/>
      <c r="K8" s="124"/>
      <c r="L8" s="124"/>
      <c r="M8" s="117">
        <f>SUM(M3:M7)</f>
        <v>1442750</v>
      </c>
      <c r="N8" s="117"/>
      <c r="O8" s="117"/>
      <c r="P8" s="124"/>
      <c r="Q8" s="124"/>
      <c r="R8" s="124"/>
      <c r="S8" s="124" t="s">
        <v>69</v>
      </c>
      <c r="T8" s="118">
        <f>SUM(T3:T7)</f>
        <v>1442750</v>
      </c>
      <c r="U8" s="118">
        <f t="shared" ref="U8" si="19">SUM(U3:U7)</f>
        <v>1442750</v>
      </c>
      <c r="V8" s="118">
        <f>SUM(V3:V7)</f>
        <v>243945</v>
      </c>
      <c r="W8" s="118">
        <f>SUM(W3:W7)</f>
        <v>0</v>
      </c>
      <c r="X8" s="118"/>
      <c r="Y8" s="118"/>
      <c r="Z8" s="119"/>
      <c r="AA8" s="119"/>
      <c r="AB8" s="151" t="s">
        <v>70</v>
      </c>
      <c r="AC8" s="151">
        <f>SUM(AC3:AC7)</f>
        <v>352500</v>
      </c>
      <c r="AD8" s="120">
        <f t="shared" ref="AD8:AI8" si="20">SUM(AD3:AD7)</f>
        <v>352500</v>
      </c>
      <c r="AE8" s="120">
        <f t="shared" si="20"/>
        <v>0</v>
      </c>
      <c r="AF8" s="120">
        <f>SUM(AF3:AF7)</f>
        <v>352500</v>
      </c>
      <c r="AG8" s="120">
        <f>SUM(AG3:AG7)</f>
        <v>352500</v>
      </c>
      <c r="AH8" s="120">
        <f>ROUND(SUM(AH3:AH7),2)</f>
        <v>18675</v>
      </c>
      <c r="AI8" s="120">
        <f t="shared" si="20"/>
        <v>0</v>
      </c>
      <c r="AJ8" s="122"/>
      <c r="AK8" s="120">
        <f>SUM(AK3:AK7)</f>
        <v>352500</v>
      </c>
      <c r="AL8" s="125"/>
      <c r="AM8" s="125"/>
      <c r="AN8" s="152" t="s">
        <v>70</v>
      </c>
      <c r="AO8" s="152">
        <f>SUM(AO3:AO7)</f>
        <v>135000</v>
      </c>
      <c r="AP8" s="152">
        <f>SUM(AP3:AP7)</f>
        <v>135000</v>
      </c>
      <c r="AQ8" s="125">
        <f>SUM(AQ3:AQ7)</f>
        <v>0</v>
      </c>
      <c r="AR8" s="125">
        <f t="shared" ref="AR8:AW8" si="21">SUM(AR3:AR7)</f>
        <v>135000</v>
      </c>
      <c r="AS8" s="125">
        <f>SUM(AS3:AS7)</f>
        <v>135000</v>
      </c>
      <c r="AT8" s="152">
        <f>SUM(AT3:AT7)</f>
        <v>8325</v>
      </c>
      <c r="AU8" s="125">
        <f t="shared" si="21"/>
        <v>0</v>
      </c>
      <c r="AV8" s="125">
        <f t="shared" si="21"/>
        <v>600</v>
      </c>
      <c r="AW8" s="125">
        <f t="shared" si="21"/>
        <v>135000</v>
      </c>
      <c r="AX8" s="129"/>
      <c r="AY8" s="129"/>
      <c r="AZ8" s="153" t="s">
        <v>70</v>
      </c>
      <c r="BA8" s="153">
        <f>SUM(BA3:BA7)</f>
        <v>955250</v>
      </c>
      <c r="BB8" s="153">
        <f>SUM(BB3:BB7)</f>
        <v>955250</v>
      </c>
      <c r="BC8" s="129">
        <f>SUM(BC3:BC7)</f>
        <v>0</v>
      </c>
      <c r="BD8" s="129">
        <f t="shared" ref="BD8" si="22">SUM(BD3:BD7)</f>
        <v>955250</v>
      </c>
      <c r="BE8" s="129">
        <f>SUM(BE3:BE7)</f>
        <v>955250</v>
      </c>
      <c r="BF8" s="153">
        <f>SUM(BF3:BF7)</f>
        <v>216945</v>
      </c>
      <c r="BG8" s="129">
        <f t="shared" ref="BG8:BI8" si="23">SUM(BG3:BG7)</f>
        <v>0</v>
      </c>
      <c r="BH8" s="129">
        <f t="shared" si="23"/>
        <v>1640</v>
      </c>
      <c r="BI8" s="129">
        <f t="shared" si="23"/>
        <v>955250</v>
      </c>
    </row>
    <row r="9" spans="1:93" x14ac:dyDescent="0.2">
      <c r="A9" s="123">
        <v>6</v>
      </c>
      <c r="B9" s="154" t="s">
        <v>433</v>
      </c>
      <c r="C9" s="154" t="s">
        <v>433</v>
      </c>
      <c r="D9" s="154" t="s">
        <v>433</v>
      </c>
      <c r="E9" s="154" t="s">
        <v>433</v>
      </c>
      <c r="F9" s="154" t="s">
        <v>433</v>
      </c>
      <c r="G9" s="154" t="s">
        <v>433</v>
      </c>
      <c r="H9" s="154" t="s">
        <v>433</v>
      </c>
      <c r="I9" s="154" t="s">
        <v>433</v>
      </c>
      <c r="J9" s="154" t="s">
        <v>433</v>
      </c>
      <c r="K9" s="154" t="s">
        <v>433</v>
      </c>
      <c r="L9" s="154" t="s">
        <v>433</v>
      </c>
      <c r="M9" s="154" t="s">
        <v>433</v>
      </c>
      <c r="N9" s="154" t="s">
        <v>433</v>
      </c>
      <c r="O9" s="154" t="s">
        <v>433</v>
      </c>
      <c r="P9" s="154" t="s">
        <v>433</v>
      </c>
      <c r="Q9" s="154" t="s">
        <v>433</v>
      </c>
      <c r="R9" s="154" t="s">
        <v>433</v>
      </c>
      <c r="S9" s="124" t="s">
        <v>49</v>
      </c>
      <c r="T9" s="118">
        <v>0</v>
      </c>
      <c r="U9" s="155">
        <f>ROUND(T9/T8,16)</f>
        <v>0</v>
      </c>
      <c r="V9" s="155" t="s">
        <v>433</v>
      </c>
      <c r="W9" s="155">
        <f>ROUND(D27/U8,16)</f>
        <v>0</v>
      </c>
      <c r="X9" s="155" t="s">
        <v>433</v>
      </c>
      <c r="Y9" s="155" t="s">
        <v>433</v>
      </c>
      <c r="Z9" s="155" t="s">
        <v>433</v>
      </c>
      <c r="AA9" s="155" t="s">
        <v>433</v>
      </c>
      <c r="AB9" s="154" t="s">
        <v>433</v>
      </c>
      <c r="AC9" s="154" t="s">
        <v>433</v>
      </c>
      <c r="AD9" s="156" t="s">
        <v>433</v>
      </c>
      <c r="AE9" s="156" t="s">
        <v>433</v>
      </c>
      <c r="AF9" s="156" t="s">
        <v>433</v>
      </c>
      <c r="AG9" s="156">
        <f>ROUND(AD11/AD10,16)</f>
        <v>0</v>
      </c>
      <c r="AH9" s="156" t="s">
        <v>433</v>
      </c>
      <c r="AI9" s="156" t="s">
        <v>433</v>
      </c>
      <c r="AJ9" s="157" t="s">
        <v>433</v>
      </c>
      <c r="AK9" s="156" t="s">
        <v>433</v>
      </c>
      <c r="AL9" s="156" t="s">
        <v>433</v>
      </c>
      <c r="AM9" s="156" t="s">
        <v>433</v>
      </c>
      <c r="AN9" s="154" t="s">
        <v>433</v>
      </c>
      <c r="AO9" s="154" t="s">
        <v>433</v>
      </c>
      <c r="AP9" s="154" t="s">
        <v>433</v>
      </c>
      <c r="AQ9" s="156" t="s">
        <v>433</v>
      </c>
      <c r="AR9" s="156" t="s">
        <v>433</v>
      </c>
      <c r="AS9" s="156">
        <f>ROUND(AP11/AP10,16)</f>
        <v>0</v>
      </c>
      <c r="AT9" s="154" t="s">
        <v>433</v>
      </c>
      <c r="AU9" s="156" t="s">
        <v>433</v>
      </c>
      <c r="AV9" s="156" t="s">
        <v>433</v>
      </c>
      <c r="AW9" s="156" t="s">
        <v>433</v>
      </c>
      <c r="AX9" s="156" t="s">
        <v>433</v>
      </c>
      <c r="AY9" s="156" t="s">
        <v>433</v>
      </c>
      <c r="AZ9" s="154" t="s">
        <v>433</v>
      </c>
      <c r="BA9" s="154" t="s">
        <v>433</v>
      </c>
      <c r="BB9" s="154" t="s">
        <v>433</v>
      </c>
      <c r="BC9" s="156" t="s">
        <v>433</v>
      </c>
      <c r="BD9" s="156" t="s">
        <v>433</v>
      </c>
      <c r="BE9" s="156">
        <f>ROUND(BB11/BB10,16)</f>
        <v>0</v>
      </c>
      <c r="BF9" s="154" t="s">
        <v>433</v>
      </c>
      <c r="BG9" s="156" t="s">
        <v>433</v>
      </c>
      <c r="BH9" s="156" t="s">
        <v>433</v>
      </c>
      <c r="BI9" s="156" t="s">
        <v>433</v>
      </c>
    </row>
    <row r="10" spans="1:93" x14ac:dyDescent="0.2">
      <c r="A10" s="123">
        <v>7</v>
      </c>
      <c r="B10" s="154" t="s">
        <v>433</v>
      </c>
      <c r="C10" s="154" t="s">
        <v>433</v>
      </c>
      <c r="D10" s="154" t="s">
        <v>433</v>
      </c>
      <c r="E10" s="154" t="s">
        <v>433</v>
      </c>
      <c r="F10" s="154" t="s">
        <v>433</v>
      </c>
      <c r="G10" s="154" t="s">
        <v>433</v>
      </c>
      <c r="H10" s="154" t="s">
        <v>433</v>
      </c>
      <c r="I10" s="154" t="s">
        <v>433</v>
      </c>
      <c r="J10" s="154" t="s">
        <v>433</v>
      </c>
      <c r="K10" s="154" t="s">
        <v>433</v>
      </c>
      <c r="L10" s="154" t="s">
        <v>433</v>
      </c>
      <c r="M10" s="154" t="s">
        <v>433</v>
      </c>
      <c r="N10" s="154" t="s">
        <v>433</v>
      </c>
      <c r="O10" s="154" t="s">
        <v>433</v>
      </c>
      <c r="P10" s="154" t="s">
        <v>433</v>
      </c>
      <c r="Q10" s="154" t="s">
        <v>433</v>
      </c>
      <c r="R10" s="154" t="s">
        <v>433</v>
      </c>
      <c r="S10" s="124" t="s">
        <v>57</v>
      </c>
      <c r="T10" s="117">
        <f>D27+D28</f>
        <v>0</v>
      </c>
      <c r="U10" s="154" t="s">
        <v>433</v>
      </c>
      <c r="V10" s="154" t="s">
        <v>433</v>
      </c>
      <c r="W10" s="154" t="s">
        <v>433</v>
      </c>
      <c r="X10" s="154" t="s">
        <v>433</v>
      </c>
      <c r="Y10" s="154" t="s">
        <v>433</v>
      </c>
      <c r="Z10" s="154" t="s">
        <v>433</v>
      </c>
      <c r="AA10" s="154" t="s">
        <v>433</v>
      </c>
      <c r="AB10" s="151" t="s">
        <v>186</v>
      </c>
      <c r="AC10" s="151" t="s">
        <v>433</v>
      </c>
      <c r="AD10" s="151">
        <f>AF8</f>
        <v>352500</v>
      </c>
      <c r="AE10" s="154" t="s">
        <v>433</v>
      </c>
      <c r="AF10" s="154" t="s">
        <v>433</v>
      </c>
      <c r="AG10" s="154" t="s">
        <v>433</v>
      </c>
      <c r="AH10" s="154" t="s">
        <v>433</v>
      </c>
      <c r="AI10" s="154" t="s">
        <v>433</v>
      </c>
      <c r="AJ10" s="154" t="s">
        <v>433</v>
      </c>
      <c r="AK10" s="154" t="s">
        <v>433</v>
      </c>
      <c r="AL10" s="154" t="s">
        <v>433</v>
      </c>
      <c r="AM10" s="154" t="s">
        <v>433</v>
      </c>
      <c r="AN10" s="158" t="s">
        <v>186</v>
      </c>
      <c r="AO10" s="158" t="s">
        <v>433</v>
      </c>
      <c r="AP10" s="158">
        <f>AR8</f>
        <v>135000</v>
      </c>
      <c r="AQ10" s="154" t="s">
        <v>433</v>
      </c>
      <c r="AR10" s="154" t="s">
        <v>433</v>
      </c>
      <c r="AS10" s="154" t="s">
        <v>433</v>
      </c>
      <c r="AT10" s="154" t="s">
        <v>433</v>
      </c>
      <c r="AU10" s="154" t="s">
        <v>433</v>
      </c>
      <c r="AV10" s="154" t="s">
        <v>433</v>
      </c>
      <c r="AW10" s="154" t="s">
        <v>433</v>
      </c>
      <c r="AX10" s="154" t="s">
        <v>433</v>
      </c>
      <c r="AY10" s="154" t="s">
        <v>433</v>
      </c>
      <c r="AZ10" s="159" t="s">
        <v>186</v>
      </c>
      <c r="BA10" s="159" t="s">
        <v>433</v>
      </c>
      <c r="BB10" s="159">
        <f>BD8</f>
        <v>955250</v>
      </c>
      <c r="BC10" s="154" t="s">
        <v>433</v>
      </c>
      <c r="BD10" s="154" t="s">
        <v>433</v>
      </c>
      <c r="BE10" s="154" t="s">
        <v>433</v>
      </c>
      <c r="BF10" s="154" t="s">
        <v>433</v>
      </c>
      <c r="BG10" s="154" t="s">
        <v>433</v>
      </c>
      <c r="BH10" s="154" t="s">
        <v>433</v>
      </c>
      <c r="BI10" s="154" t="s">
        <v>433</v>
      </c>
    </row>
    <row r="11" spans="1:93" x14ac:dyDescent="0.2">
      <c r="A11" s="123">
        <v>8</v>
      </c>
      <c r="B11" s="154" t="s">
        <v>433</v>
      </c>
      <c r="C11" s="154" t="s">
        <v>433</v>
      </c>
      <c r="D11" s="154" t="s">
        <v>433</v>
      </c>
      <c r="E11" s="154" t="s">
        <v>433</v>
      </c>
      <c r="F11" s="154" t="s">
        <v>433</v>
      </c>
      <c r="G11" s="154" t="s">
        <v>433</v>
      </c>
      <c r="H11" s="154" t="s">
        <v>433</v>
      </c>
      <c r="I11" s="154" t="s">
        <v>433</v>
      </c>
      <c r="J11" s="154" t="s">
        <v>433</v>
      </c>
      <c r="K11" s="154" t="s">
        <v>433</v>
      </c>
      <c r="L11" s="154" t="s">
        <v>433</v>
      </c>
      <c r="M11" s="154" t="s">
        <v>433</v>
      </c>
      <c r="N11" s="154" t="s">
        <v>433</v>
      </c>
      <c r="O11" s="154" t="s">
        <v>433</v>
      </c>
      <c r="P11" s="154" t="s">
        <v>433</v>
      </c>
      <c r="Q11" s="154" t="s">
        <v>433</v>
      </c>
      <c r="R11" s="154" t="s">
        <v>433</v>
      </c>
      <c r="S11" s="124" t="s">
        <v>50</v>
      </c>
      <c r="T11" s="117">
        <f>V8</f>
        <v>243945</v>
      </c>
      <c r="U11" s="154" t="s">
        <v>433</v>
      </c>
      <c r="V11" s="154" t="s">
        <v>433</v>
      </c>
      <c r="W11" s="154" t="s">
        <v>433</v>
      </c>
      <c r="X11" s="154" t="s">
        <v>433</v>
      </c>
      <c r="Y11" s="154" t="s">
        <v>433</v>
      </c>
      <c r="Z11" s="154" t="s">
        <v>433</v>
      </c>
      <c r="AA11" s="154" t="s">
        <v>433</v>
      </c>
      <c r="AB11" s="151" t="s">
        <v>42</v>
      </c>
      <c r="AC11" s="151" t="s">
        <v>433</v>
      </c>
      <c r="AD11" s="151">
        <f>ROUND((AC8/$U$8)*$T$9,2)</f>
        <v>0</v>
      </c>
      <c r="AE11" s="154" t="s">
        <v>433</v>
      </c>
      <c r="AF11" s="154" t="s">
        <v>433</v>
      </c>
      <c r="AG11" s="154" t="s">
        <v>433</v>
      </c>
      <c r="AH11" s="154" t="s">
        <v>433</v>
      </c>
      <c r="AI11" s="154" t="s">
        <v>433</v>
      </c>
      <c r="AJ11" s="154" t="s">
        <v>433</v>
      </c>
      <c r="AK11" s="154" t="s">
        <v>433</v>
      </c>
      <c r="AL11" s="154" t="s">
        <v>433</v>
      </c>
      <c r="AM11" s="154" t="s">
        <v>433</v>
      </c>
      <c r="AN11" s="158" t="s">
        <v>42</v>
      </c>
      <c r="AO11" s="158" t="s">
        <v>433</v>
      </c>
      <c r="AP11" s="158">
        <f>ROUND((AO8/$U$8)*$T$9,2)</f>
        <v>0</v>
      </c>
      <c r="AQ11" s="154" t="s">
        <v>433</v>
      </c>
      <c r="AR11" s="154" t="s">
        <v>433</v>
      </c>
      <c r="AS11" s="154" t="s">
        <v>433</v>
      </c>
      <c r="AT11" s="154" t="s">
        <v>433</v>
      </c>
      <c r="AU11" s="154" t="s">
        <v>433</v>
      </c>
      <c r="AV11" s="154" t="s">
        <v>433</v>
      </c>
      <c r="AW11" s="154" t="s">
        <v>433</v>
      </c>
      <c r="AX11" s="154" t="s">
        <v>433</v>
      </c>
      <c r="AY11" s="154" t="s">
        <v>433</v>
      </c>
      <c r="AZ11" s="159" t="s">
        <v>42</v>
      </c>
      <c r="BA11" s="159" t="s">
        <v>433</v>
      </c>
      <c r="BB11" s="159">
        <f>ROUND((BA8/$U$8)*$T$9,2)</f>
        <v>0</v>
      </c>
      <c r="BC11" s="154" t="s">
        <v>433</v>
      </c>
      <c r="BD11" s="154" t="s">
        <v>433</v>
      </c>
      <c r="BE11" s="154" t="s">
        <v>433</v>
      </c>
      <c r="BF11" s="154" t="s">
        <v>433</v>
      </c>
      <c r="BG11" s="154" t="s">
        <v>433</v>
      </c>
      <c r="BH11" s="154" t="s">
        <v>433</v>
      </c>
      <c r="BI11" s="154" t="s">
        <v>433</v>
      </c>
    </row>
    <row r="12" spans="1:93" x14ac:dyDescent="0.2">
      <c r="A12" s="123">
        <v>9</v>
      </c>
      <c r="B12" s="154" t="s">
        <v>433</v>
      </c>
      <c r="C12" s="154" t="s">
        <v>433</v>
      </c>
      <c r="D12" s="154" t="s">
        <v>433</v>
      </c>
      <c r="E12" s="154" t="s">
        <v>433</v>
      </c>
      <c r="F12" s="154" t="s">
        <v>433</v>
      </c>
      <c r="G12" s="154" t="s">
        <v>433</v>
      </c>
      <c r="H12" s="154" t="s">
        <v>433</v>
      </c>
      <c r="I12" s="154" t="s">
        <v>433</v>
      </c>
      <c r="J12" s="154" t="s">
        <v>433</v>
      </c>
      <c r="K12" s="154" t="s">
        <v>433</v>
      </c>
      <c r="L12" s="154" t="s">
        <v>433</v>
      </c>
      <c r="M12" s="154" t="s">
        <v>433</v>
      </c>
      <c r="N12" s="154" t="s">
        <v>433</v>
      </c>
      <c r="O12" s="154" t="s">
        <v>433</v>
      </c>
      <c r="P12" s="154" t="s">
        <v>433</v>
      </c>
      <c r="Q12" s="154" t="s">
        <v>433</v>
      </c>
      <c r="R12" s="154" t="s">
        <v>433</v>
      </c>
      <c r="S12" s="124" t="s">
        <v>46</v>
      </c>
      <c r="T12" s="117">
        <f>(T8+T10+T11)-T9</f>
        <v>1686695</v>
      </c>
      <c r="U12" s="154" t="s">
        <v>433</v>
      </c>
      <c r="V12" s="154" t="s">
        <v>433</v>
      </c>
      <c r="W12" s="154" t="s">
        <v>433</v>
      </c>
      <c r="X12" s="154" t="s">
        <v>433</v>
      </c>
      <c r="Y12" s="154" t="s">
        <v>433</v>
      </c>
      <c r="Z12" s="154" t="s">
        <v>433</v>
      </c>
      <c r="AA12" s="154" t="s">
        <v>433</v>
      </c>
      <c r="AB12" s="151" t="s">
        <v>187</v>
      </c>
      <c r="AC12" s="151" t="s">
        <v>433</v>
      </c>
      <c r="AD12" s="151">
        <f>ROUND(($AC$8/$U$8)*D27,4)</f>
        <v>0</v>
      </c>
      <c r="AE12" s="154" t="s">
        <v>433</v>
      </c>
      <c r="AF12" s="154" t="s">
        <v>433</v>
      </c>
      <c r="AG12" s="154" t="s">
        <v>433</v>
      </c>
      <c r="AH12" s="154" t="s">
        <v>433</v>
      </c>
      <c r="AI12" s="154" t="s">
        <v>433</v>
      </c>
      <c r="AJ12" s="154" t="s">
        <v>433</v>
      </c>
      <c r="AK12" s="154" t="s">
        <v>433</v>
      </c>
      <c r="AL12" s="154" t="s">
        <v>433</v>
      </c>
      <c r="AM12" s="154" t="s">
        <v>433</v>
      </c>
      <c r="AN12" s="158" t="s">
        <v>187</v>
      </c>
      <c r="AO12" s="158" t="s">
        <v>433</v>
      </c>
      <c r="AP12" s="158">
        <f>ROUND(($AO$8/$U$8)*D27,4)</f>
        <v>0</v>
      </c>
      <c r="AQ12" s="154" t="s">
        <v>433</v>
      </c>
      <c r="AR12" s="154" t="s">
        <v>433</v>
      </c>
      <c r="AS12" s="154" t="s">
        <v>433</v>
      </c>
      <c r="AT12" s="154" t="s">
        <v>433</v>
      </c>
      <c r="AU12" s="154" t="s">
        <v>433</v>
      </c>
      <c r="AV12" s="154" t="s">
        <v>433</v>
      </c>
      <c r="AW12" s="154" t="s">
        <v>433</v>
      </c>
      <c r="AX12" s="154" t="s">
        <v>433</v>
      </c>
      <c r="AY12" s="154" t="s">
        <v>433</v>
      </c>
      <c r="AZ12" s="159" t="s">
        <v>187</v>
      </c>
      <c r="BA12" s="159" t="s">
        <v>433</v>
      </c>
      <c r="BB12" s="159">
        <f>ROUND(($BA$8/$U$8)*D27,4)</f>
        <v>0</v>
      </c>
      <c r="BC12" s="154" t="s">
        <v>433</v>
      </c>
      <c r="BD12" s="154" t="s">
        <v>433</v>
      </c>
      <c r="BE12" s="154" t="s">
        <v>433</v>
      </c>
      <c r="BF12" s="154" t="s">
        <v>433</v>
      </c>
      <c r="BG12" s="154" t="s">
        <v>433</v>
      </c>
      <c r="BH12" s="154" t="s">
        <v>433</v>
      </c>
      <c r="BI12" s="154" t="s">
        <v>433</v>
      </c>
    </row>
    <row r="13" spans="1:93" x14ac:dyDescent="0.2">
      <c r="A13" s="123">
        <v>10</v>
      </c>
      <c r="B13" s="154" t="s">
        <v>433</v>
      </c>
      <c r="C13" s="154" t="s">
        <v>433</v>
      </c>
      <c r="D13" s="154" t="s">
        <v>433</v>
      </c>
      <c r="E13" s="154" t="s">
        <v>433</v>
      </c>
      <c r="F13" s="154" t="s">
        <v>433</v>
      </c>
      <c r="G13" s="154" t="s">
        <v>433</v>
      </c>
      <c r="H13" s="154" t="s">
        <v>433</v>
      </c>
      <c r="I13" s="154" t="s">
        <v>433</v>
      </c>
      <c r="J13" s="154" t="s">
        <v>433</v>
      </c>
      <c r="K13" s="154" t="s">
        <v>433</v>
      </c>
      <c r="L13" s="154" t="s">
        <v>433</v>
      </c>
      <c r="M13" s="154" t="s">
        <v>433</v>
      </c>
      <c r="N13" s="154" t="s">
        <v>433</v>
      </c>
      <c r="O13" s="154" t="s">
        <v>433</v>
      </c>
      <c r="P13" s="154" t="s">
        <v>433</v>
      </c>
      <c r="Q13" s="154" t="s">
        <v>433</v>
      </c>
      <c r="R13" s="154" t="s">
        <v>433</v>
      </c>
      <c r="S13" s="124" t="s">
        <v>45</v>
      </c>
      <c r="T13" s="121">
        <f>D29</f>
        <v>0</v>
      </c>
      <c r="U13" s="154" t="s">
        <v>433</v>
      </c>
      <c r="V13" s="154" t="s">
        <v>433</v>
      </c>
      <c r="W13" s="154" t="s">
        <v>433</v>
      </c>
      <c r="X13" s="154" t="s">
        <v>433</v>
      </c>
      <c r="Y13" s="154" t="s">
        <v>433</v>
      </c>
      <c r="Z13" s="154" t="s">
        <v>433</v>
      </c>
      <c r="AA13" s="154" t="s">
        <v>433</v>
      </c>
      <c r="AB13" s="151" t="s">
        <v>188</v>
      </c>
      <c r="AC13" s="151" t="s">
        <v>433</v>
      </c>
      <c r="AD13" s="151">
        <f>ROUND(($AC$8/$U$8)*D28,4)</f>
        <v>0</v>
      </c>
      <c r="AE13" s="154" t="s">
        <v>433</v>
      </c>
      <c r="AF13" s="154" t="s">
        <v>433</v>
      </c>
      <c r="AG13" s="154" t="s">
        <v>433</v>
      </c>
      <c r="AH13" s="154" t="s">
        <v>433</v>
      </c>
      <c r="AI13" s="154" t="s">
        <v>433</v>
      </c>
      <c r="AJ13" s="154" t="s">
        <v>433</v>
      </c>
      <c r="AK13" s="154" t="s">
        <v>433</v>
      </c>
      <c r="AL13" s="154" t="s">
        <v>433</v>
      </c>
      <c r="AM13" s="154" t="s">
        <v>433</v>
      </c>
      <c r="AN13" s="158" t="s">
        <v>188</v>
      </c>
      <c r="AO13" s="158" t="s">
        <v>433</v>
      </c>
      <c r="AP13" s="158">
        <f>ROUND(($AO$8/$U$8)*D28,4)</f>
        <v>0</v>
      </c>
      <c r="AQ13" s="154" t="s">
        <v>433</v>
      </c>
      <c r="AR13" s="154" t="s">
        <v>433</v>
      </c>
      <c r="AS13" s="154" t="s">
        <v>433</v>
      </c>
      <c r="AT13" s="154" t="s">
        <v>433</v>
      </c>
      <c r="AU13" s="154" t="s">
        <v>433</v>
      </c>
      <c r="AV13" s="154" t="s">
        <v>433</v>
      </c>
      <c r="AW13" s="154" t="s">
        <v>433</v>
      </c>
      <c r="AX13" s="154" t="s">
        <v>433</v>
      </c>
      <c r="AY13" s="154" t="s">
        <v>433</v>
      </c>
      <c r="AZ13" s="159" t="s">
        <v>188</v>
      </c>
      <c r="BA13" s="159" t="s">
        <v>433</v>
      </c>
      <c r="BB13" s="159">
        <f>ROUND(($BA$8/$U$8)*D28,4)</f>
        <v>0</v>
      </c>
      <c r="BC13" s="154" t="s">
        <v>433</v>
      </c>
      <c r="BD13" s="154" t="s">
        <v>433</v>
      </c>
      <c r="BE13" s="154" t="s">
        <v>433</v>
      </c>
      <c r="BF13" s="154" t="s">
        <v>433</v>
      </c>
      <c r="BG13" s="154" t="s">
        <v>433</v>
      </c>
      <c r="BH13" s="154" t="s">
        <v>433</v>
      </c>
      <c r="BI13" s="154" t="s">
        <v>433</v>
      </c>
    </row>
    <row r="14" spans="1:93" x14ac:dyDescent="0.2">
      <c r="A14" s="123">
        <v>11</v>
      </c>
      <c r="B14" s="154" t="s">
        <v>433</v>
      </c>
      <c r="C14" s="154" t="s">
        <v>433</v>
      </c>
      <c r="D14" s="154" t="s">
        <v>433</v>
      </c>
      <c r="E14" s="154" t="s">
        <v>433</v>
      </c>
      <c r="F14" s="154" t="s">
        <v>433</v>
      </c>
      <c r="G14" s="154" t="s">
        <v>433</v>
      </c>
      <c r="H14" s="154" t="s">
        <v>433</v>
      </c>
      <c r="I14" s="154" t="s">
        <v>433</v>
      </c>
      <c r="J14" s="154" t="s">
        <v>433</v>
      </c>
      <c r="K14" s="154" t="s">
        <v>433</v>
      </c>
      <c r="L14" s="154" t="s">
        <v>433</v>
      </c>
      <c r="M14" s="154" t="s">
        <v>433</v>
      </c>
      <c r="N14" s="154" t="s">
        <v>433</v>
      </c>
      <c r="O14" s="154" t="s">
        <v>433</v>
      </c>
      <c r="P14" s="154" t="s">
        <v>433</v>
      </c>
      <c r="Q14" s="154" t="s">
        <v>433</v>
      </c>
      <c r="R14" s="154" t="s">
        <v>433</v>
      </c>
      <c r="S14" s="154" t="s">
        <v>433</v>
      </c>
      <c r="T14" s="154" t="s">
        <v>433</v>
      </c>
      <c r="U14" s="154" t="s">
        <v>433</v>
      </c>
      <c r="V14" s="154" t="s">
        <v>433</v>
      </c>
      <c r="W14" s="154" t="s">
        <v>433</v>
      </c>
      <c r="X14" s="154" t="s">
        <v>433</v>
      </c>
      <c r="Y14" s="154" t="s">
        <v>433</v>
      </c>
      <c r="Z14" s="154" t="s">
        <v>433</v>
      </c>
      <c r="AA14" s="154" t="s">
        <v>433</v>
      </c>
      <c r="AB14" s="151" t="s">
        <v>189</v>
      </c>
      <c r="AC14" s="151" t="s">
        <v>433</v>
      </c>
      <c r="AD14" s="151">
        <f>ROUND(AD12+AD13,2)</f>
        <v>0</v>
      </c>
      <c r="AE14" s="154" t="s">
        <v>433</v>
      </c>
      <c r="AF14" s="154" t="s">
        <v>433</v>
      </c>
      <c r="AG14" s="154" t="s">
        <v>433</v>
      </c>
      <c r="AH14" s="154" t="s">
        <v>433</v>
      </c>
      <c r="AI14" s="154" t="s">
        <v>433</v>
      </c>
      <c r="AJ14" s="154" t="s">
        <v>433</v>
      </c>
      <c r="AK14" s="154" t="s">
        <v>433</v>
      </c>
      <c r="AL14" s="154" t="s">
        <v>433</v>
      </c>
      <c r="AM14" s="154" t="s">
        <v>433</v>
      </c>
      <c r="AN14" s="158" t="s">
        <v>189</v>
      </c>
      <c r="AO14" s="158" t="s">
        <v>433</v>
      </c>
      <c r="AP14" s="158">
        <f>ROUND(AP12+AP13,2)</f>
        <v>0</v>
      </c>
      <c r="AQ14" s="154" t="s">
        <v>433</v>
      </c>
      <c r="AR14" s="154" t="s">
        <v>433</v>
      </c>
      <c r="AS14" s="154" t="s">
        <v>433</v>
      </c>
      <c r="AT14" s="154" t="s">
        <v>433</v>
      </c>
      <c r="AU14" s="154" t="s">
        <v>433</v>
      </c>
      <c r="AV14" s="154" t="s">
        <v>433</v>
      </c>
      <c r="AW14" s="154" t="s">
        <v>433</v>
      </c>
      <c r="AX14" s="154" t="s">
        <v>433</v>
      </c>
      <c r="AY14" s="154" t="s">
        <v>433</v>
      </c>
      <c r="AZ14" s="159" t="s">
        <v>189</v>
      </c>
      <c r="BA14" s="159" t="s">
        <v>433</v>
      </c>
      <c r="BB14" s="159">
        <f>ROUND(BB12+BB13,2)</f>
        <v>0</v>
      </c>
      <c r="BC14" s="154" t="s">
        <v>433</v>
      </c>
      <c r="BD14" s="154" t="s">
        <v>433</v>
      </c>
      <c r="BE14" s="154" t="s">
        <v>433</v>
      </c>
      <c r="BF14" s="154" t="s">
        <v>433</v>
      </c>
      <c r="BG14" s="154" t="s">
        <v>433</v>
      </c>
      <c r="BH14" s="154" t="s">
        <v>433</v>
      </c>
      <c r="BI14" s="154" t="s">
        <v>433</v>
      </c>
    </row>
    <row r="15" spans="1:93" ht="25.5" x14ac:dyDescent="0.2">
      <c r="A15" s="123">
        <v>12</v>
      </c>
      <c r="B15" s="209" t="s">
        <v>676</v>
      </c>
      <c r="C15" s="209" t="s">
        <v>433</v>
      </c>
      <c r="D15" s="209" t="s">
        <v>27</v>
      </c>
      <c r="E15" s="209" t="s">
        <v>32</v>
      </c>
      <c r="F15" s="209" t="s">
        <v>21</v>
      </c>
      <c r="G15" s="209" t="s">
        <v>22</v>
      </c>
      <c r="H15" s="209" t="s">
        <v>79</v>
      </c>
      <c r="I15" s="209" t="s">
        <v>80</v>
      </c>
      <c r="J15" s="209" t="s">
        <v>13</v>
      </c>
      <c r="K15" s="209" t="s">
        <v>274</v>
      </c>
      <c r="L15" s="210" t="s">
        <v>609</v>
      </c>
      <c r="M15" s="210" t="s">
        <v>610</v>
      </c>
      <c r="N15" s="210" t="s">
        <v>434</v>
      </c>
      <c r="O15" s="132" t="s">
        <v>608</v>
      </c>
      <c r="P15" s="132" t="s">
        <v>127</v>
      </c>
      <c r="Q15" s="209" t="s">
        <v>128</v>
      </c>
      <c r="R15" s="209" t="s">
        <v>129</v>
      </c>
      <c r="S15" s="154" t="s">
        <v>433</v>
      </c>
      <c r="T15" s="154" t="s">
        <v>433</v>
      </c>
      <c r="U15" s="154" t="s">
        <v>433</v>
      </c>
      <c r="V15" s="74" t="s">
        <v>247</v>
      </c>
      <c r="W15" s="74" t="s">
        <v>248</v>
      </c>
      <c r="X15" s="74" t="s">
        <v>607</v>
      </c>
      <c r="Y15" s="161" t="s">
        <v>433</v>
      </c>
      <c r="Z15" s="154" t="s">
        <v>433</v>
      </c>
      <c r="AA15" s="154" t="s">
        <v>433</v>
      </c>
      <c r="AB15" s="151" t="s">
        <v>183</v>
      </c>
      <c r="AC15" s="151" t="s">
        <v>433</v>
      </c>
      <c r="AD15" s="151">
        <v>0</v>
      </c>
      <c r="AE15" s="154" t="s">
        <v>433</v>
      </c>
      <c r="AF15" s="154" t="s">
        <v>433</v>
      </c>
      <c r="AG15" s="154" t="s">
        <v>433</v>
      </c>
      <c r="AH15" s="154" t="s">
        <v>433</v>
      </c>
      <c r="AI15" s="154" t="s">
        <v>433</v>
      </c>
      <c r="AJ15" s="154" t="s">
        <v>433</v>
      </c>
      <c r="AK15" s="154" t="s">
        <v>433</v>
      </c>
      <c r="AL15" s="154" t="s">
        <v>433</v>
      </c>
      <c r="AM15" s="154" t="s">
        <v>433</v>
      </c>
      <c r="AN15" s="158" t="s">
        <v>183</v>
      </c>
      <c r="AO15" s="158" t="s">
        <v>433</v>
      </c>
      <c r="AP15" s="158">
        <v>0</v>
      </c>
      <c r="AQ15" s="154" t="s">
        <v>433</v>
      </c>
      <c r="AR15" s="154" t="s">
        <v>433</v>
      </c>
      <c r="AS15" s="154" t="s">
        <v>433</v>
      </c>
      <c r="AT15" s="154" t="s">
        <v>433</v>
      </c>
      <c r="AU15" s="154" t="s">
        <v>433</v>
      </c>
      <c r="AV15" s="154" t="s">
        <v>433</v>
      </c>
      <c r="AW15" s="154" t="s">
        <v>433</v>
      </c>
      <c r="AX15" s="154" t="s">
        <v>433</v>
      </c>
      <c r="AY15" s="154" t="s">
        <v>433</v>
      </c>
      <c r="AZ15" s="159" t="s">
        <v>183</v>
      </c>
      <c r="BA15" s="159" t="s">
        <v>433</v>
      </c>
      <c r="BB15" s="159">
        <v>0</v>
      </c>
      <c r="BC15" s="154" t="s">
        <v>433</v>
      </c>
      <c r="BD15" s="154" t="s">
        <v>433</v>
      </c>
      <c r="BE15" s="154" t="s">
        <v>433</v>
      </c>
      <c r="BF15" s="154" t="s">
        <v>433</v>
      </c>
      <c r="BG15" s="154" t="s">
        <v>433</v>
      </c>
      <c r="BH15" s="154" t="s">
        <v>433</v>
      </c>
      <c r="BI15" s="154" t="s">
        <v>433</v>
      </c>
    </row>
    <row r="16" spans="1:93" ht="15" x14ac:dyDescent="0.25">
      <c r="A16" s="123">
        <v>13</v>
      </c>
      <c r="B16">
        <v>0</v>
      </c>
      <c r="C16" s="154" t="s">
        <v>433</v>
      </c>
      <c r="D16" t="s">
        <v>677</v>
      </c>
      <c r="E16" t="s">
        <v>678</v>
      </c>
      <c r="F16" t="s">
        <v>679</v>
      </c>
      <c r="G16" t="s">
        <v>681</v>
      </c>
      <c r="H16" s="70">
        <f>ROUND(AD10,2)</f>
        <v>352500</v>
      </c>
      <c r="I16" s="70">
        <f>ROUND(AH8,2)</f>
        <v>18675</v>
      </c>
      <c r="J16" s="70">
        <f>ROUND(AD17,2)</f>
        <v>371175</v>
      </c>
      <c r="K16" t="s">
        <v>1089</v>
      </c>
      <c r="L16" s="8">
        <f>J16</f>
        <v>371175</v>
      </c>
      <c r="M16" s="123">
        <v>1</v>
      </c>
      <c r="N16" s="8">
        <f>L16*M16</f>
        <v>371175</v>
      </c>
      <c r="O16" s="8">
        <f>J16-L16</f>
        <v>0</v>
      </c>
      <c r="P16" s="70">
        <v>0</v>
      </c>
      <c r="Q16" s="70">
        <v>0</v>
      </c>
      <c r="R16" s="70">
        <v>0</v>
      </c>
      <c r="S16" s="154" t="s">
        <v>433</v>
      </c>
      <c r="T16" s="154" t="s">
        <v>433</v>
      </c>
      <c r="U16" s="154" t="s">
        <v>433</v>
      </c>
      <c r="V16" s="75">
        <f>(U3*N3)</f>
        <v>0</v>
      </c>
      <c r="W16" s="75">
        <f>(U3*O3)</f>
        <v>0</v>
      </c>
      <c r="X16" s="75">
        <f>V3</f>
        <v>22500</v>
      </c>
      <c r="Y16" s="154" t="s">
        <v>433</v>
      </c>
      <c r="Z16" s="154" t="s">
        <v>433</v>
      </c>
      <c r="AA16" s="154" t="s">
        <v>433</v>
      </c>
      <c r="AB16" s="151" t="s">
        <v>50</v>
      </c>
      <c r="AC16" s="151" t="s">
        <v>433</v>
      </c>
      <c r="AD16" s="151">
        <f>AH8</f>
        <v>18675</v>
      </c>
      <c r="AE16" s="154" t="s">
        <v>433</v>
      </c>
      <c r="AF16" s="154" t="s">
        <v>433</v>
      </c>
      <c r="AG16" s="154" t="s">
        <v>433</v>
      </c>
      <c r="AH16" s="162" t="s">
        <v>433</v>
      </c>
      <c r="AI16" s="162" t="s">
        <v>433</v>
      </c>
      <c r="AJ16" s="154" t="s">
        <v>433</v>
      </c>
      <c r="AK16" s="154" t="s">
        <v>433</v>
      </c>
      <c r="AL16" s="154" t="s">
        <v>433</v>
      </c>
      <c r="AM16" s="154" t="s">
        <v>433</v>
      </c>
      <c r="AN16" s="158" t="s">
        <v>50</v>
      </c>
      <c r="AO16" s="158" t="s">
        <v>433</v>
      </c>
      <c r="AP16" s="158">
        <f>AT8</f>
        <v>8325</v>
      </c>
      <c r="AQ16" s="154" t="s">
        <v>433</v>
      </c>
      <c r="AR16" s="154" t="s">
        <v>433</v>
      </c>
      <c r="AS16" s="154" t="s">
        <v>433</v>
      </c>
      <c r="AT16" s="154" t="s">
        <v>433</v>
      </c>
      <c r="AU16" s="154" t="s">
        <v>433</v>
      </c>
      <c r="AV16" s="154" t="s">
        <v>433</v>
      </c>
      <c r="AW16" s="154" t="s">
        <v>433</v>
      </c>
      <c r="AX16" s="154" t="s">
        <v>433</v>
      </c>
      <c r="AY16" s="154" t="s">
        <v>433</v>
      </c>
      <c r="AZ16" s="159" t="s">
        <v>50</v>
      </c>
      <c r="BA16" s="159" t="s">
        <v>433</v>
      </c>
      <c r="BB16" s="159">
        <f>BF8</f>
        <v>216945</v>
      </c>
      <c r="BC16" s="154" t="s">
        <v>433</v>
      </c>
      <c r="BD16" s="154" t="s">
        <v>433</v>
      </c>
      <c r="BE16" s="154" t="s">
        <v>433</v>
      </c>
      <c r="BF16" s="154" t="s">
        <v>433</v>
      </c>
      <c r="BG16" s="154" t="s">
        <v>433</v>
      </c>
      <c r="BH16" s="154" t="s">
        <v>433</v>
      </c>
      <c r="BI16" s="154" t="s">
        <v>433</v>
      </c>
    </row>
    <row r="17" spans="1:61" ht="15" x14ac:dyDescent="0.25">
      <c r="A17" s="123">
        <v>14</v>
      </c>
      <c r="B17" s="154" t="s">
        <v>433</v>
      </c>
      <c r="C17" s="154" t="s">
        <v>433</v>
      </c>
      <c r="D17" s="154" t="s">
        <v>433</v>
      </c>
      <c r="E17" s="154" t="s">
        <v>433</v>
      </c>
      <c r="F17" t="s">
        <v>611</v>
      </c>
      <c r="G17" t="s">
        <v>682</v>
      </c>
      <c r="H17" s="70">
        <f>ROUND(AP10,2)</f>
        <v>135000</v>
      </c>
      <c r="I17" s="70">
        <f>ROUND(AT8,2)</f>
        <v>8325</v>
      </c>
      <c r="J17" s="69">
        <f>ROUND(AP17,2)</f>
        <v>143325</v>
      </c>
      <c r="K17" s="70" t="s">
        <v>433</v>
      </c>
      <c r="L17" s="8">
        <f>J17</f>
        <v>143325</v>
      </c>
      <c r="M17" s="123">
        <v>1</v>
      </c>
      <c r="N17" s="8">
        <f t="shared" ref="N17:N18" si="24">L17*M17</f>
        <v>143325</v>
      </c>
      <c r="O17" s="8">
        <f t="shared" ref="O17:O18" si="25">J17-L17</f>
        <v>0</v>
      </c>
      <c r="P17" s="70">
        <v>0</v>
      </c>
      <c r="Q17" s="70">
        <v>0</v>
      </c>
      <c r="R17" s="70">
        <v>0</v>
      </c>
      <c r="S17" s="154" t="s">
        <v>433</v>
      </c>
      <c r="T17" s="154" t="s">
        <v>433</v>
      </c>
      <c r="U17" s="154" t="s">
        <v>433</v>
      </c>
      <c r="V17" s="75">
        <f t="shared" ref="V17:V20" si="26">(U4*N4)</f>
        <v>0</v>
      </c>
      <c r="W17" s="75">
        <f t="shared" ref="W17:W20" si="27">(U4*O4)</f>
        <v>0</v>
      </c>
      <c r="X17" s="75">
        <f t="shared" ref="X17:X26" si="28">V4</f>
        <v>4500</v>
      </c>
      <c r="Y17" s="154" t="s">
        <v>433</v>
      </c>
      <c r="Z17" s="154" t="s">
        <v>433</v>
      </c>
      <c r="AA17" s="154" t="s">
        <v>433</v>
      </c>
      <c r="AB17" s="151" t="s">
        <v>190</v>
      </c>
      <c r="AC17" s="151" t="s">
        <v>433</v>
      </c>
      <c r="AD17" s="151">
        <f>(AD10+AD14+AD16)-AD11</f>
        <v>371175</v>
      </c>
      <c r="AE17" s="154" t="s">
        <v>433</v>
      </c>
      <c r="AF17" s="154" t="s">
        <v>433</v>
      </c>
      <c r="AG17" s="154" t="s">
        <v>433</v>
      </c>
      <c r="AH17" s="154" t="s">
        <v>433</v>
      </c>
      <c r="AI17" s="154" t="s">
        <v>433</v>
      </c>
      <c r="AJ17" s="154" t="s">
        <v>433</v>
      </c>
      <c r="AK17" s="154" t="s">
        <v>433</v>
      </c>
      <c r="AL17" s="154" t="s">
        <v>433</v>
      </c>
      <c r="AM17" s="154" t="s">
        <v>433</v>
      </c>
      <c r="AN17" s="158" t="s">
        <v>190</v>
      </c>
      <c r="AO17" s="158" t="s">
        <v>433</v>
      </c>
      <c r="AP17" s="158">
        <f>(AP10+AP14+AP16)-AP11</f>
        <v>143325</v>
      </c>
      <c r="AQ17" s="154" t="s">
        <v>433</v>
      </c>
      <c r="AR17" s="154" t="s">
        <v>433</v>
      </c>
      <c r="AS17" s="154" t="s">
        <v>433</v>
      </c>
      <c r="AT17" s="154" t="s">
        <v>433</v>
      </c>
      <c r="AU17" s="154" t="s">
        <v>433</v>
      </c>
      <c r="AV17" s="154" t="s">
        <v>433</v>
      </c>
      <c r="AW17" s="154" t="s">
        <v>433</v>
      </c>
      <c r="AX17" s="154" t="s">
        <v>433</v>
      </c>
      <c r="AY17" s="154" t="s">
        <v>433</v>
      </c>
      <c r="AZ17" s="159" t="s">
        <v>190</v>
      </c>
      <c r="BA17" s="159" t="s">
        <v>433</v>
      </c>
      <c r="BB17" s="159">
        <f>(BB10+BB14+BB16)-BB11</f>
        <v>1172195</v>
      </c>
      <c r="BC17" s="154" t="s">
        <v>433</v>
      </c>
      <c r="BD17" s="154" t="s">
        <v>433</v>
      </c>
      <c r="BE17" s="154" t="s">
        <v>433</v>
      </c>
      <c r="BF17" s="154" t="s">
        <v>433</v>
      </c>
      <c r="BG17" s="154" t="s">
        <v>433</v>
      </c>
      <c r="BH17" s="154" t="s">
        <v>433</v>
      </c>
      <c r="BI17" s="154" t="s">
        <v>433</v>
      </c>
    </row>
    <row r="18" spans="1:61" ht="15" x14ac:dyDescent="0.25">
      <c r="A18" s="123">
        <v>15</v>
      </c>
      <c r="B18" s="154" t="s">
        <v>433</v>
      </c>
      <c r="C18" s="154" t="s">
        <v>433</v>
      </c>
      <c r="D18" s="154" t="s">
        <v>433</v>
      </c>
      <c r="E18" s="154" t="s">
        <v>433</v>
      </c>
      <c r="F18" t="s">
        <v>680</v>
      </c>
      <c r="G18" t="s">
        <v>683</v>
      </c>
      <c r="H18" s="70">
        <f>ROUND(BB10,2)</f>
        <v>955250</v>
      </c>
      <c r="I18" s="70">
        <f>ROUND(BF8,2)</f>
        <v>216945</v>
      </c>
      <c r="J18" s="69">
        <f>ROUND(BB17,2)</f>
        <v>1172195</v>
      </c>
      <c r="K18" s="70" t="s">
        <v>433</v>
      </c>
      <c r="L18" s="8">
        <f t="shared" ref="L18:L19" si="29">J18</f>
        <v>1172195</v>
      </c>
      <c r="M18" s="123">
        <v>1</v>
      </c>
      <c r="N18" s="8">
        <f t="shared" si="24"/>
        <v>1172195</v>
      </c>
      <c r="O18" s="8">
        <f t="shared" si="25"/>
        <v>0</v>
      </c>
      <c r="P18" s="70">
        <v>0</v>
      </c>
      <c r="Q18" s="70">
        <v>0</v>
      </c>
      <c r="R18" s="70">
        <v>0</v>
      </c>
      <c r="S18" s="154" t="s">
        <v>433</v>
      </c>
      <c r="T18" s="154" t="s">
        <v>433</v>
      </c>
      <c r="U18" s="154" t="s">
        <v>433</v>
      </c>
      <c r="V18" s="75">
        <f t="shared" si="26"/>
        <v>0</v>
      </c>
      <c r="W18" s="75">
        <f t="shared" si="27"/>
        <v>0</v>
      </c>
      <c r="X18" s="75">
        <f t="shared" si="28"/>
        <v>18000</v>
      </c>
      <c r="Y18" s="154" t="s">
        <v>433</v>
      </c>
      <c r="Z18" s="154" t="s">
        <v>433</v>
      </c>
      <c r="AA18" s="154" t="s">
        <v>433</v>
      </c>
      <c r="AB18" s="151" t="s">
        <v>45</v>
      </c>
      <c r="AC18" s="151" t="s">
        <v>433</v>
      </c>
      <c r="AD18" s="73">
        <f>ROUND(($AC$8/$U$8)*D29,2)</f>
        <v>0</v>
      </c>
      <c r="AE18" s="154" t="s">
        <v>433</v>
      </c>
      <c r="AF18" s="154" t="s">
        <v>433</v>
      </c>
      <c r="AG18" s="154" t="s">
        <v>433</v>
      </c>
      <c r="AH18" s="154" t="s">
        <v>433</v>
      </c>
      <c r="AI18" s="154" t="s">
        <v>433</v>
      </c>
      <c r="AJ18" s="154" t="s">
        <v>433</v>
      </c>
      <c r="AK18" s="154" t="s">
        <v>433</v>
      </c>
      <c r="AL18" s="154" t="s">
        <v>433</v>
      </c>
      <c r="AM18" s="154" t="s">
        <v>433</v>
      </c>
      <c r="AN18" s="158" t="s">
        <v>45</v>
      </c>
      <c r="AO18" s="158" t="s">
        <v>433</v>
      </c>
      <c r="AP18" s="80">
        <f>ROUND(($AO$8/$U$8)*D29,2)</f>
        <v>0</v>
      </c>
      <c r="AQ18" s="154" t="s">
        <v>433</v>
      </c>
      <c r="AR18" s="154" t="s">
        <v>433</v>
      </c>
      <c r="AS18" s="154" t="s">
        <v>433</v>
      </c>
      <c r="AT18" s="154" t="s">
        <v>433</v>
      </c>
      <c r="AU18" s="154" t="s">
        <v>433</v>
      </c>
      <c r="AV18" s="154" t="s">
        <v>433</v>
      </c>
      <c r="AW18" s="154" t="s">
        <v>433</v>
      </c>
      <c r="AX18" s="154" t="s">
        <v>433</v>
      </c>
      <c r="AY18" s="154" t="s">
        <v>433</v>
      </c>
      <c r="AZ18" s="159" t="s">
        <v>45</v>
      </c>
      <c r="BA18" s="159" t="s">
        <v>433</v>
      </c>
      <c r="BB18" s="81">
        <f>ROUND(($BA$8/$U$8)*D29,2)</f>
        <v>0</v>
      </c>
      <c r="BC18" s="154" t="s">
        <v>433</v>
      </c>
      <c r="BD18" s="154" t="s">
        <v>433</v>
      </c>
      <c r="BE18" s="154" t="s">
        <v>433</v>
      </c>
      <c r="BF18" s="154" t="s">
        <v>433</v>
      </c>
      <c r="BG18" s="154" t="s">
        <v>433</v>
      </c>
      <c r="BH18" s="154" t="s">
        <v>433</v>
      </c>
      <c r="BI18" s="154" t="s">
        <v>433</v>
      </c>
    </row>
    <row r="19" spans="1:61" s="165" customFormat="1" x14ac:dyDescent="0.2">
      <c r="A19" s="123">
        <v>16</v>
      </c>
      <c r="B19" s="154" t="s">
        <v>433</v>
      </c>
      <c r="C19" s="154" t="s">
        <v>433</v>
      </c>
      <c r="D19" s="154" t="s">
        <v>433</v>
      </c>
      <c r="E19" s="154" t="s">
        <v>433</v>
      </c>
      <c r="F19" s="154" t="s">
        <v>433</v>
      </c>
      <c r="G19" s="154" t="s">
        <v>433</v>
      </c>
      <c r="H19" s="70" t="s">
        <v>433</v>
      </c>
      <c r="I19" s="70" t="s">
        <v>433</v>
      </c>
      <c r="J19" s="69" t="s">
        <v>433</v>
      </c>
      <c r="K19" s="70" t="s">
        <v>433</v>
      </c>
      <c r="L19" s="8" t="str">
        <f t="shared" si="29"/>
        <v>.</v>
      </c>
      <c r="M19" s="191" t="s">
        <v>433</v>
      </c>
      <c r="N19" s="8" t="s">
        <v>433</v>
      </c>
      <c r="O19" s="8" t="s">
        <v>433</v>
      </c>
      <c r="P19" s="70">
        <v>0</v>
      </c>
      <c r="Q19" s="70">
        <v>0</v>
      </c>
      <c r="R19" s="70">
        <v>0</v>
      </c>
      <c r="S19" s="187" t="s">
        <v>433</v>
      </c>
      <c r="T19" s="187" t="s">
        <v>433</v>
      </c>
      <c r="U19" s="154" t="s">
        <v>433</v>
      </c>
      <c r="V19" s="75">
        <f t="shared" si="26"/>
        <v>0</v>
      </c>
      <c r="W19" s="75">
        <f t="shared" si="27"/>
        <v>0</v>
      </c>
      <c r="X19" s="75">
        <f t="shared" si="28"/>
        <v>189000</v>
      </c>
      <c r="Y19" s="154" t="s">
        <v>433</v>
      </c>
      <c r="Z19" s="163" t="s">
        <v>433</v>
      </c>
      <c r="AA19" s="163" t="s">
        <v>433</v>
      </c>
      <c r="AB19" s="163" t="s">
        <v>433</v>
      </c>
      <c r="AC19" s="163" t="s">
        <v>433</v>
      </c>
      <c r="AD19" s="163" t="s">
        <v>433</v>
      </c>
      <c r="AE19" s="163" t="s">
        <v>433</v>
      </c>
      <c r="AF19" s="163" t="s">
        <v>433</v>
      </c>
      <c r="AG19" s="163" t="s">
        <v>433</v>
      </c>
      <c r="AH19" s="163" t="s">
        <v>433</v>
      </c>
      <c r="AI19" s="163" t="s">
        <v>433</v>
      </c>
      <c r="AJ19" s="163" t="s">
        <v>433</v>
      </c>
      <c r="AK19" s="164" t="s">
        <v>433</v>
      </c>
      <c r="AL19" s="164" t="s">
        <v>433</v>
      </c>
      <c r="AM19" s="164" t="s">
        <v>433</v>
      </c>
      <c r="AN19" s="163" t="s">
        <v>433</v>
      </c>
      <c r="AO19" s="163" t="s">
        <v>433</v>
      </c>
      <c r="AP19" s="163" t="s">
        <v>433</v>
      </c>
      <c r="AQ19" s="163" t="s">
        <v>433</v>
      </c>
      <c r="AR19" s="163" t="s">
        <v>433</v>
      </c>
      <c r="AS19" s="163" t="s">
        <v>433</v>
      </c>
      <c r="AT19" s="163" t="s">
        <v>433</v>
      </c>
      <c r="AU19" s="163" t="s">
        <v>433</v>
      </c>
      <c r="AV19" s="163" t="s">
        <v>433</v>
      </c>
      <c r="AW19" s="163" t="s">
        <v>433</v>
      </c>
      <c r="AX19" s="163" t="s">
        <v>433</v>
      </c>
      <c r="AY19" s="163" t="s">
        <v>433</v>
      </c>
      <c r="AZ19" s="163" t="s">
        <v>433</v>
      </c>
      <c r="BA19" s="163" t="s">
        <v>433</v>
      </c>
      <c r="BB19" s="163" t="s">
        <v>433</v>
      </c>
      <c r="BC19" s="163" t="s">
        <v>433</v>
      </c>
      <c r="BD19" s="163" t="s">
        <v>433</v>
      </c>
      <c r="BE19" s="163" t="s">
        <v>433</v>
      </c>
      <c r="BF19" s="163" t="s">
        <v>433</v>
      </c>
      <c r="BG19" s="163" t="s">
        <v>433</v>
      </c>
      <c r="BH19" s="163" t="s">
        <v>433</v>
      </c>
      <c r="BI19" s="163" t="s">
        <v>433</v>
      </c>
    </row>
    <row r="20" spans="1:61" x14ac:dyDescent="0.2">
      <c r="A20" s="123">
        <v>17</v>
      </c>
      <c r="B20" s="124" t="s">
        <v>23</v>
      </c>
      <c r="C20" s="124" t="s">
        <v>433</v>
      </c>
      <c r="D20" s="124" t="s">
        <v>433</v>
      </c>
      <c r="E20" s="124" t="s">
        <v>433</v>
      </c>
      <c r="F20" s="124" t="s">
        <v>433</v>
      </c>
      <c r="G20" s="124" t="s">
        <v>433</v>
      </c>
      <c r="H20" s="71">
        <f>ROUND(SUM(H16:H19),2)</f>
        <v>1442750</v>
      </c>
      <c r="I20" s="71">
        <f>ROUND(SUM(I16:I19),2)</f>
        <v>243945</v>
      </c>
      <c r="J20" s="72">
        <f>ROUND(SUM(J16:J19),2)</f>
        <v>1686695</v>
      </c>
      <c r="K20" s="71" t="s">
        <v>433</v>
      </c>
      <c r="L20" s="71">
        <f>SUM(L16:L19)</f>
        <v>1686695</v>
      </c>
      <c r="M20" s="71"/>
      <c r="N20" s="71">
        <f>SUM(N16:N19)</f>
        <v>1686695</v>
      </c>
      <c r="O20" s="71">
        <f>SUM(O16:O19)</f>
        <v>0</v>
      </c>
      <c r="P20" s="183">
        <f>ROUND(T8,2)</f>
        <v>1442750</v>
      </c>
      <c r="Q20" s="71">
        <f>V8</f>
        <v>243945</v>
      </c>
      <c r="R20" s="71">
        <f>ROUND(T12,2)</f>
        <v>1686695</v>
      </c>
      <c r="S20" s="154" t="s">
        <v>433</v>
      </c>
      <c r="T20" s="154" t="s">
        <v>433</v>
      </c>
      <c r="U20" s="162" t="s">
        <v>433</v>
      </c>
      <c r="V20" s="75">
        <f t="shared" si="26"/>
        <v>0</v>
      </c>
      <c r="W20" s="75">
        <f t="shared" si="27"/>
        <v>0</v>
      </c>
      <c r="X20" s="75">
        <f t="shared" si="28"/>
        <v>9945</v>
      </c>
      <c r="Y20" s="154" t="s">
        <v>433</v>
      </c>
      <c r="Z20" s="154" t="s">
        <v>433</v>
      </c>
      <c r="AA20" s="154" t="s">
        <v>433</v>
      </c>
      <c r="AB20" s="154" t="s">
        <v>433</v>
      </c>
      <c r="AC20" s="154" t="s">
        <v>433</v>
      </c>
      <c r="AD20" s="154" t="s">
        <v>433</v>
      </c>
      <c r="AE20" s="154" t="s">
        <v>433</v>
      </c>
      <c r="AF20" s="154" t="s">
        <v>433</v>
      </c>
      <c r="AG20" s="154" t="s">
        <v>433</v>
      </c>
      <c r="AH20" s="154" t="s">
        <v>433</v>
      </c>
      <c r="AI20" s="154" t="s">
        <v>433</v>
      </c>
      <c r="AJ20" s="154" t="s">
        <v>433</v>
      </c>
      <c r="AK20" s="164" t="s">
        <v>433</v>
      </c>
      <c r="AL20" s="164" t="s">
        <v>433</v>
      </c>
      <c r="AM20" s="164" t="s">
        <v>433</v>
      </c>
      <c r="AN20" s="154" t="s">
        <v>433</v>
      </c>
      <c r="AO20" s="154" t="s">
        <v>433</v>
      </c>
      <c r="AP20" s="154" t="s">
        <v>433</v>
      </c>
      <c r="AQ20" s="154" t="s">
        <v>433</v>
      </c>
      <c r="AR20" s="154" t="s">
        <v>433</v>
      </c>
      <c r="AS20" s="154" t="s">
        <v>433</v>
      </c>
      <c r="AT20" s="154" t="s">
        <v>433</v>
      </c>
      <c r="AU20" s="154" t="s">
        <v>433</v>
      </c>
      <c r="AV20" s="154" t="s">
        <v>433</v>
      </c>
      <c r="AW20" s="154" t="s">
        <v>433</v>
      </c>
      <c r="AX20" s="154" t="s">
        <v>433</v>
      </c>
      <c r="AY20" s="154" t="s">
        <v>433</v>
      </c>
      <c r="AZ20" s="154" t="s">
        <v>433</v>
      </c>
      <c r="BA20" s="154" t="s">
        <v>433</v>
      </c>
      <c r="BB20" s="154" t="s">
        <v>433</v>
      </c>
      <c r="BC20" s="154" t="s">
        <v>433</v>
      </c>
      <c r="BD20" s="154" t="s">
        <v>433</v>
      </c>
      <c r="BE20" s="154" t="s">
        <v>433</v>
      </c>
      <c r="BF20" s="154" t="s">
        <v>433</v>
      </c>
      <c r="BG20" s="154" t="s">
        <v>433</v>
      </c>
      <c r="BH20" s="154" t="s">
        <v>433</v>
      </c>
      <c r="BI20" s="154" t="s">
        <v>433</v>
      </c>
    </row>
    <row r="21" spans="1:61" x14ac:dyDescent="0.2">
      <c r="A21" s="123">
        <v>18</v>
      </c>
      <c r="B21" s="154" t="s">
        <v>433</v>
      </c>
      <c r="C21" s="154" t="s">
        <v>433</v>
      </c>
      <c r="D21" s="154" t="s">
        <v>433</v>
      </c>
      <c r="E21" s="154" t="s">
        <v>433</v>
      </c>
      <c r="F21" s="154" t="s">
        <v>433</v>
      </c>
      <c r="G21" s="154" t="s">
        <v>433</v>
      </c>
      <c r="H21" s="154" t="s">
        <v>433</v>
      </c>
      <c r="I21" s="154" t="s">
        <v>433</v>
      </c>
      <c r="J21" s="156" t="s">
        <v>433</v>
      </c>
      <c r="K21" s="154" t="s">
        <v>433</v>
      </c>
      <c r="L21" s="154" t="s">
        <v>433</v>
      </c>
      <c r="M21" s="154" t="s">
        <v>433</v>
      </c>
      <c r="N21" s="154" t="s">
        <v>433</v>
      </c>
      <c r="O21" s="154" t="s">
        <v>433</v>
      </c>
      <c r="P21" s="154" t="s">
        <v>433</v>
      </c>
      <c r="Q21" s="154" t="s">
        <v>433</v>
      </c>
      <c r="R21" s="154" t="s">
        <v>433</v>
      </c>
      <c r="S21" s="154" t="s">
        <v>433</v>
      </c>
      <c r="T21" s="154" t="s">
        <v>433</v>
      </c>
      <c r="U21" s="154" t="s">
        <v>433</v>
      </c>
      <c r="V21" s="75" t="s">
        <v>433</v>
      </c>
      <c r="W21" s="75" t="s">
        <v>433</v>
      </c>
      <c r="X21" s="75" t="s">
        <v>433</v>
      </c>
      <c r="Y21" s="154" t="s">
        <v>433</v>
      </c>
      <c r="Z21" s="154" t="s">
        <v>433</v>
      </c>
      <c r="AA21" s="154" t="s">
        <v>433</v>
      </c>
      <c r="AB21" s="154" t="s">
        <v>433</v>
      </c>
      <c r="AC21" s="154" t="s">
        <v>433</v>
      </c>
      <c r="AD21" s="154" t="s">
        <v>433</v>
      </c>
      <c r="AE21" s="154" t="s">
        <v>433</v>
      </c>
      <c r="AF21" s="154" t="s">
        <v>433</v>
      </c>
      <c r="AG21" s="154" t="s">
        <v>433</v>
      </c>
      <c r="AH21" s="154" t="s">
        <v>433</v>
      </c>
      <c r="AI21" s="154" t="s">
        <v>433</v>
      </c>
      <c r="AJ21" s="154" t="s">
        <v>433</v>
      </c>
      <c r="AK21" s="164" t="s">
        <v>433</v>
      </c>
      <c r="AL21" s="164" t="s">
        <v>433</v>
      </c>
      <c r="AM21" s="164" t="s">
        <v>433</v>
      </c>
      <c r="AN21" s="154" t="s">
        <v>433</v>
      </c>
      <c r="AO21" s="154" t="s">
        <v>433</v>
      </c>
      <c r="AP21" s="154" t="s">
        <v>433</v>
      </c>
      <c r="AQ21" s="154" t="s">
        <v>433</v>
      </c>
      <c r="AR21" s="154" t="s">
        <v>433</v>
      </c>
      <c r="AS21" s="154" t="s">
        <v>433</v>
      </c>
      <c r="AT21" s="154" t="s">
        <v>433</v>
      </c>
      <c r="AU21" s="154" t="s">
        <v>433</v>
      </c>
      <c r="AV21" s="154" t="s">
        <v>433</v>
      </c>
      <c r="AW21" s="154" t="s">
        <v>433</v>
      </c>
      <c r="AX21" s="154" t="s">
        <v>433</v>
      </c>
      <c r="AY21" s="154" t="s">
        <v>433</v>
      </c>
      <c r="AZ21" s="154" t="s">
        <v>433</v>
      </c>
      <c r="BA21" s="154" t="s">
        <v>433</v>
      </c>
      <c r="BB21" s="154" t="s">
        <v>433</v>
      </c>
      <c r="BC21" s="154" t="s">
        <v>433</v>
      </c>
      <c r="BD21" s="154" t="s">
        <v>433</v>
      </c>
      <c r="BE21" s="154" t="s">
        <v>433</v>
      </c>
      <c r="BF21" s="154" t="s">
        <v>433</v>
      </c>
      <c r="BG21" s="154" t="s">
        <v>433</v>
      </c>
      <c r="BH21" s="154" t="s">
        <v>433</v>
      </c>
      <c r="BI21" s="154" t="s">
        <v>433</v>
      </c>
    </row>
    <row r="22" spans="1:61" x14ac:dyDescent="0.2">
      <c r="A22" s="123">
        <v>19</v>
      </c>
      <c r="B22" s="154" t="s">
        <v>433</v>
      </c>
      <c r="C22" s="154" t="s">
        <v>433</v>
      </c>
      <c r="D22" s="154" t="s">
        <v>433</v>
      </c>
      <c r="E22" s="154" t="s">
        <v>433</v>
      </c>
      <c r="F22" s="154" t="s">
        <v>433</v>
      </c>
      <c r="G22" s="154" t="s">
        <v>433</v>
      </c>
      <c r="H22" s="154" t="s">
        <v>433</v>
      </c>
      <c r="I22" s="154" t="s">
        <v>433</v>
      </c>
      <c r="J22" s="156" t="s">
        <v>433</v>
      </c>
      <c r="K22" s="154" t="s">
        <v>433</v>
      </c>
      <c r="L22" s="154" t="s">
        <v>433</v>
      </c>
      <c r="M22" s="154" t="s">
        <v>433</v>
      </c>
      <c r="N22" s="154" t="s">
        <v>433</v>
      </c>
      <c r="O22" s="154" t="s">
        <v>433</v>
      </c>
      <c r="P22" s="154" t="s">
        <v>433</v>
      </c>
      <c r="Q22" s="154" t="s">
        <v>433</v>
      </c>
      <c r="R22" s="154" t="s">
        <v>433</v>
      </c>
      <c r="S22" s="154" t="s">
        <v>433</v>
      </c>
      <c r="T22" s="154" t="s">
        <v>433</v>
      </c>
      <c r="U22" s="154" t="s">
        <v>433</v>
      </c>
      <c r="V22" s="75" t="s">
        <v>433</v>
      </c>
      <c r="W22" s="75" t="s">
        <v>433</v>
      </c>
      <c r="X22" s="75" t="str">
        <f t="shared" si="28"/>
        <v>.</v>
      </c>
      <c r="Y22" s="154" t="s">
        <v>433</v>
      </c>
      <c r="Z22" s="154" t="s">
        <v>433</v>
      </c>
      <c r="AA22" s="154" t="s">
        <v>433</v>
      </c>
      <c r="AB22" s="154" t="s">
        <v>433</v>
      </c>
      <c r="AC22" s="154" t="s">
        <v>433</v>
      </c>
      <c r="AD22" s="154" t="s">
        <v>433</v>
      </c>
      <c r="AE22" s="154" t="s">
        <v>433</v>
      </c>
      <c r="AF22" s="154" t="s">
        <v>433</v>
      </c>
      <c r="AG22" s="154" t="s">
        <v>433</v>
      </c>
      <c r="AH22" s="154" t="s">
        <v>433</v>
      </c>
      <c r="AI22" s="154" t="s">
        <v>433</v>
      </c>
      <c r="AJ22" s="154" t="s">
        <v>433</v>
      </c>
      <c r="AK22" s="164" t="s">
        <v>433</v>
      </c>
      <c r="AL22" s="164" t="s">
        <v>433</v>
      </c>
      <c r="AM22" s="164" t="s">
        <v>433</v>
      </c>
      <c r="AN22" s="154" t="s">
        <v>433</v>
      </c>
      <c r="AO22" s="154" t="s">
        <v>433</v>
      </c>
      <c r="AP22" s="154" t="s">
        <v>433</v>
      </c>
      <c r="AQ22" s="154" t="s">
        <v>433</v>
      </c>
      <c r="AR22" s="154" t="s">
        <v>433</v>
      </c>
      <c r="AS22" s="154" t="s">
        <v>433</v>
      </c>
      <c r="AT22" s="154" t="s">
        <v>433</v>
      </c>
      <c r="AU22" s="154" t="s">
        <v>433</v>
      </c>
      <c r="AV22" s="154" t="s">
        <v>433</v>
      </c>
      <c r="AW22" s="154" t="s">
        <v>433</v>
      </c>
      <c r="AX22" s="154" t="s">
        <v>433</v>
      </c>
      <c r="AY22" s="154" t="s">
        <v>433</v>
      </c>
      <c r="AZ22" s="154" t="s">
        <v>433</v>
      </c>
      <c r="BA22" s="154" t="s">
        <v>433</v>
      </c>
      <c r="BB22" s="154" t="s">
        <v>433</v>
      </c>
      <c r="BC22" s="154" t="s">
        <v>433</v>
      </c>
      <c r="BD22" s="154" t="s">
        <v>433</v>
      </c>
      <c r="BE22" s="154" t="s">
        <v>433</v>
      </c>
      <c r="BF22" s="154" t="s">
        <v>433</v>
      </c>
      <c r="BG22" s="154" t="s">
        <v>433</v>
      </c>
      <c r="BH22" s="154" t="s">
        <v>433</v>
      </c>
      <c r="BI22" s="154" t="s">
        <v>433</v>
      </c>
    </row>
    <row r="23" spans="1:61" x14ac:dyDescent="0.2">
      <c r="A23" s="123">
        <v>20</v>
      </c>
      <c r="B23" s="154" t="s">
        <v>433</v>
      </c>
      <c r="C23" s="154" t="s">
        <v>433</v>
      </c>
      <c r="D23" s="154" t="s">
        <v>433</v>
      </c>
      <c r="E23" s="154" t="s">
        <v>433</v>
      </c>
      <c r="F23" s="154" t="s">
        <v>433</v>
      </c>
      <c r="G23" s="154" t="s">
        <v>433</v>
      </c>
      <c r="H23" s="154" t="s">
        <v>433</v>
      </c>
      <c r="I23" s="154" t="s">
        <v>433</v>
      </c>
      <c r="J23" s="156" t="s">
        <v>433</v>
      </c>
      <c r="K23" s="154" t="s">
        <v>433</v>
      </c>
      <c r="L23" s="154" t="s">
        <v>433</v>
      </c>
      <c r="M23" s="154" t="s">
        <v>433</v>
      </c>
      <c r="N23" s="154" t="s">
        <v>433</v>
      </c>
      <c r="O23" s="154" t="s">
        <v>433</v>
      </c>
      <c r="P23" s="154" t="s">
        <v>433</v>
      </c>
      <c r="Q23" s="154" t="s">
        <v>433</v>
      </c>
      <c r="R23" s="154" t="s">
        <v>433</v>
      </c>
      <c r="S23" s="154" t="s">
        <v>433</v>
      </c>
      <c r="T23" s="154" t="s">
        <v>433</v>
      </c>
      <c r="U23" s="154" t="s">
        <v>433</v>
      </c>
      <c r="V23" s="75" t="s">
        <v>433</v>
      </c>
      <c r="W23" s="75" t="s">
        <v>433</v>
      </c>
      <c r="X23" s="75" t="str">
        <f t="shared" si="28"/>
        <v>.</v>
      </c>
      <c r="Y23" s="154" t="s">
        <v>433</v>
      </c>
      <c r="Z23" s="154" t="s">
        <v>433</v>
      </c>
      <c r="AA23" s="154" t="s">
        <v>433</v>
      </c>
      <c r="AB23" s="154" t="s">
        <v>433</v>
      </c>
      <c r="AC23" s="154" t="s">
        <v>433</v>
      </c>
      <c r="AD23" s="154" t="s">
        <v>433</v>
      </c>
      <c r="AE23" s="154" t="s">
        <v>433</v>
      </c>
      <c r="AF23" s="154" t="s">
        <v>433</v>
      </c>
      <c r="AG23" s="154" t="s">
        <v>433</v>
      </c>
      <c r="AH23" s="154" t="s">
        <v>433</v>
      </c>
      <c r="AI23" s="154" t="s">
        <v>433</v>
      </c>
      <c r="AJ23" s="154" t="s">
        <v>433</v>
      </c>
      <c r="AK23" s="164" t="s">
        <v>433</v>
      </c>
      <c r="AL23" s="164" t="s">
        <v>433</v>
      </c>
      <c r="AM23" s="164" t="s">
        <v>433</v>
      </c>
      <c r="AN23" s="154" t="s">
        <v>433</v>
      </c>
      <c r="AO23" s="154" t="s">
        <v>433</v>
      </c>
      <c r="AP23" s="154" t="s">
        <v>433</v>
      </c>
      <c r="AQ23" s="154" t="s">
        <v>433</v>
      </c>
      <c r="AR23" s="154" t="s">
        <v>433</v>
      </c>
      <c r="AS23" s="154" t="s">
        <v>433</v>
      </c>
      <c r="AT23" s="154" t="s">
        <v>433</v>
      </c>
      <c r="AU23" s="154" t="s">
        <v>433</v>
      </c>
      <c r="AV23" s="154" t="s">
        <v>433</v>
      </c>
      <c r="AW23" s="154" t="s">
        <v>433</v>
      </c>
      <c r="AX23" s="154" t="s">
        <v>433</v>
      </c>
      <c r="AY23" s="154" t="s">
        <v>433</v>
      </c>
      <c r="AZ23" s="154" t="s">
        <v>433</v>
      </c>
      <c r="BA23" s="154" t="s">
        <v>433</v>
      </c>
      <c r="BB23" s="154" t="s">
        <v>433</v>
      </c>
      <c r="BC23" s="154" t="s">
        <v>433</v>
      </c>
      <c r="BD23" s="154" t="s">
        <v>433</v>
      </c>
      <c r="BE23" s="154" t="s">
        <v>433</v>
      </c>
      <c r="BF23" s="154" t="s">
        <v>433</v>
      </c>
      <c r="BG23" s="154" t="s">
        <v>433</v>
      </c>
      <c r="BH23" s="154" t="s">
        <v>433</v>
      </c>
      <c r="BI23" s="154" t="s">
        <v>433</v>
      </c>
    </row>
    <row r="24" spans="1:61" x14ac:dyDescent="0.2">
      <c r="A24" s="123">
        <v>21</v>
      </c>
      <c r="B24" s="154" t="s">
        <v>433</v>
      </c>
      <c r="C24" s="154" t="s">
        <v>433</v>
      </c>
      <c r="D24" s="154" t="s">
        <v>433</v>
      </c>
      <c r="E24" s="154" t="s">
        <v>433</v>
      </c>
      <c r="F24" s="154" t="s">
        <v>433</v>
      </c>
      <c r="G24" s="154" t="s">
        <v>433</v>
      </c>
      <c r="H24" s="154" t="s">
        <v>433</v>
      </c>
      <c r="I24" s="154" t="s">
        <v>433</v>
      </c>
      <c r="J24" s="156" t="s">
        <v>433</v>
      </c>
      <c r="K24" s="154" t="s">
        <v>433</v>
      </c>
      <c r="L24" s="154" t="s">
        <v>433</v>
      </c>
      <c r="M24" s="154" t="s">
        <v>433</v>
      </c>
      <c r="N24" s="154" t="s">
        <v>433</v>
      </c>
      <c r="O24" s="154" t="s">
        <v>433</v>
      </c>
      <c r="P24" s="154" t="s">
        <v>433</v>
      </c>
      <c r="Q24" s="154" t="s">
        <v>433</v>
      </c>
      <c r="R24" s="154" t="s">
        <v>433</v>
      </c>
      <c r="S24" s="154" t="s">
        <v>433</v>
      </c>
      <c r="T24" s="154" t="s">
        <v>433</v>
      </c>
      <c r="U24" s="154" t="s">
        <v>433</v>
      </c>
      <c r="V24" s="75" t="s">
        <v>433</v>
      </c>
      <c r="W24" s="75" t="s">
        <v>433</v>
      </c>
      <c r="X24" s="75" t="str">
        <f t="shared" si="28"/>
        <v>.</v>
      </c>
      <c r="Y24" s="154" t="s">
        <v>433</v>
      </c>
      <c r="Z24" s="154" t="s">
        <v>433</v>
      </c>
      <c r="AA24" s="154" t="s">
        <v>433</v>
      </c>
      <c r="AB24" s="154" t="s">
        <v>433</v>
      </c>
      <c r="AC24" s="154" t="s">
        <v>433</v>
      </c>
      <c r="AD24" s="154" t="s">
        <v>433</v>
      </c>
      <c r="AE24" s="154" t="s">
        <v>433</v>
      </c>
      <c r="AF24" s="154" t="s">
        <v>433</v>
      </c>
      <c r="AG24" s="154" t="s">
        <v>433</v>
      </c>
      <c r="AH24" s="154" t="s">
        <v>433</v>
      </c>
      <c r="AI24" s="154" t="s">
        <v>433</v>
      </c>
      <c r="AJ24" s="154" t="s">
        <v>433</v>
      </c>
      <c r="AK24" s="164" t="s">
        <v>433</v>
      </c>
      <c r="AL24" s="164" t="s">
        <v>433</v>
      </c>
      <c r="AM24" s="164" t="s">
        <v>433</v>
      </c>
      <c r="AN24" s="154" t="s">
        <v>433</v>
      </c>
      <c r="AO24" s="154" t="s">
        <v>433</v>
      </c>
      <c r="AP24" s="154" t="s">
        <v>433</v>
      </c>
      <c r="AQ24" s="154" t="s">
        <v>433</v>
      </c>
      <c r="AR24" s="154" t="s">
        <v>433</v>
      </c>
      <c r="AS24" s="154" t="s">
        <v>433</v>
      </c>
      <c r="AT24" s="154" t="s">
        <v>433</v>
      </c>
      <c r="AU24" s="154" t="s">
        <v>433</v>
      </c>
      <c r="AV24" s="154" t="s">
        <v>433</v>
      </c>
      <c r="AW24" s="154" t="s">
        <v>433</v>
      </c>
      <c r="AX24" s="154" t="s">
        <v>433</v>
      </c>
      <c r="AY24" s="154" t="s">
        <v>433</v>
      </c>
      <c r="AZ24" s="154" t="s">
        <v>433</v>
      </c>
      <c r="BA24" s="154" t="s">
        <v>433</v>
      </c>
      <c r="BB24" s="154" t="s">
        <v>433</v>
      </c>
      <c r="BC24" s="154" t="s">
        <v>433</v>
      </c>
      <c r="BD24" s="154" t="s">
        <v>433</v>
      </c>
      <c r="BE24" s="154" t="s">
        <v>433</v>
      </c>
      <c r="BF24" s="154" t="s">
        <v>433</v>
      </c>
      <c r="BG24" s="154" t="s">
        <v>433</v>
      </c>
      <c r="BH24" s="154" t="s">
        <v>433</v>
      </c>
      <c r="BI24" s="154" t="s">
        <v>433</v>
      </c>
    </row>
    <row r="25" spans="1:61" x14ac:dyDescent="0.2">
      <c r="A25" s="123">
        <v>22</v>
      </c>
      <c r="B25" s="166" t="s">
        <v>398</v>
      </c>
      <c r="C25" s="166" t="s">
        <v>433</v>
      </c>
      <c r="D25" s="166" t="s">
        <v>433</v>
      </c>
      <c r="E25" s="166" t="s">
        <v>433</v>
      </c>
      <c r="F25" s="166" t="s">
        <v>433</v>
      </c>
      <c r="G25" s="154" t="s">
        <v>433</v>
      </c>
      <c r="H25" s="154" t="s">
        <v>433</v>
      </c>
      <c r="I25" s="154" t="s">
        <v>433</v>
      </c>
      <c r="J25" s="154" t="s">
        <v>433</v>
      </c>
      <c r="K25" s="154" t="s">
        <v>433</v>
      </c>
      <c r="L25" s="154" t="s">
        <v>433</v>
      </c>
      <c r="M25" s="154" t="s">
        <v>433</v>
      </c>
      <c r="N25" s="154" t="s">
        <v>433</v>
      </c>
      <c r="O25" s="154" t="s">
        <v>433</v>
      </c>
      <c r="P25" s="154" t="s">
        <v>433</v>
      </c>
      <c r="Q25" s="154" t="s">
        <v>433</v>
      </c>
      <c r="R25" s="154" t="s">
        <v>433</v>
      </c>
      <c r="S25" s="154" t="s">
        <v>433</v>
      </c>
      <c r="T25" s="154" t="s">
        <v>433</v>
      </c>
      <c r="U25" s="154" t="s">
        <v>433</v>
      </c>
      <c r="V25" s="75" t="s">
        <v>433</v>
      </c>
      <c r="W25" s="75" t="s">
        <v>433</v>
      </c>
      <c r="X25" s="75" t="str">
        <f t="shared" si="28"/>
        <v>.</v>
      </c>
      <c r="Y25" s="154" t="s">
        <v>433</v>
      </c>
      <c r="Z25" s="154" t="s">
        <v>433</v>
      </c>
      <c r="AA25" s="154" t="s">
        <v>433</v>
      </c>
      <c r="AB25" s="154" t="s">
        <v>433</v>
      </c>
      <c r="AC25" s="154" t="s">
        <v>433</v>
      </c>
      <c r="AD25" s="154" t="s">
        <v>433</v>
      </c>
      <c r="AE25" s="154" t="s">
        <v>433</v>
      </c>
      <c r="AF25" s="154" t="s">
        <v>433</v>
      </c>
      <c r="AG25" s="154" t="s">
        <v>433</v>
      </c>
      <c r="AH25" s="154" t="s">
        <v>433</v>
      </c>
      <c r="AI25" s="154" t="s">
        <v>433</v>
      </c>
      <c r="AJ25" s="154" t="s">
        <v>433</v>
      </c>
      <c r="AK25" s="164" t="s">
        <v>433</v>
      </c>
      <c r="AL25" s="164" t="s">
        <v>433</v>
      </c>
      <c r="AM25" s="164" t="s">
        <v>433</v>
      </c>
      <c r="AN25" s="154" t="s">
        <v>433</v>
      </c>
      <c r="AO25" s="154" t="s">
        <v>433</v>
      </c>
      <c r="AP25" s="154" t="s">
        <v>433</v>
      </c>
      <c r="AQ25" s="154" t="s">
        <v>433</v>
      </c>
      <c r="AR25" s="154" t="s">
        <v>433</v>
      </c>
      <c r="AS25" s="154" t="s">
        <v>433</v>
      </c>
      <c r="AT25" s="154" t="s">
        <v>433</v>
      </c>
      <c r="AU25" s="154" t="s">
        <v>433</v>
      </c>
      <c r="AV25" s="154" t="s">
        <v>433</v>
      </c>
      <c r="AW25" s="154" t="s">
        <v>433</v>
      </c>
      <c r="AX25" s="154" t="s">
        <v>433</v>
      </c>
      <c r="AY25" s="154" t="s">
        <v>433</v>
      </c>
      <c r="AZ25" s="154" t="s">
        <v>433</v>
      </c>
      <c r="BA25" s="154" t="s">
        <v>433</v>
      </c>
      <c r="BB25" s="154" t="s">
        <v>433</v>
      </c>
      <c r="BC25" s="154" t="s">
        <v>433</v>
      </c>
      <c r="BD25" s="154" t="s">
        <v>433</v>
      </c>
      <c r="BE25" s="154" t="s">
        <v>433</v>
      </c>
      <c r="BF25" s="154" t="s">
        <v>433</v>
      </c>
      <c r="BG25" s="154" t="s">
        <v>433</v>
      </c>
      <c r="BH25" s="154" t="s">
        <v>433</v>
      </c>
      <c r="BI25" s="154" t="s">
        <v>433</v>
      </c>
    </row>
    <row r="26" spans="1:61" x14ac:dyDescent="0.2">
      <c r="A26" s="123">
        <v>23</v>
      </c>
      <c r="B26" s="167" t="s">
        <v>193</v>
      </c>
      <c r="C26" s="167" t="s">
        <v>433</v>
      </c>
      <c r="D26" s="167" t="s">
        <v>194</v>
      </c>
      <c r="E26" s="167" t="s">
        <v>195</v>
      </c>
      <c r="F26" s="167" t="s">
        <v>196</v>
      </c>
      <c r="G26" s="154" t="s">
        <v>433</v>
      </c>
      <c r="H26" s="154" t="s">
        <v>433</v>
      </c>
      <c r="I26" s="154" t="s">
        <v>433</v>
      </c>
      <c r="J26" s="154" t="s">
        <v>433</v>
      </c>
      <c r="K26" s="154" t="s">
        <v>433</v>
      </c>
      <c r="L26" s="154" t="s">
        <v>433</v>
      </c>
      <c r="M26" s="154" t="s">
        <v>433</v>
      </c>
      <c r="N26" s="154" t="s">
        <v>433</v>
      </c>
      <c r="O26" s="154" t="s">
        <v>433</v>
      </c>
      <c r="P26" s="154" t="s">
        <v>433</v>
      </c>
      <c r="Q26" s="154" t="s">
        <v>433</v>
      </c>
      <c r="R26" s="154" t="s">
        <v>433</v>
      </c>
      <c r="S26" s="154" t="s">
        <v>433</v>
      </c>
      <c r="T26" s="154" t="s">
        <v>433</v>
      </c>
      <c r="U26" s="154" t="s">
        <v>433</v>
      </c>
      <c r="V26" s="75">
        <f>SUM(V16:V25)</f>
        <v>0</v>
      </c>
      <c r="W26" s="75">
        <f>SUM(W16:W25)</f>
        <v>0</v>
      </c>
      <c r="X26" s="75" t="str">
        <f t="shared" si="28"/>
        <v>.</v>
      </c>
      <c r="Y26" s="168" t="s">
        <v>433</v>
      </c>
      <c r="Z26" s="154" t="s">
        <v>433</v>
      </c>
      <c r="AA26" s="154" t="s">
        <v>433</v>
      </c>
      <c r="AB26" s="154" t="s">
        <v>433</v>
      </c>
      <c r="AC26" s="154" t="s">
        <v>433</v>
      </c>
      <c r="AD26" s="154" t="s">
        <v>433</v>
      </c>
      <c r="AE26" s="154" t="s">
        <v>433</v>
      </c>
      <c r="AF26" s="154" t="s">
        <v>433</v>
      </c>
      <c r="AG26" s="154" t="s">
        <v>433</v>
      </c>
      <c r="AH26" s="154" t="s">
        <v>433</v>
      </c>
      <c r="AI26" s="154" t="s">
        <v>433</v>
      </c>
      <c r="AJ26" s="154" t="s">
        <v>433</v>
      </c>
      <c r="AK26" s="154" t="s">
        <v>433</v>
      </c>
      <c r="AL26" s="154" t="s">
        <v>433</v>
      </c>
      <c r="AM26" s="154" t="s">
        <v>433</v>
      </c>
      <c r="AN26" s="154" t="s">
        <v>433</v>
      </c>
      <c r="AO26" s="154" t="s">
        <v>433</v>
      </c>
      <c r="AP26" s="154" t="s">
        <v>433</v>
      </c>
      <c r="AQ26" s="154" t="s">
        <v>433</v>
      </c>
      <c r="AR26" s="154" t="s">
        <v>433</v>
      </c>
      <c r="AS26" s="154" t="s">
        <v>433</v>
      </c>
      <c r="AT26" s="154" t="s">
        <v>433</v>
      </c>
      <c r="AU26" s="154" t="s">
        <v>433</v>
      </c>
      <c r="AV26" s="154" t="s">
        <v>433</v>
      </c>
      <c r="AW26" s="154" t="s">
        <v>433</v>
      </c>
      <c r="AX26" s="154" t="s">
        <v>433</v>
      </c>
      <c r="AY26" s="154" t="s">
        <v>433</v>
      </c>
      <c r="AZ26" s="154" t="s">
        <v>433</v>
      </c>
      <c r="BA26" s="154" t="s">
        <v>433</v>
      </c>
      <c r="BB26" s="154" t="s">
        <v>433</v>
      </c>
      <c r="BC26" s="154" t="s">
        <v>433</v>
      </c>
      <c r="BD26" s="154" t="s">
        <v>433</v>
      </c>
      <c r="BE26" s="154" t="s">
        <v>433</v>
      </c>
      <c r="BF26" s="154" t="s">
        <v>433</v>
      </c>
      <c r="BG26" s="154" t="s">
        <v>433</v>
      </c>
      <c r="BH26" s="154" t="s">
        <v>433</v>
      </c>
      <c r="BI26" s="154" t="s">
        <v>433</v>
      </c>
    </row>
    <row r="27" spans="1:61" x14ac:dyDescent="0.2">
      <c r="A27" s="123">
        <v>24</v>
      </c>
      <c r="B27" s="169" t="s">
        <v>197</v>
      </c>
      <c r="C27" s="169" t="s">
        <v>433</v>
      </c>
      <c r="D27" s="170">
        <v>0</v>
      </c>
      <c r="E27" s="145" t="s">
        <v>393</v>
      </c>
      <c r="F27" s="169" t="s">
        <v>198</v>
      </c>
      <c r="G27" s="154" t="s">
        <v>433</v>
      </c>
      <c r="H27" s="154" t="s">
        <v>433</v>
      </c>
      <c r="I27" s="154" t="s">
        <v>433</v>
      </c>
      <c r="J27" s="154" t="s">
        <v>433</v>
      </c>
      <c r="K27" s="154" t="s">
        <v>433</v>
      </c>
      <c r="L27" s="154" t="s">
        <v>433</v>
      </c>
      <c r="M27" s="154" t="s">
        <v>433</v>
      </c>
      <c r="N27" s="154" t="s">
        <v>433</v>
      </c>
      <c r="O27" s="154" t="s">
        <v>433</v>
      </c>
      <c r="P27" s="154" t="s">
        <v>433</v>
      </c>
      <c r="Q27" s="154" t="s">
        <v>433</v>
      </c>
      <c r="R27" s="154" t="s">
        <v>433</v>
      </c>
      <c r="S27" s="154" t="s">
        <v>433</v>
      </c>
      <c r="T27" s="154" t="s">
        <v>433</v>
      </c>
      <c r="U27" s="154" t="s">
        <v>433</v>
      </c>
      <c r="V27" s="1" t="s">
        <v>23</v>
      </c>
      <c r="W27" s="75">
        <f>V26+W26</f>
        <v>0</v>
      </c>
      <c r="X27" s="75">
        <f>SUM(X16:X26)</f>
        <v>243945</v>
      </c>
      <c r="Y27" s="154" t="s">
        <v>433</v>
      </c>
      <c r="Z27" s="154" t="s">
        <v>433</v>
      </c>
      <c r="AA27" s="154" t="s">
        <v>433</v>
      </c>
      <c r="AB27" s="154" t="s">
        <v>433</v>
      </c>
      <c r="AC27" s="154" t="s">
        <v>433</v>
      </c>
      <c r="AD27" s="154" t="s">
        <v>433</v>
      </c>
      <c r="AE27" s="154" t="s">
        <v>433</v>
      </c>
      <c r="AF27" s="154" t="s">
        <v>433</v>
      </c>
      <c r="AG27" s="154" t="s">
        <v>433</v>
      </c>
      <c r="AH27" s="154" t="s">
        <v>433</v>
      </c>
      <c r="AI27" s="154" t="s">
        <v>433</v>
      </c>
      <c r="AJ27" s="154" t="s">
        <v>433</v>
      </c>
      <c r="AK27" s="154" t="s">
        <v>433</v>
      </c>
      <c r="AL27" s="154" t="s">
        <v>433</v>
      </c>
      <c r="AM27" s="154" t="s">
        <v>433</v>
      </c>
      <c r="AN27" s="154" t="s">
        <v>433</v>
      </c>
      <c r="AO27" s="154" t="s">
        <v>433</v>
      </c>
      <c r="AP27" s="154" t="s">
        <v>433</v>
      </c>
      <c r="AQ27" s="154" t="s">
        <v>433</v>
      </c>
      <c r="AR27" s="154" t="s">
        <v>433</v>
      </c>
      <c r="AS27" s="154" t="s">
        <v>433</v>
      </c>
      <c r="AT27" s="154" t="s">
        <v>433</v>
      </c>
      <c r="AU27" s="154" t="s">
        <v>433</v>
      </c>
      <c r="AV27" s="154" t="s">
        <v>433</v>
      </c>
      <c r="AW27" s="154" t="s">
        <v>433</v>
      </c>
      <c r="AX27" s="154" t="s">
        <v>433</v>
      </c>
      <c r="AY27" s="154" t="s">
        <v>433</v>
      </c>
      <c r="AZ27" s="154" t="s">
        <v>433</v>
      </c>
      <c r="BA27" s="154" t="s">
        <v>433</v>
      </c>
      <c r="BB27" s="154" t="s">
        <v>433</v>
      </c>
      <c r="BC27" s="154" t="s">
        <v>433</v>
      </c>
      <c r="BD27" s="154" t="s">
        <v>433</v>
      </c>
      <c r="BE27" s="154" t="s">
        <v>433</v>
      </c>
      <c r="BF27" s="154" t="s">
        <v>433</v>
      </c>
      <c r="BG27" s="154" t="s">
        <v>433</v>
      </c>
      <c r="BH27" s="154" t="s">
        <v>433</v>
      </c>
      <c r="BI27" s="154" t="s">
        <v>433</v>
      </c>
    </row>
    <row r="28" spans="1:61" x14ac:dyDescent="0.2">
      <c r="A28" s="123">
        <v>25</v>
      </c>
      <c r="B28" s="169" t="s">
        <v>199</v>
      </c>
      <c r="C28" s="169" t="s">
        <v>433</v>
      </c>
      <c r="D28" s="170">
        <v>0</v>
      </c>
      <c r="E28" s="145" t="s">
        <v>393</v>
      </c>
      <c r="F28" s="169" t="s">
        <v>200</v>
      </c>
      <c r="G28" s="154" t="s">
        <v>433</v>
      </c>
      <c r="H28" s="154" t="s">
        <v>433</v>
      </c>
      <c r="I28" s="154" t="s">
        <v>433</v>
      </c>
      <c r="J28" s="154" t="s">
        <v>433</v>
      </c>
      <c r="K28" s="154" t="s">
        <v>433</v>
      </c>
      <c r="L28" s="154" t="s">
        <v>433</v>
      </c>
      <c r="M28" s="154" t="s">
        <v>433</v>
      </c>
      <c r="N28" s="154" t="s">
        <v>433</v>
      </c>
      <c r="O28" s="154" t="s">
        <v>433</v>
      </c>
      <c r="P28" s="154" t="s">
        <v>433</v>
      </c>
      <c r="Q28" s="154" t="s">
        <v>433</v>
      </c>
      <c r="R28" s="154" t="s">
        <v>433</v>
      </c>
      <c r="S28" s="154" t="s">
        <v>433</v>
      </c>
      <c r="T28" s="154" t="s">
        <v>433</v>
      </c>
      <c r="U28" s="154" t="s">
        <v>433</v>
      </c>
      <c r="V28" s="154" t="s">
        <v>433</v>
      </c>
      <c r="W28" s="154" t="s">
        <v>433</v>
      </c>
      <c r="X28" s="154" t="s">
        <v>433</v>
      </c>
      <c r="Y28" s="154" t="s">
        <v>433</v>
      </c>
      <c r="Z28" s="154" t="s">
        <v>433</v>
      </c>
      <c r="AA28" s="154" t="s">
        <v>433</v>
      </c>
      <c r="AB28" s="154" t="s">
        <v>433</v>
      </c>
      <c r="AC28" s="154" t="s">
        <v>433</v>
      </c>
      <c r="AD28" s="154" t="s">
        <v>433</v>
      </c>
      <c r="AE28" s="154" t="s">
        <v>433</v>
      </c>
      <c r="AF28" s="154" t="s">
        <v>433</v>
      </c>
      <c r="AG28" s="154" t="s">
        <v>433</v>
      </c>
      <c r="AH28" s="154" t="s">
        <v>433</v>
      </c>
      <c r="AI28" s="154" t="s">
        <v>433</v>
      </c>
      <c r="AJ28" s="154" t="s">
        <v>433</v>
      </c>
      <c r="AK28" s="154" t="s">
        <v>433</v>
      </c>
      <c r="AL28" s="154" t="s">
        <v>433</v>
      </c>
      <c r="AM28" s="154" t="s">
        <v>433</v>
      </c>
      <c r="AN28" s="154" t="s">
        <v>433</v>
      </c>
      <c r="AO28" s="154" t="s">
        <v>433</v>
      </c>
      <c r="AP28" s="154" t="s">
        <v>433</v>
      </c>
      <c r="AQ28" s="154" t="s">
        <v>433</v>
      </c>
      <c r="AR28" s="154" t="s">
        <v>433</v>
      </c>
      <c r="AS28" s="154" t="s">
        <v>433</v>
      </c>
      <c r="AT28" s="154" t="s">
        <v>433</v>
      </c>
      <c r="AU28" s="154" t="s">
        <v>433</v>
      </c>
      <c r="AV28" s="154" t="s">
        <v>433</v>
      </c>
      <c r="AW28" s="154" t="s">
        <v>433</v>
      </c>
      <c r="AX28" s="154" t="s">
        <v>433</v>
      </c>
      <c r="AY28" s="154" t="s">
        <v>433</v>
      </c>
      <c r="AZ28" s="154" t="s">
        <v>433</v>
      </c>
      <c r="BA28" s="154" t="s">
        <v>433</v>
      </c>
      <c r="BB28" s="154" t="s">
        <v>433</v>
      </c>
      <c r="BC28" s="154" t="s">
        <v>433</v>
      </c>
      <c r="BD28" s="154" t="s">
        <v>433</v>
      </c>
      <c r="BE28" s="154" t="s">
        <v>433</v>
      </c>
      <c r="BF28" s="154" t="s">
        <v>433</v>
      </c>
      <c r="BG28" s="154" t="s">
        <v>433</v>
      </c>
      <c r="BH28" s="154" t="s">
        <v>433</v>
      </c>
      <c r="BI28" s="154" t="s">
        <v>433</v>
      </c>
    </row>
    <row r="29" spans="1:61" x14ac:dyDescent="0.2">
      <c r="A29" s="123">
        <v>26</v>
      </c>
      <c r="B29" s="169" t="s">
        <v>201</v>
      </c>
      <c r="C29" s="169" t="s">
        <v>433</v>
      </c>
      <c r="D29" s="75">
        <v>0</v>
      </c>
      <c r="E29" s="169" t="s">
        <v>202</v>
      </c>
      <c r="F29" s="169" t="s">
        <v>200</v>
      </c>
      <c r="G29" s="154" t="s">
        <v>433</v>
      </c>
      <c r="H29" s="154" t="s">
        <v>433</v>
      </c>
      <c r="I29" s="154" t="s">
        <v>433</v>
      </c>
      <c r="J29" s="154" t="s">
        <v>433</v>
      </c>
      <c r="K29" s="154" t="s">
        <v>433</v>
      </c>
      <c r="L29" s="154" t="s">
        <v>433</v>
      </c>
      <c r="M29" s="154" t="s">
        <v>433</v>
      </c>
      <c r="N29" s="154" t="s">
        <v>433</v>
      </c>
      <c r="O29" s="154" t="s">
        <v>433</v>
      </c>
      <c r="P29" s="154" t="s">
        <v>433</v>
      </c>
      <c r="Q29" s="154" t="s">
        <v>433</v>
      </c>
      <c r="R29" s="154" t="s">
        <v>433</v>
      </c>
      <c r="S29" s="154" t="s">
        <v>433</v>
      </c>
      <c r="T29" s="154" t="s">
        <v>433</v>
      </c>
      <c r="U29" s="154" t="s">
        <v>433</v>
      </c>
      <c r="V29" s="154" t="s">
        <v>433</v>
      </c>
      <c r="W29" s="154" t="s">
        <v>433</v>
      </c>
      <c r="X29" s="154" t="s">
        <v>433</v>
      </c>
      <c r="Y29" s="154" t="s">
        <v>433</v>
      </c>
      <c r="Z29" s="154" t="s">
        <v>433</v>
      </c>
      <c r="AA29" s="154" t="s">
        <v>433</v>
      </c>
      <c r="AB29" s="154" t="s">
        <v>433</v>
      </c>
      <c r="AC29" s="154" t="s">
        <v>433</v>
      </c>
      <c r="AD29" s="154" t="s">
        <v>433</v>
      </c>
      <c r="AE29" s="154" t="s">
        <v>433</v>
      </c>
      <c r="AF29" s="154" t="s">
        <v>433</v>
      </c>
      <c r="AG29" s="154" t="s">
        <v>433</v>
      </c>
      <c r="AH29" s="154" t="s">
        <v>433</v>
      </c>
      <c r="AI29" s="154" t="s">
        <v>433</v>
      </c>
      <c r="AJ29" s="154" t="s">
        <v>433</v>
      </c>
      <c r="AK29" s="154" t="s">
        <v>433</v>
      </c>
      <c r="AL29" s="154" t="s">
        <v>433</v>
      </c>
      <c r="AM29" s="154" t="s">
        <v>433</v>
      </c>
      <c r="AN29" s="154" t="s">
        <v>433</v>
      </c>
      <c r="AO29" s="154" t="s">
        <v>433</v>
      </c>
      <c r="AP29" s="154" t="s">
        <v>433</v>
      </c>
      <c r="AQ29" s="154" t="s">
        <v>433</v>
      </c>
      <c r="AR29" s="154" t="s">
        <v>433</v>
      </c>
      <c r="AS29" s="154" t="s">
        <v>433</v>
      </c>
      <c r="AT29" s="154" t="s">
        <v>433</v>
      </c>
      <c r="AU29" s="154" t="s">
        <v>433</v>
      </c>
      <c r="AV29" s="154" t="s">
        <v>433</v>
      </c>
      <c r="AW29" s="154" t="s">
        <v>433</v>
      </c>
      <c r="AX29" s="154" t="s">
        <v>433</v>
      </c>
      <c r="AY29" s="154" t="s">
        <v>433</v>
      </c>
      <c r="AZ29" s="154" t="s">
        <v>433</v>
      </c>
      <c r="BA29" s="154" t="s">
        <v>433</v>
      </c>
      <c r="BB29" s="154" t="s">
        <v>433</v>
      </c>
      <c r="BC29" s="154" t="s">
        <v>433</v>
      </c>
      <c r="BD29" s="154" t="s">
        <v>433</v>
      </c>
      <c r="BE29" s="154" t="s">
        <v>433</v>
      </c>
      <c r="BF29" s="154" t="s">
        <v>433</v>
      </c>
      <c r="BG29" s="154" t="s">
        <v>433</v>
      </c>
      <c r="BH29" s="154" t="s">
        <v>433</v>
      </c>
      <c r="BI29" s="154" t="s">
        <v>433</v>
      </c>
    </row>
    <row r="30" spans="1:61" x14ac:dyDescent="0.2">
      <c r="A30" s="123">
        <v>27</v>
      </c>
      <c r="B30" s="154" t="s">
        <v>433</v>
      </c>
      <c r="C30" s="154" t="s">
        <v>433</v>
      </c>
      <c r="D30" s="154" t="s">
        <v>433</v>
      </c>
      <c r="E30" s="154" t="s">
        <v>433</v>
      </c>
      <c r="F30" s="154" t="s">
        <v>433</v>
      </c>
      <c r="G30" s="154" t="s">
        <v>433</v>
      </c>
      <c r="H30" s="154" t="s">
        <v>433</v>
      </c>
      <c r="I30" s="154" t="s">
        <v>433</v>
      </c>
      <c r="J30" s="154" t="s">
        <v>433</v>
      </c>
      <c r="K30" s="154" t="s">
        <v>433</v>
      </c>
      <c r="L30" s="154" t="s">
        <v>433</v>
      </c>
      <c r="M30" s="154" t="s">
        <v>433</v>
      </c>
      <c r="N30" s="154" t="s">
        <v>433</v>
      </c>
      <c r="O30" s="154" t="s">
        <v>433</v>
      </c>
      <c r="P30" s="154" t="s">
        <v>433</v>
      </c>
      <c r="Q30" s="154" t="s">
        <v>433</v>
      </c>
      <c r="R30" s="154" t="s">
        <v>433</v>
      </c>
      <c r="S30" s="154" t="s">
        <v>433</v>
      </c>
      <c r="T30" s="154" t="s">
        <v>433</v>
      </c>
      <c r="U30" s="154" t="s">
        <v>433</v>
      </c>
      <c r="V30" s="154" t="s">
        <v>433</v>
      </c>
      <c r="W30" s="154" t="s">
        <v>433</v>
      </c>
      <c r="X30" s="154" t="s">
        <v>433</v>
      </c>
      <c r="Y30" s="154" t="s">
        <v>433</v>
      </c>
      <c r="Z30" s="154" t="s">
        <v>433</v>
      </c>
      <c r="AA30" s="154" t="s">
        <v>433</v>
      </c>
      <c r="AB30" s="154" t="s">
        <v>433</v>
      </c>
      <c r="AC30" s="154" t="s">
        <v>433</v>
      </c>
      <c r="AD30" s="154" t="s">
        <v>433</v>
      </c>
      <c r="AE30" s="154" t="s">
        <v>433</v>
      </c>
      <c r="AF30" s="154" t="s">
        <v>433</v>
      </c>
      <c r="AG30" s="154" t="s">
        <v>433</v>
      </c>
      <c r="AH30" s="154" t="s">
        <v>433</v>
      </c>
      <c r="AI30" s="154" t="s">
        <v>433</v>
      </c>
      <c r="AJ30" s="154" t="s">
        <v>433</v>
      </c>
      <c r="AK30" s="154" t="s">
        <v>433</v>
      </c>
      <c r="AL30" s="154" t="s">
        <v>433</v>
      </c>
      <c r="AM30" s="154" t="s">
        <v>433</v>
      </c>
      <c r="AN30" s="154" t="s">
        <v>433</v>
      </c>
      <c r="AO30" s="154" t="s">
        <v>433</v>
      </c>
      <c r="AP30" s="154" t="s">
        <v>433</v>
      </c>
      <c r="AQ30" s="154" t="s">
        <v>433</v>
      </c>
      <c r="AR30" s="154" t="s">
        <v>433</v>
      </c>
      <c r="AS30" s="154" t="s">
        <v>433</v>
      </c>
      <c r="AT30" s="154" t="s">
        <v>433</v>
      </c>
      <c r="AU30" s="154" t="s">
        <v>433</v>
      </c>
      <c r="AV30" s="154" t="s">
        <v>433</v>
      </c>
      <c r="AW30" s="154" t="s">
        <v>433</v>
      </c>
      <c r="AX30" s="154" t="s">
        <v>433</v>
      </c>
      <c r="AY30" s="154" t="s">
        <v>433</v>
      </c>
      <c r="AZ30" s="154" t="s">
        <v>433</v>
      </c>
      <c r="BA30" s="154" t="s">
        <v>433</v>
      </c>
      <c r="BB30" s="154" t="s">
        <v>433</v>
      </c>
      <c r="BC30" s="154" t="s">
        <v>433</v>
      </c>
      <c r="BD30" s="154" t="s">
        <v>433</v>
      </c>
      <c r="BE30" s="154" t="s">
        <v>433</v>
      </c>
      <c r="BF30" s="154" t="s">
        <v>433</v>
      </c>
      <c r="BG30" s="154" t="s">
        <v>433</v>
      </c>
      <c r="BH30" s="154" t="s">
        <v>433</v>
      </c>
      <c r="BI30" s="154" t="s">
        <v>433</v>
      </c>
    </row>
    <row r="31" spans="1:61" x14ac:dyDescent="0.2">
      <c r="A31" s="123">
        <v>28</v>
      </c>
      <c r="B31" s="171" t="s">
        <v>163</v>
      </c>
      <c r="C31" s="160" t="s">
        <v>433</v>
      </c>
      <c r="D31" s="171" t="s">
        <v>168</v>
      </c>
      <c r="E31" s="160" t="s">
        <v>433</v>
      </c>
      <c r="F31" s="171" t="s">
        <v>174</v>
      </c>
      <c r="G31" s="160" t="s">
        <v>433</v>
      </c>
      <c r="H31" s="154" t="s">
        <v>433</v>
      </c>
      <c r="I31" s="154" t="s">
        <v>433</v>
      </c>
      <c r="J31" s="154" t="s">
        <v>433</v>
      </c>
      <c r="K31" s="154" t="s">
        <v>433</v>
      </c>
      <c r="L31" s="154" t="s">
        <v>433</v>
      </c>
      <c r="M31" s="154" t="s">
        <v>433</v>
      </c>
      <c r="N31" s="154" t="s">
        <v>433</v>
      </c>
      <c r="O31" s="154" t="s">
        <v>433</v>
      </c>
      <c r="P31" s="154" t="s">
        <v>433</v>
      </c>
      <c r="Q31" s="154" t="s">
        <v>433</v>
      </c>
      <c r="R31" s="154" t="s">
        <v>433</v>
      </c>
      <c r="S31" s="154" t="s">
        <v>433</v>
      </c>
      <c r="T31" s="154" t="s">
        <v>433</v>
      </c>
      <c r="U31" s="154" t="s">
        <v>433</v>
      </c>
      <c r="V31" s="154" t="s">
        <v>433</v>
      </c>
      <c r="W31" s="154" t="s">
        <v>433</v>
      </c>
      <c r="X31" s="154" t="s">
        <v>433</v>
      </c>
      <c r="Y31" s="154" t="s">
        <v>433</v>
      </c>
      <c r="Z31" s="154" t="s">
        <v>433</v>
      </c>
      <c r="AA31" s="154" t="s">
        <v>433</v>
      </c>
      <c r="AB31" s="154" t="s">
        <v>433</v>
      </c>
      <c r="AC31" s="154" t="s">
        <v>433</v>
      </c>
      <c r="AD31" s="154" t="s">
        <v>433</v>
      </c>
      <c r="AE31" s="154" t="s">
        <v>433</v>
      </c>
      <c r="AF31" s="154" t="s">
        <v>433</v>
      </c>
      <c r="AG31" s="154" t="s">
        <v>433</v>
      </c>
      <c r="AH31" s="154" t="s">
        <v>433</v>
      </c>
      <c r="AI31" s="154" t="s">
        <v>433</v>
      </c>
      <c r="AJ31" s="154" t="s">
        <v>433</v>
      </c>
      <c r="AK31" s="154" t="s">
        <v>433</v>
      </c>
      <c r="AL31" s="154" t="s">
        <v>433</v>
      </c>
      <c r="AM31" s="154" t="s">
        <v>433</v>
      </c>
      <c r="AN31" s="154" t="s">
        <v>433</v>
      </c>
      <c r="AO31" s="154" t="s">
        <v>433</v>
      </c>
      <c r="AP31" s="154" t="s">
        <v>433</v>
      </c>
      <c r="AQ31" s="154" t="s">
        <v>433</v>
      </c>
      <c r="AR31" s="154" t="s">
        <v>433</v>
      </c>
      <c r="AS31" s="154" t="s">
        <v>433</v>
      </c>
      <c r="AT31" s="154" t="s">
        <v>433</v>
      </c>
      <c r="AU31" s="154" t="s">
        <v>433</v>
      </c>
      <c r="AV31" s="154" t="s">
        <v>433</v>
      </c>
      <c r="AW31" s="154" t="s">
        <v>433</v>
      </c>
      <c r="AX31" s="154" t="s">
        <v>433</v>
      </c>
      <c r="AY31" s="154" t="s">
        <v>433</v>
      </c>
      <c r="AZ31" s="154" t="s">
        <v>433</v>
      </c>
      <c r="BA31" s="154" t="s">
        <v>433</v>
      </c>
      <c r="BB31" s="154" t="s">
        <v>433</v>
      </c>
      <c r="BC31" s="154" t="s">
        <v>433</v>
      </c>
      <c r="BD31" s="154" t="s">
        <v>433</v>
      </c>
      <c r="BE31" s="154" t="s">
        <v>433</v>
      </c>
      <c r="BF31" s="154" t="s">
        <v>433</v>
      </c>
      <c r="BG31" s="154" t="s">
        <v>433</v>
      </c>
      <c r="BH31" s="154" t="s">
        <v>433</v>
      </c>
      <c r="BI31" s="154" t="s">
        <v>433</v>
      </c>
    </row>
    <row r="32" spans="1:61" x14ac:dyDescent="0.2">
      <c r="A32" s="123">
        <v>29</v>
      </c>
      <c r="B32" s="167" t="s">
        <v>164</v>
      </c>
      <c r="C32" s="167" t="s">
        <v>165</v>
      </c>
      <c r="D32" s="167" t="s">
        <v>164</v>
      </c>
      <c r="E32" s="167" t="s">
        <v>165</v>
      </c>
      <c r="F32" s="167" t="s">
        <v>164</v>
      </c>
      <c r="G32" s="167" t="s">
        <v>165</v>
      </c>
      <c r="H32" s="154" t="s">
        <v>433</v>
      </c>
      <c r="I32" s="154" t="s">
        <v>433</v>
      </c>
      <c r="J32" s="154" t="s">
        <v>433</v>
      </c>
      <c r="K32" s="154" t="s">
        <v>433</v>
      </c>
      <c r="L32" s="154" t="s">
        <v>433</v>
      </c>
      <c r="M32" s="154" t="s">
        <v>433</v>
      </c>
      <c r="N32" s="154" t="s">
        <v>433</v>
      </c>
      <c r="O32" s="154" t="s">
        <v>433</v>
      </c>
      <c r="P32" s="154" t="s">
        <v>433</v>
      </c>
      <c r="Q32" s="154" t="s">
        <v>433</v>
      </c>
      <c r="R32" s="154" t="s">
        <v>433</v>
      </c>
      <c r="S32" s="154" t="s">
        <v>433</v>
      </c>
      <c r="T32" s="154" t="s">
        <v>433</v>
      </c>
      <c r="U32" s="154" t="s">
        <v>433</v>
      </c>
      <c r="V32" s="154" t="s">
        <v>433</v>
      </c>
      <c r="W32" s="154" t="s">
        <v>433</v>
      </c>
      <c r="X32" s="154" t="s">
        <v>433</v>
      </c>
      <c r="Y32" s="154" t="s">
        <v>433</v>
      </c>
      <c r="Z32" s="154" t="s">
        <v>433</v>
      </c>
      <c r="AA32" s="154" t="s">
        <v>433</v>
      </c>
      <c r="AB32" s="154" t="s">
        <v>433</v>
      </c>
      <c r="AC32" s="154" t="s">
        <v>433</v>
      </c>
      <c r="AD32" s="154" t="s">
        <v>433</v>
      </c>
      <c r="AE32" s="154" t="s">
        <v>433</v>
      </c>
      <c r="AF32" s="154" t="s">
        <v>433</v>
      </c>
      <c r="AG32" s="154" t="s">
        <v>433</v>
      </c>
      <c r="AH32" s="154" t="s">
        <v>433</v>
      </c>
      <c r="AI32" s="154" t="s">
        <v>433</v>
      </c>
      <c r="AJ32" s="154" t="s">
        <v>433</v>
      </c>
      <c r="AK32" s="154" t="s">
        <v>433</v>
      </c>
      <c r="AL32" s="154" t="s">
        <v>433</v>
      </c>
      <c r="AM32" s="154" t="s">
        <v>433</v>
      </c>
      <c r="AN32" s="154" t="s">
        <v>433</v>
      </c>
      <c r="AO32" s="154" t="s">
        <v>433</v>
      </c>
      <c r="AP32" s="154" t="s">
        <v>433</v>
      </c>
      <c r="AQ32" s="154" t="s">
        <v>433</v>
      </c>
      <c r="AR32" s="154" t="s">
        <v>433</v>
      </c>
      <c r="AS32" s="154" t="s">
        <v>433</v>
      </c>
      <c r="AT32" s="154" t="s">
        <v>433</v>
      </c>
      <c r="AU32" s="154" t="s">
        <v>433</v>
      </c>
      <c r="AV32" s="154" t="s">
        <v>433</v>
      </c>
      <c r="AW32" s="154" t="s">
        <v>433</v>
      </c>
      <c r="AX32" s="154" t="s">
        <v>433</v>
      </c>
      <c r="AY32" s="154" t="s">
        <v>433</v>
      </c>
      <c r="AZ32" s="154" t="s">
        <v>433</v>
      </c>
      <c r="BA32" s="154" t="s">
        <v>433</v>
      </c>
      <c r="BB32" s="154" t="s">
        <v>433</v>
      </c>
      <c r="BC32" s="154" t="s">
        <v>433</v>
      </c>
      <c r="BD32" s="154" t="s">
        <v>433</v>
      </c>
      <c r="BE32" s="154" t="s">
        <v>433</v>
      </c>
      <c r="BF32" s="154" t="s">
        <v>433</v>
      </c>
      <c r="BG32" s="154" t="s">
        <v>433</v>
      </c>
      <c r="BH32" s="154" t="s">
        <v>433</v>
      </c>
      <c r="BI32" s="154" t="s">
        <v>433</v>
      </c>
    </row>
    <row r="33" spans="1:61" x14ac:dyDescent="0.2">
      <c r="A33" s="123">
        <v>30</v>
      </c>
      <c r="B33" s="145" t="s">
        <v>177</v>
      </c>
      <c r="C33" s="145" t="s">
        <v>166</v>
      </c>
      <c r="D33" s="145" t="s">
        <v>433</v>
      </c>
      <c r="E33" s="145" t="s">
        <v>433</v>
      </c>
      <c r="F33" s="145" t="s">
        <v>175</v>
      </c>
      <c r="G33" s="145" t="s">
        <v>167</v>
      </c>
      <c r="H33" s="154" t="s">
        <v>433</v>
      </c>
      <c r="I33" s="154" t="s">
        <v>433</v>
      </c>
      <c r="J33" s="154" t="s">
        <v>433</v>
      </c>
      <c r="K33" s="154" t="s">
        <v>433</v>
      </c>
      <c r="L33" s="154" t="s">
        <v>433</v>
      </c>
      <c r="M33" s="154" t="s">
        <v>433</v>
      </c>
      <c r="N33" s="154" t="s">
        <v>433</v>
      </c>
      <c r="O33" s="154" t="s">
        <v>433</v>
      </c>
      <c r="P33" s="154" t="s">
        <v>433</v>
      </c>
      <c r="Q33" s="154" t="s">
        <v>433</v>
      </c>
      <c r="R33" s="154" t="s">
        <v>433</v>
      </c>
      <c r="S33" s="154" t="s">
        <v>433</v>
      </c>
      <c r="T33" s="154" t="s">
        <v>433</v>
      </c>
      <c r="U33" s="154" t="s">
        <v>433</v>
      </c>
      <c r="V33" s="154" t="s">
        <v>433</v>
      </c>
      <c r="W33" s="154" t="s">
        <v>433</v>
      </c>
      <c r="X33" s="154" t="s">
        <v>433</v>
      </c>
      <c r="Y33" s="154" t="s">
        <v>433</v>
      </c>
      <c r="Z33" s="154" t="s">
        <v>433</v>
      </c>
      <c r="AA33" s="154" t="s">
        <v>433</v>
      </c>
      <c r="AB33" s="154" t="s">
        <v>433</v>
      </c>
      <c r="AC33" s="154" t="s">
        <v>433</v>
      </c>
      <c r="AD33" s="154" t="s">
        <v>433</v>
      </c>
      <c r="AE33" s="154" t="s">
        <v>433</v>
      </c>
      <c r="AF33" s="154" t="s">
        <v>433</v>
      </c>
      <c r="AG33" s="154" t="s">
        <v>433</v>
      </c>
      <c r="AH33" s="154" t="s">
        <v>433</v>
      </c>
      <c r="AI33" s="154" t="s">
        <v>433</v>
      </c>
      <c r="AJ33" s="154" t="s">
        <v>433</v>
      </c>
      <c r="AK33" s="154" t="s">
        <v>433</v>
      </c>
      <c r="AL33" s="154" t="s">
        <v>433</v>
      </c>
      <c r="AM33" s="154" t="s">
        <v>433</v>
      </c>
      <c r="AN33" s="154" t="s">
        <v>433</v>
      </c>
      <c r="AO33" s="154" t="s">
        <v>433</v>
      </c>
      <c r="AP33" s="154" t="s">
        <v>433</v>
      </c>
      <c r="AQ33" s="154" t="s">
        <v>433</v>
      </c>
      <c r="AR33" s="154" t="s">
        <v>433</v>
      </c>
      <c r="AS33" s="154" t="s">
        <v>433</v>
      </c>
      <c r="AT33" s="154" t="s">
        <v>433</v>
      </c>
      <c r="AU33" s="154" t="s">
        <v>433</v>
      </c>
      <c r="AV33" s="154" t="s">
        <v>433</v>
      </c>
      <c r="AW33" s="154" t="s">
        <v>433</v>
      </c>
      <c r="AX33" s="154" t="s">
        <v>433</v>
      </c>
      <c r="AY33" s="154" t="s">
        <v>433</v>
      </c>
      <c r="AZ33" s="154" t="s">
        <v>433</v>
      </c>
      <c r="BA33" s="154" t="s">
        <v>433</v>
      </c>
      <c r="BB33" s="154" t="s">
        <v>433</v>
      </c>
      <c r="BC33" s="154" t="s">
        <v>433</v>
      </c>
      <c r="BD33" s="154" t="s">
        <v>433</v>
      </c>
      <c r="BE33" s="154" t="s">
        <v>433</v>
      </c>
      <c r="BF33" s="154" t="s">
        <v>433</v>
      </c>
      <c r="BG33" s="154" t="s">
        <v>433</v>
      </c>
      <c r="BH33" s="154" t="s">
        <v>433</v>
      </c>
      <c r="BI33" s="154" t="s">
        <v>433</v>
      </c>
    </row>
    <row r="34" spans="1:61" x14ac:dyDescent="0.2">
      <c r="A34" s="123">
        <v>31</v>
      </c>
      <c r="B34" s="145" t="s">
        <v>272</v>
      </c>
      <c r="C34" s="145" t="s">
        <v>167</v>
      </c>
      <c r="D34" s="145" t="s">
        <v>433</v>
      </c>
      <c r="E34" s="145" t="s">
        <v>433</v>
      </c>
      <c r="F34" s="145" t="s">
        <v>273</v>
      </c>
      <c r="G34" s="145" t="s">
        <v>166</v>
      </c>
      <c r="H34" s="154" t="s">
        <v>433</v>
      </c>
      <c r="I34" s="154" t="s">
        <v>433</v>
      </c>
      <c r="J34" s="154" t="s">
        <v>433</v>
      </c>
      <c r="K34" s="154" t="s">
        <v>433</v>
      </c>
      <c r="L34" s="154" t="s">
        <v>433</v>
      </c>
      <c r="M34" s="154" t="s">
        <v>433</v>
      </c>
      <c r="N34" s="154" t="s">
        <v>433</v>
      </c>
      <c r="O34" s="154" t="s">
        <v>433</v>
      </c>
      <c r="P34" s="154" t="s">
        <v>433</v>
      </c>
      <c r="Q34" s="154" t="s">
        <v>433</v>
      </c>
      <c r="R34" s="154" t="s">
        <v>433</v>
      </c>
      <c r="S34" s="154" t="s">
        <v>433</v>
      </c>
      <c r="T34" s="154" t="s">
        <v>433</v>
      </c>
      <c r="U34" s="154" t="s">
        <v>433</v>
      </c>
      <c r="V34" s="154" t="s">
        <v>433</v>
      </c>
      <c r="W34" s="154" t="s">
        <v>433</v>
      </c>
      <c r="X34" s="154" t="s">
        <v>433</v>
      </c>
      <c r="Y34" s="154" t="s">
        <v>433</v>
      </c>
      <c r="Z34" s="154" t="s">
        <v>433</v>
      </c>
      <c r="AA34" s="154" t="s">
        <v>433</v>
      </c>
      <c r="AB34" s="154" t="s">
        <v>433</v>
      </c>
      <c r="AC34" s="154" t="s">
        <v>433</v>
      </c>
      <c r="AD34" s="154" t="s">
        <v>433</v>
      </c>
      <c r="AE34" s="154" t="s">
        <v>433</v>
      </c>
      <c r="AF34" s="154" t="s">
        <v>433</v>
      </c>
      <c r="AG34" s="154" t="s">
        <v>433</v>
      </c>
      <c r="AH34" s="154" t="s">
        <v>433</v>
      </c>
      <c r="AI34" s="154" t="s">
        <v>433</v>
      </c>
      <c r="AJ34" s="154" t="s">
        <v>433</v>
      </c>
      <c r="AK34" s="154" t="s">
        <v>433</v>
      </c>
      <c r="AL34" s="154" t="s">
        <v>433</v>
      </c>
      <c r="AM34" s="154" t="s">
        <v>433</v>
      </c>
      <c r="AN34" s="154" t="s">
        <v>433</v>
      </c>
      <c r="AO34" s="154" t="s">
        <v>433</v>
      </c>
      <c r="AP34" s="154" t="s">
        <v>433</v>
      </c>
      <c r="AQ34" s="154" t="s">
        <v>433</v>
      </c>
      <c r="AR34" s="154" t="s">
        <v>433</v>
      </c>
      <c r="AS34" s="154" t="s">
        <v>433</v>
      </c>
      <c r="AT34" s="154" t="s">
        <v>433</v>
      </c>
      <c r="AU34" s="154" t="s">
        <v>433</v>
      </c>
      <c r="AV34" s="154" t="s">
        <v>433</v>
      </c>
      <c r="AW34" s="154" t="s">
        <v>433</v>
      </c>
      <c r="AX34" s="154" t="s">
        <v>433</v>
      </c>
      <c r="AY34" s="154" t="s">
        <v>433</v>
      </c>
      <c r="AZ34" s="154" t="s">
        <v>433</v>
      </c>
      <c r="BA34" s="154" t="s">
        <v>433</v>
      </c>
      <c r="BB34" s="154" t="s">
        <v>433</v>
      </c>
      <c r="BC34" s="154" t="s">
        <v>433</v>
      </c>
      <c r="BD34" s="154" t="s">
        <v>433</v>
      </c>
      <c r="BE34" s="154" t="s">
        <v>433</v>
      </c>
      <c r="BF34" s="154" t="s">
        <v>433</v>
      </c>
      <c r="BG34" s="154" t="s">
        <v>433</v>
      </c>
      <c r="BH34" s="154" t="s">
        <v>433</v>
      </c>
      <c r="BI34" s="154" t="s">
        <v>433</v>
      </c>
    </row>
    <row r="35" spans="1:61" x14ac:dyDescent="0.2">
      <c r="A35" s="123">
        <v>32</v>
      </c>
      <c r="B35" s="145" t="s">
        <v>433</v>
      </c>
      <c r="C35" s="145" t="s">
        <v>433</v>
      </c>
      <c r="D35" s="172" t="s">
        <v>433</v>
      </c>
      <c r="E35" s="145" t="s">
        <v>433</v>
      </c>
      <c r="F35" s="145" t="s">
        <v>433</v>
      </c>
      <c r="G35" s="145" t="s">
        <v>433</v>
      </c>
      <c r="H35" s="154" t="s">
        <v>433</v>
      </c>
      <c r="I35" s="154" t="s">
        <v>433</v>
      </c>
      <c r="J35" s="154" t="s">
        <v>433</v>
      </c>
      <c r="K35" s="154" t="s">
        <v>433</v>
      </c>
      <c r="L35" s="154" t="s">
        <v>433</v>
      </c>
      <c r="M35" s="154" t="s">
        <v>433</v>
      </c>
      <c r="N35" s="154" t="s">
        <v>433</v>
      </c>
      <c r="O35" s="154" t="s">
        <v>433</v>
      </c>
      <c r="P35" s="154" t="s">
        <v>433</v>
      </c>
      <c r="Q35" s="154" t="s">
        <v>433</v>
      </c>
      <c r="R35" s="154" t="s">
        <v>433</v>
      </c>
      <c r="S35" s="154" t="s">
        <v>433</v>
      </c>
      <c r="T35" s="154" t="s">
        <v>433</v>
      </c>
      <c r="U35" s="154" t="s">
        <v>433</v>
      </c>
      <c r="V35" s="154" t="s">
        <v>433</v>
      </c>
      <c r="W35" s="154" t="s">
        <v>433</v>
      </c>
      <c r="X35" s="154" t="s">
        <v>433</v>
      </c>
      <c r="Y35" s="154" t="s">
        <v>433</v>
      </c>
      <c r="Z35" s="154" t="s">
        <v>433</v>
      </c>
      <c r="AA35" s="154" t="s">
        <v>433</v>
      </c>
      <c r="AB35" s="154" t="s">
        <v>433</v>
      </c>
      <c r="AC35" s="154" t="s">
        <v>433</v>
      </c>
      <c r="AD35" s="154" t="s">
        <v>433</v>
      </c>
      <c r="AE35" s="154" t="s">
        <v>433</v>
      </c>
      <c r="AF35" s="154" t="s">
        <v>433</v>
      </c>
      <c r="AG35" s="154" t="s">
        <v>433</v>
      </c>
      <c r="AH35" s="154" t="s">
        <v>433</v>
      </c>
      <c r="AI35" s="154" t="s">
        <v>433</v>
      </c>
      <c r="AJ35" s="154" t="s">
        <v>433</v>
      </c>
      <c r="AK35" s="154" t="s">
        <v>433</v>
      </c>
      <c r="AL35" s="154" t="s">
        <v>433</v>
      </c>
      <c r="AM35" s="154" t="s">
        <v>433</v>
      </c>
      <c r="AN35" s="154" t="s">
        <v>433</v>
      </c>
      <c r="AO35" s="154" t="s">
        <v>433</v>
      </c>
      <c r="AP35" s="154" t="s">
        <v>433</v>
      </c>
      <c r="AQ35" s="154" t="s">
        <v>433</v>
      </c>
      <c r="AR35" s="154" t="s">
        <v>433</v>
      </c>
      <c r="AS35" s="154" t="s">
        <v>433</v>
      </c>
      <c r="AT35" s="154" t="s">
        <v>433</v>
      </c>
      <c r="AU35" s="154" t="s">
        <v>433</v>
      </c>
      <c r="AV35" s="154" t="s">
        <v>433</v>
      </c>
      <c r="AW35" s="154" t="s">
        <v>433</v>
      </c>
      <c r="AX35" s="154" t="s">
        <v>433</v>
      </c>
      <c r="AY35" s="154" t="s">
        <v>433</v>
      </c>
      <c r="AZ35" s="154" t="s">
        <v>433</v>
      </c>
      <c r="BA35" s="154" t="s">
        <v>433</v>
      </c>
      <c r="BB35" s="154" t="s">
        <v>433</v>
      </c>
      <c r="BC35" s="154" t="s">
        <v>433</v>
      </c>
      <c r="BD35" s="154" t="s">
        <v>433</v>
      </c>
      <c r="BE35" s="154" t="s">
        <v>433</v>
      </c>
      <c r="BF35" s="154" t="s">
        <v>433</v>
      </c>
      <c r="BG35" s="154" t="s">
        <v>433</v>
      </c>
      <c r="BH35" s="154" t="s">
        <v>433</v>
      </c>
      <c r="BI35" s="154" t="s">
        <v>433</v>
      </c>
    </row>
    <row r="36" spans="1:61" x14ac:dyDescent="0.2">
      <c r="A36" s="123">
        <v>33</v>
      </c>
      <c r="B36" s="145" t="s">
        <v>433</v>
      </c>
      <c r="C36" s="145" t="s">
        <v>433</v>
      </c>
      <c r="D36" s="173" t="s">
        <v>433</v>
      </c>
      <c r="E36" s="145" t="s">
        <v>433</v>
      </c>
      <c r="F36" s="145" t="s">
        <v>433</v>
      </c>
      <c r="G36" s="145" t="s">
        <v>433</v>
      </c>
      <c r="H36" s="154" t="s">
        <v>433</v>
      </c>
      <c r="I36" s="154" t="s">
        <v>433</v>
      </c>
      <c r="J36" s="154" t="s">
        <v>433</v>
      </c>
      <c r="K36" s="154" t="s">
        <v>433</v>
      </c>
      <c r="L36" s="154" t="s">
        <v>433</v>
      </c>
      <c r="M36" s="154" t="s">
        <v>433</v>
      </c>
      <c r="N36" s="154" t="s">
        <v>433</v>
      </c>
      <c r="O36" s="154" t="s">
        <v>433</v>
      </c>
      <c r="P36" s="154" t="s">
        <v>433</v>
      </c>
      <c r="Q36" s="154" t="s">
        <v>433</v>
      </c>
      <c r="R36" s="154" t="s">
        <v>433</v>
      </c>
      <c r="S36" s="154" t="s">
        <v>433</v>
      </c>
      <c r="T36" s="154" t="s">
        <v>433</v>
      </c>
      <c r="U36" s="154" t="s">
        <v>433</v>
      </c>
      <c r="V36" s="154" t="s">
        <v>433</v>
      </c>
      <c r="W36" s="154" t="s">
        <v>433</v>
      </c>
      <c r="X36" s="154" t="s">
        <v>433</v>
      </c>
      <c r="Y36" s="154" t="s">
        <v>433</v>
      </c>
      <c r="Z36" s="154" t="s">
        <v>433</v>
      </c>
      <c r="AA36" s="154" t="s">
        <v>433</v>
      </c>
      <c r="AB36" s="154" t="s">
        <v>433</v>
      </c>
      <c r="AC36" s="154" t="s">
        <v>433</v>
      </c>
      <c r="AD36" s="154" t="s">
        <v>433</v>
      </c>
      <c r="AE36" s="154" t="s">
        <v>433</v>
      </c>
      <c r="AF36" s="154" t="s">
        <v>433</v>
      </c>
      <c r="AG36" s="154" t="s">
        <v>433</v>
      </c>
      <c r="AH36" s="154" t="s">
        <v>433</v>
      </c>
      <c r="AI36" s="154" t="s">
        <v>433</v>
      </c>
      <c r="AJ36" s="154" t="s">
        <v>433</v>
      </c>
      <c r="AK36" s="154" t="s">
        <v>433</v>
      </c>
      <c r="AL36" s="154" t="s">
        <v>433</v>
      </c>
      <c r="AM36" s="154" t="s">
        <v>433</v>
      </c>
      <c r="AN36" s="154" t="s">
        <v>433</v>
      </c>
      <c r="AO36" s="154" t="s">
        <v>433</v>
      </c>
      <c r="AP36" s="154" t="s">
        <v>433</v>
      </c>
      <c r="AQ36" s="154" t="s">
        <v>433</v>
      </c>
      <c r="AR36" s="154" t="s">
        <v>433</v>
      </c>
      <c r="AS36" s="154" t="s">
        <v>433</v>
      </c>
      <c r="AT36" s="154" t="s">
        <v>433</v>
      </c>
      <c r="AU36" s="154" t="s">
        <v>433</v>
      </c>
      <c r="AV36" s="154" t="s">
        <v>433</v>
      </c>
      <c r="AW36" s="154" t="s">
        <v>433</v>
      </c>
      <c r="AX36" s="154" t="s">
        <v>433</v>
      </c>
      <c r="AY36" s="154" t="s">
        <v>433</v>
      </c>
      <c r="AZ36" s="154" t="s">
        <v>433</v>
      </c>
      <c r="BA36" s="154" t="s">
        <v>433</v>
      </c>
      <c r="BB36" s="154" t="s">
        <v>433</v>
      </c>
      <c r="BC36" s="154" t="s">
        <v>433</v>
      </c>
      <c r="BD36" s="154" t="s">
        <v>433</v>
      </c>
      <c r="BE36" s="154" t="s">
        <v>433</v>
      </c>
      <c r="BF36" s="154" t="s">
        <v>433</v>
      </c>
      <c r="BG36" s="154" t="s">
        <v>433</v>
      </c>
      <c r="BH36" s="154" t="s">
        <v>433</v>
      </c>
      <c r="BI36" s="154" t="s">
        <v>433</v>
      </c>
    </row>
    <row r="37" spans="1:61" x14ac:dyDescent="0.2">
      <c r="A37" s="123">
        <v>34</v>
      </c>
      <c r="B37" s="154" t="s">
        <v>433</v>
      </c>
      <c r="C37" s="154" t="s">
        <v>433</v>
      </c>
      <c r="D37" s="154" t="s">
        <v>433</v>
      </c>
      <c r="E37" s="154" t="s">
        <v>433</v>
      </c>
      <c r="F37" s="154" t="s">
        <v>433</v>
      </c>
      <c r="G37" s="154" t="s">
        <v>433</v>
      </c>
      <c r="H37" s="154" t="s">
        <v>433</v>
      </c>
      <c r="I37" s="154" t="s">
        <v>433</v>
      </c>
      <c r="J37" s="154" t="s">
        <v>433</v>
      </c>
      <c r="K37" s="154" t="s">
        <v>433</v>
      </c>
      <c r="L37" s="154" t="s">
        <v>433</v>
      </c>
      <c r="M37" s="154" t="s">
        <v>433</v>
      </c>
      <c r="N37" s="154" t="s">
        <v>433</v>
      </c>
      <c r="O37" s="154" t="s">
        <v>433</v>
      </c>
      <c r="P37" s="154" t="s">
        <v>433</v>
      </c>
      <c r="Q37" s="154" t="s">
        <v>433</v>
      </c>
      <c r="R37" s="154" t="s">
        <v>433</v>
      </c>
      <c r="S37" s="154" t="s">
        <v>433</v>
      </c>
      <c r="T37" s="154" t="s">
        <v>433</v>
      </c>
      <c r="U37" s="154" t="s">
        <v>433</v>
      </c>
      <c r="V37" s="154" t="s">
        <v>433</v>
      </c>
      <c r="W37" s="154" t="s">
        <v>433</v>
      </c>
      <c r="X37" s="154" t="s">
        <v>433</v>
      </c>
      <c r="Y37" s="154" t="s">
        <v>433</v>
      </c>
      <c r="Z37" s="154" t="s">
        <v>433</v>
      </c>
      <c r="AA37" s="154" t="s">
        <v>433</v>
      </c>
      <c r="AB37" s="154" t="s">
        <v>433</v>
      </c>
      <c r="AC37" s="154" t="s">
        <v>433</v>
      </c>
      <c r="AD37" s="154" t="s">
        <v>433</v>
      </c>
      <c r="AE37" s="154" t="s">
        <v>433</v>
      </c>
      <c r="AF37" s="154" t="s">
        <v>433</v>
      </c>
      <c r="AG37" s="154" t="s">
        <v>433</v>
      </c>
      <c r="AH37" s="154" t="s">
        <v>433</v>
      </c>
      <c r="AI37" s="154" t="s">
        <v>433</v>
      </c>
      <c r="AJ37" s="154" t="s">
        <v>433</v>
      </c>
      <c r="AK37" s="154" t="s">
        <v>433</v>
      </c>
      <c r="AL37" s="154" t="s">
        <v>433</v>
      </c>
      <c r="AM37" s="154" t="s">
        <v>433</v>
      </c>
      <c r="AN37" s="154" t="s">
        <v>433</v>
      </c>
      <c r="AO37" s="154" t="s">
        <v>433</v>
      </c>
      <c r="AP37" s="154" t="s">
        <v>433</v>
      </c>
      <c r="AQ37" s="154" t="s">
        <v>433</v>
      </c>
      <c r="AR37" s="154" t="s">
        <v>433</v>
      </c>
      <c r="AS37" s="154" t="s">
        <v>433</v>
      </c>
      <c r="AT37" s="154" t="s">
        <v>433</v>
      </c>
      <c r="AU37" s="154" t="s">
        <v>433</v>
      </c>
      <c r="AV37" s="154" t="s">
        <v>433</v>
      </c>
      <c r="AW37" s="154" t="s">
        <v>433</v>
      </c>
      <c r="AX37" s="154" t="s">
        <v>433</v>
      </c>
      <c r="AY37" s="154" t="s">
        <v>433</v>
      </c>
      <c r="AZ37" s="154" t="s">
        <v>433</v>
      </c>
      <c r="BA37" s="154" t="s">
        <v>433</v>
      </c>
      <c r="BB37" s="154" t="s">
        <v>433</v>
      </c>
      <c r="BC37" s="154" t="s">
        <v>433</v>
      </c>
      <c r="BD37" s="154" t="s">
        <v>433</v>
      </c>
      <c r="BE37" s="154" t="s">
        <v>433</v>
      </c>
      <c r="BF37" s="154" t="s">
        <v>433</v>
      </c>
      <c r="BG37" s="154" t="s">
        <v>433</v>
      </c>
      <c r="BH37" s="154" t="s">
        <v>433</v>
      </c>
      <c r="BI37" s="154" t="s">
        <v>433</v>
      </c>
    </row>
    <row r="38" spans="1:61" x14ac:dyDescent="0.2">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c r="AC38" s="154"/>
      <c r="AD38" s="154"/>
      <c r="AE38" s="154"/>
      <c r="AF38" s="154"/>
      <c r="AG38" s="154"/>
      <c r="AH38" s="154"/>
      <c r="AI38" s="154"/>
      <c r="AJ38" s="154"/>
      <c r="AK38" s="154"/>
      <c r="AL38" s="154"/>
      <c r="AM38" s="154"/>
      <c r="AN38" s="154"/>
      <c r="AO38" s="154"/>
      <c r="AP38" s="154"/>
      <c r="AQ38" s="154"/>
      <c r="AR38" s="154"/>
      <c r="AS38" s="154"/>
      <c r="AT38" s="154"/>
      <c r="AU38" s="154"/>
      <c r="AV38" s="154"/>
      <c r="AW38" s="154"/>
      <c r="AX38" s="154"/>
      <c r="AY38" s="154"/>
      <c r="AZ38" s="154"/>
      <c r="BA38" s="154"/>
      <c r="BB38" s="154"/>
      <c r="BC38" s="154"/>
      <c r="BD38" s="154"/>
      <c r="BE38" s="154"/>
      <c r="BF38" s="154"/>
      <c r="BG38" s="154"/>
      <c r="BH38" s="154"/>
      <c r="BI38" s="154"/>
    </row>
  </sheetData>
  <phoneticPr fontId="3" type="noConversion"/>
  <pageMargins left="0.7" right="0.7" top="0.75" bottom="0.75" header="0.3" footer="0.3"/>
  <pageSetup orientation="portrait" horizontalDpi="4294967292" verticalDpi="120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2BA4F5-5B1F-46E4-8629-F5C8C0EA5447}">
  <dimension ref="A1:BV37"/>
  <sheetViews>
    <sheetView zoomScale="80" zoomScaleNormal="80" workbookViewId="0">
      <selection activeCell="H24" sqref="H24"/>
    </sheetView>
  </sheetViews>
  <sheetFormatPr defaultColWidth="8.85546875" defaultRowHeight="12.75" x14ac:dyDescent="0.2"/>
  <cols>
    <col min="1" max="1" bestFit="true" customWidth="true" style="8" width="8.7109375" collapsed="true"/>
    <col min="2" max="2" bestFit="true" customWidth="true" style="8" width="30.28515625" collapsed="true"/>
    <col min="3" max="3" bestFit="true" customWidth="true" style="8" width="10.7109375" collapsed="true"/>
    <col min="4" max="4" bestFit="true" customWidth="true" style="8" width="32.28515625" collapsed="true"/>
    <col min="5" max="5" bestFit="true" customWidth="true" style="8" width="19.28515625" collapsed="true"/>
    <col min="6" max="6" bestFit="true" customWidth="true" style="8" width="20.85546875" collapsed="true"/>
    <col min="7" max="7" bestFit="true" customWidth="true" style="8" width="13.140625" collapsed="true"/>
    <col min="8" max="8" bestFit="true" customWidth="true" style="8" width="18.85546875" collapsed="true"/>
    <col min="9" max="9" bestFit="true" customWidth="true" style="8" width="20.0" collapsed="true"/>
    <col min="10" max="10" bestFit="true" customWidth="true" style="8" width="24.42578125" collapsed="true"/>
    <col min="11" max="11" bestFit="true" customWidth="true" style="8" width="10.42578125" collapsed="true"/>
    <col min="12" max="12" bestFit="true" customWidth="true" style="8" width="13.85546875" collapsed="true"/>
    <col min="13" max="13" bestFit="true" customWidth="true" style="8" width="14.42578125" collapsed="true"/>
    <col min="14" max="14" bestFit="true" customWidth="true" style="8" width="16.85546875" collapsed="true"/>
    <col min="15" max="15" bestFit="true" customWidth="true" style="8" width="14.42578125" collapsed="true"/>
    <col min="16" max="16" bestFit="true" customWidth="true" style="8" width="16.85546875" collapsed="true"/>
    <col min="17" max="17" bestFit="true" customWidth="true" style="8" width="13.0" collapsed="true"/>
    <col min="18" max="18" bestFit="true" customWidth="true" style="8" width="9.42578125" collapsed="true"/>
    <col min="19" max="19" bestFit="true" customWidth="true" style="8" width="31.5703125" collapsed="true"/>
    <col min="20" max="20" bestFit="true" customWidth="true" style="8" width="16.42578125" collapsed="true"/>
    <col min="21" max="21" bestFit="true" customWidth="true" style="8" width="21.28515625" collapsed="true"/>
    <col min="22" max="22" bestFit="true" customWidth="true" style="8" width="13.140625" collapsed="true"/>
    <col min="23" max="23" bestFit="true" customWidth="true" style="8" width="17.28515625" collapsed="true"/>
    <col min="24" max="24" bestFit="true" customWidth="true" style="8" width="8.7109375" collapsed="true"/>
    <col min="25" max="25" bestFit="true" customWidth="true" style="8" width="12.0" collapsed="true"/>
    <col min="26" max="26" bestFit="true" customWidth="true" style="8" width="13.5703125" collapsed="true"/>
    <col min="27" max="28" customWidth="true" style="8" width="12.28515625" collapsed="true"/>
    <col min="29" max="29" bestFit="true" customWidth="true" style="8" width="34.42578125" collapsed="true"/>
    <col min="30" max="31" bestFit="true" customWidth="true" style="8" width="12.5703125" collapsed="true"/>
    <col min="32" max="32" bestFit="true" customWidth="true" style="8" width="11.42578125" collapsed="true"/>
    <col min="33" max="33" bestFit="true" customWidth="true" style="8" width="12.5703125" collapsed="true"/>
    <col min="34" max="34" bestFit="true" customWidth="true" style="8" width="13.5703125" collapsed="true"/>
    <col min="35" max="35" bestFit="true" customWidth="true" style="8" width="9.0" collapsed="true"/>
    <col min="36" max="36" bestFit="true" customWidth="true" style="8" width="11.5703125" collapsed="true"/>
    <col min="37" max="37" bestFit="true" customWidth="true" style="8" width="12.5703125" collapsed="true"/>
    <col min="38" max="38" bestFit="true" customWidth="true" style="8" width="10.0" collapsed="true"/>
    <col min="39" max="39" bestFit="true" customWidth="true" style="8" width="7.5703125" collapsed="true"/>
    <col min="40" max="40" bestFit="true" customWidth="true" style="8" width="9.0" collapsed="true"/>
    <col min="41" max="41" bestFit="true" customWidth="true" style="8" width="15.0" collapsed="true"/>
    <col min="42" max="43" customWidth="true" style="8" width="12.42578125" collapsed="true"/>
    <col min="44" max="44" bestFit="true" customWidth="true" style="8" width="34.42578125" collapsed="true"/>
    <col min="45" max="45" bestFit="true" customWidth="true" style="8" width="11.42578125" collapsed="true"/>
    <col min="46" max="46" bestFit="true" customWidth="true" style="8" width="12.0" collapsed="true"/>
    <col min="47" max="47" bestFit="true" customWidth="true" style="8" width="10.28515625" collapsed="true"/>
    <col min="48" max="48" bestFit="true" customWidth="true" style="8" width="11.42578125" collapsed="true"/>
    <col min="49" max="49" bestFit="true" customWidth="true" style="8" width="13.5703125" collapsed="true"/>
    <col min="50" max="50" bestFit="true" customWidth="true" style="8" width="9.0" collapsed="true"/>
    <col min="51" max="51" bestFit="true" customWidth="true" style="8" width="11.5703125" collapsed="true"/>
    <col min="52" max="52" bestFit="true" customWidth="true" style="8" width="12.0" collapsed="true"/>
    <col min="53" max="53" bestFit="true" customWidth="true" style="8" width="10.0" collapsed="true"/>
    <col min="54" max="54" bestFit="true" customWidth="true" style="8" width="7.5703125" collapsed="true"/>
    <col min="55" max="55" bestFit="true" customWidth="true" style="8" width="9.0" collapsed="true"/>
    <col min="56" max="56" bestFit="true" customWidth="true" style="8" width="15.28515625" collapsed="true"/>
    <col min="57" max="58" customWidth="true" style="8" width="11.28515625" collapsed="true"/>
    <col min="59" max="59" bestFit="true" customWidth="true" style="8" width="34.42578125" collapsed="true"/>
    <col min="60" max="61" bestFit="true" customWidth="true" style="8" width="13.5703125" collapsed="true"/>
    <col min="62" max="62" bestFit="true" customWidth="true" style="8" width="9.85546875" collapsed="true"/>
    <col min="63" max="64" bestFit="true" customWidth="true" style="8" width="13.5703125" collapsed="true"/>
    <col min="65" max="65" bestFit="true" customWidth="true" style="8" width="9.0" collapsed="true"/>
    <col min="66" max="66" bestFit="true" customWidth="true" style="8" width="12.0" collapsed="true"/>
    <col min="67" max="67" bestFit="true" customWidth="true" style="8" width="13.5703125" collapsed="true"/>
    <col min="68" max="69" bestFit="true" customWidth="true" style="8" width="10.0" collapsed="true"/>
    <col min="70" max="70" bestFit="true" customWidth="true" style="8" width="9.0" collapsed="true"/>
    <col min="71" max="71" bestFit="true" customWidth="true" style="8" width="15.28515625" collapsed="true"/>
    <col min="72" max="16384" style="8" width="8.85546875" collapsed="true"/>
  </cols>
  <sheetData>
    <row r="1" spans="1:74" x14ac:dyDescent="0.2">
      <c r="A1" s="6" t="s">
        <v>216</v>
      </c>
      <c r="B1" s="7" t="s">
        <v>84</v>
      </c>
      <c r="C1" s="6" t="s">
        <v>85</v>
      </c>
      <c r="D1" s="7" t="s">
        <v>86</v>
      </c>
      <c r="E1" s="7" t="s">
        <v>87</v>
      </c>
      <c r="F1" s="6" t="s">
        <v>88</v>
      </c>
      <c r="G1" s="7" t="s">
        <v>89</v>
      </c>
      <c r="H1" s="7" t="s">
        <v>90</v>
      </c>
      <c r="I1" s="6" t="s">
        <v>91</v>
      </c>
      <c r="J1" s="7" t="s">
        <v>92</v>
      </c>
      <c r="K1" s="7" t="s">
        <v>93</v>
      </c>
      <c r="L1" s="6" t="s">
        <v>94</v>
      </c>
      <c r="M1" s="7" t="s">
        <v>95</v>
      </c>
      <c r="N1" s="7" t="s">
        <v>96</v>
      </c>
      <c r="O1" s="6" t="s">
        <v>97</v>
      </c>
      <c r="P1" s="7" t="s">
        <v>98</v>
      </c>
      <c r="Q1" s="7" t="s">
        <v>99</v>
      </c>
      <c r="R1" s="6" t="s">
        <v>100</v>
      </c>
      <c r="S1" s="7" t="s">
        <v>101</v>
      </c>
      <c r="T1" s="7" t="s">
        <v>102</v>
      </c>
      <c r="U1" s="6" t="s">
        <v>103</v>
      </c>
      <c r="V1" s="7" t="s">
        <v>104</v>
      </c>
      <c r="W1" s="7" t="s">
        <v>105</v>
      </c>
      <c r="X1" s="6" t="s">
        <v>106</v>
      </c>
      <c r="Y1" s="7" t="s">
        <v>107</v>
      </c>
      <c r="Z1" s="7" t="s">
        <v>108</v>
      </c>
      <c r="AA1" s="6" t="s">
        <v>109</v>
      </c>
      <c r="AB1" s="7" t="s">
        <v>110</v>
      </c>
      <c r="AC1" s="7" t="s">
        <v>111</v>
      </c>
      <c r="AD1" s="6" t="s">
        <v>112</v>
      </c>
      <c r="AE1" s="7" t="s">
        <v>113</v>
      </c>
      <c r="AF1" s="7" t="s">
        <v>114</v>
      </c>
      <c r="AG1" s="6" t="s">
        <v>115</v>
      </c>
      <c r="AH1" s="7" t="s">
        <v>116</v>
      </c>
      <c r="AI1" s="7" t="s">
        <v>117</v>
      </c>
      <c r="AJ1" s="6" t="s">
        <v>118</v>
      </c>
      <c r="AK1" s="7" t="s">
        <v>119</v>
      </c>
      <c r="AL1" s="7" t="s">
        <v>120</v>
      </c>
      <c r="AM1" s="6" t="s">
        <v>121</v>
      </c>
      <c r="AN1" s="7" t="s">
        <v>122</v>
      </c>
      <c r="AO1" s="7" t="s">
        <v>123</v>
      </c>
      <c r="AP1" s="6" t="s">
        <v>124</v>
      </c>
      <c r="AQ1" s="7" t="s">
        <v>125</v>
      </c>
      <c r="AR1" s="7" t="s">
        <v>126</v>
      </c>
      <c r="AS1" s="6" t="s">
        <v>143</v>
      </c>
      <c r="AT1" s="7" t="s">
        <v>144</v>
      </c>
      <c r="AU1" s="7" t="s">
        <v>145</v>
      </c>
      <c r="AV1" s="6" t="s">
        <v>146</v>
      </c>
      <c r="AW1" s="7" t="s">
        <v>153</v>
      </c>
      <c r="AX1" s="7" t="s">
        <v>154</v>
      </c>
      <c r="AY1" s="6" t="s">
        <v>155</v>
      </c>
      <c r="AZ1" s="7" t="s">
        <v>156</v>
      </c>
      <c r="BA1" s="7" t="s">
        <v>218</v>
      </c>
      <c r="BB1" s="6" t="s">
        <v>219</v>
      </c>
      <c r="BC1" s="7" t="s">
        <v>220</v>
      </c>
      <c r="BD1" s="7" t="s">
        <v>221</v>
      </c>
      <c r="BE1" s="6" t="s">
        <v>222</v>
      </c>
      <c r="BF1" s="7" t="s">
        <v>223</v>
      </c>
      <c r="BG1" s="7" t="s">
        <v>224</v>
      </c>
      <c r="BH1" s="6" t="s">
        <v>225</v>
      </c>
      <c r="BI1" s="7" t="s">
        <v>226</v>
      </c>
      <c r="BJ1" s="7" t="s">
        <v>227</v>
      </c>
      <c r="BK1" s="6" t="s">
        <v>228</v>
      </c>
      <c r="BL1" s="7" t="s">
        <v>229</v>
      </c>
      <c r="BM1" s="7" t="s">
        <v>230</v>
      </c>
      <c r="BN1" s="6" t="s">
        <v>231</v>
      </c>
      <c r="BO1" s="7" t="s">
        <v>232</v>
      </c>
      <c r="BP1" s="7" t="s">
        <v>233</v>
      </c>
      <c r="BQ1" s="6" t="s">
        <v>234</v>
      </c>
      <c r="BR1" s="7" t="s">
        <v>235</v>
      </c>
      <c r="BS1" s="7" t="s">
        <v>236</v>
      </c>
    </row>
    <row r="2" spans="1:74" s="20" customFormat="1" ht="51" x14ac:dyDescent="0.2">
      <c r="A2" s="9" t="s">
        <v>217</v>
      </c>
      <c r="B2" s="10" t="s">
        <v>8</v>
      </c>
      <c r="C2" s="11" t="s">
        <v>9</v>
      </c>
      <c r="D2" s="10" t="s">
        <v>15</v>
      </c>
      <c r="E2" s="10" t="s">
        <v>16</v>
      </c>
      <c r="F2" s="10" t="s">
        <v>17</v>
      </c>
      <c r="G2" s="10" t="s">
        <v>18</v>
      </c>
      <c r="H2" s="10" t="s">
        <v>10</v>
      </c>
      <c r="I2" s="10" t="s">
        <v>11</v>
      </c>
      <c r="J2" s="10" t="s">
        <v>12</v>
      </c>
      <c r="K2" s="10" t="s">
        <v>0</v>
      </c>
      <c r="L2" s="10" t="s">
        <v>1</v>
      </c>
      <c r="M2" s="11" t="s">
        <v>23</v>
      </c>
      <c r="N2" s="11" t="s">
        <v>47</v>
      </c>
      <c r="O2" s="11" t="s">
        <v>48</v>
      </c>
      <c r="P2" s="11" t="s">
        <v>55</v>
      </c>
      <c r="Q2" s="11" t="s">
        <v>41</v>
      </c>
      <c r="R2" s="12" t="s">
        <v>78</v>
      </c>
      <c r="S2" s="12" t="s">
        <v>58</v>
      </c>
      <c r="T2" s="12" t="s">
        <v>59</v>
      </c>
      <c r="U2" s="12" t="s">
        <v>51</v>
      </c>
      <c r="V2" s="12" t="s">
        <v>52</v>
      </c>
      <c r="W2" s="12" t="s">
        <v>53</v>
      </c>
      <c r="X2" s="12" t="s">
        <v>54</v>
      </c>
      <c r="Y2" s="11" t="s">
        <v>55</v>
      </c>
      <c r="Z2" s="12" t="s">
        <v>56</v>
      </c>
      <c r="AA2" s="13" t="s">
        <v>140</v>
      </c>
      <c r="AB2" s="13" t="s">
        <v>147</v>
      </c>
      <c r="AC2" s="14" t="s">
        <v>148</v>
      </c>
      <c r="AD2" s="14" t="s">
        <v>184</v>
      </c>
      <c r="AE2" s="14" t="s">
        <v>60</v>
      </c>
      <c r="AF2" s="14" t="s">
        <v>185</v>
      </c>
      <c r="AG2" s="14" t="s">
        <v>61</v>
      </c>
      <c r="AH2" s="14" t="s">
        <v>51</v>
      </c>
      <c r="AI2" s="14" t="s">
        <v>62</v>
      </c>
      <c r="AJ2" s="14" t="s">
        <v>63</v>
      </c>
      <c r="AK2" s="14" t="s">
        <v>64</v>
      </c>
      <c r="AL2" s="14" t="s">
        <v>65</v>
      </c>
      <c r="AM2" s="14" t="s">
        <v>66</v>
      </c>
      <c r="AN2" s="14" t="s">
        <v>67</v>
      </c>
      <c r="AO2" s="14" t="s">
        <v>68</v>
      </c>
      <c r="AP2" s="15" t="s">
        <v>141</v>
      </c>
      <c r="AQ2" s="15" t="s">
        <v>149</v>
      </c>
      <c r="AR2" s="16" t="s">
        <v>151</v>
      </c>
      <c r="AS2" s="16" t="s">
        <v>184</v>
      </c>
      <c r="AT2" s="16" t="s">
        <v>60</v>
      </c>
      <c r="AU2" s="16" t="s">
        <v>185</v>
      </c>
      <c r="AV2" s="16" t="s">
        <v>61</v>
      </c>
      <c r="AW2" s="16" t="s">
        <v>51</v>
      </c>
      <c r="AX2" s="16" t="s">
        <v>62</v>
      </c>
      <c r="AY2" s="16" t="s">
        <v>63</v>
      </c>
      <c r="AZ2" s="16" t="s">
        <v>64</v>
      </c>
      <c r="BA2" s="16" t="s">
        <v>65</v>
      </c>
      <c r="BB2" s="16" t="s">
        <v>66</v>
      </c>
      <c r="BC2" s="16" t="s">
        <v>67</v>
      </c>
      <c r="BD2" s="16" t="s">
        <v>68</v>
      </c>
      <c r="BE2" s="17" t="s">
        <v>142</v>
      </c>
      <c r="BF2" s="17" t="s">
        <v>150</v>
      </c>
      <c r="BG2" s="18" t="s">
        <v>152</v>
      </c>
      <c r="BH2" s="18" t="s">
        <v>184</v>
      </c>
      <c r="BI2" s="18" t="s">
        <v>60</v>
      </c>
      <c r="BJ2" s="18" t="s">
        <v>185</v>
      </c>
      <c r="BK2" s="18" t="s">
        <v>61</v>
      </c>
      <c r="BL2" s="18" t="s">
        <v>51</v>
      </c>
      <c r="BM2" s="18" t="s">
        <v>62</v>
      </c>
      <c r="BN2" s="18" t="s">
        <v>63</v>
      </c>
      <c r="BO2" s="18" t="s">
        <v>64</v>
      </c>
      <c r="BP2" s="18" t="s">
        <v>65</v>
      </c>
      <c r="BQ2" s="18" t="s">
        <v>66</v>
      </c>
      <c r="BR2" s="18" t="s">
        <v>67</v>
      </c>
      <c r="BS2" s="18" t="s">
        <v>68</v>
      </c>
      <c r="BT2" s="19"/>
      <c r="BU2" s="19"/>
      <c r="BV2" s="19"/>
    </row>
    <row r="3" spans="1:74" x14ac:dyDescent="0.2">
      <c r="A3" s="6">
        <v>0</v>
      </c>
      <c r="B3" s="6">
        <v>1</v>
      </c>
      <c r="C3" s="21" t="s">
        <v>72</v>
      </c>
      <c r="D3" s="22" t="s">
        <v>33</v>
      </c>
      <c r="E3" s="22" t="s">
        <v>139</v>
      </c>
      <c r="F3" s="23" t="s">
        <v>20</v>
      </c>
      <c r="G3" s="22" t="s">
        <v>19</v>
      </c>
      <c r="H3" s="23" t="s">
        <v>77</v>
      </c>
      <c r="I3" s="22" t="s">
        <v>37</v>
      </c>
      <c r="J3" s="24" t="s">
        <v>237</v>
      </c>
      <c r="K3" s="25" t="s">
        <v>4</v>
      </c>
      <c r="L3" s="21">
        <v>88.054000000000002</v>
      </c>
      <c r="M3" s="26">
        <f>J3*L3</f>
        <v>74845.900000000009</v>
      </c>
      <c r="N3" s="26">
        <v>0</v>
      </c>
      <c r="O3" s="26">
        <v>0</v>
      </c>
      <c r="P3" s="21">
        <v>0.18</v>
      </c>
      <c r="Q3" s="22" t="s">
        <v>44</v>
      </c>
      <c r="R3" s="21">
        <v>5</v>
      </c>
      <c r="S3" s="26">
        <f>M3*R3/100</f>
        <v>3742.2950000000005</v>
      </c>
      <c r="T3" s="26">
        <f>M3-S3</f>
        <v>71103.60500000001</v>
      </c>
      <c r="U3" s="26">
        <f>(T9/T8)*T3</f>
        <v>181.20667432271497</v>
      </c>
      <c r="V3" s="26">
        <f>S3+U3</f>
        <v>3923.5016743227156</v>
      </c>
      <c r="W3" s="26">
        <f>T3-U3</f>
        <v>70922.398325677292</v>
      </c>
      <c r="X3" s="26">
        <f>W3/J3</f>
        <v>83.438115677267405</v>
      </c>
      <c r="Y3" s="26">
        <f>P3*W3</f>
        <v>12766.031698621911</v>
      </c>
      <c r="Z3" s="26">
        <f>W3+Y3</f>
        <v>83688.430024299203</v>
      </c>
      <c r="AA3" s="22" t="s">
        <v>131</v>
      </c>
      <c r="AB3" s="24" t="str">
        <f>J3</f>
        <v>850</v>
      </c>
      <c r="AC3" s="27" t="s">
        <v>241</v>
      </c>
      <c r="AD3" s="28">
        <f>(AC3/J3)*W3</f>
        <v>35461.199162838646</v>
      </c>
      <c r="AE3" s="28">
        <f>AC3*L3</f>
        <v>37422.950000000004</v>
      </c>
      <c r="AF3" s="28">
        <f>(S3/J3)*AC3</f>
        <v>1871.1475</v>
      </c>
      <c r="AG3" s="28">
        <f>AE3-AF3</f>
        <v>35551.802500000005</v>
      </c>
      <c r="AH3" s="28">
        <f>(U3/J3)*AC3</f>
        <v>90.603337161357487</v>
      </c>
      <c r="AI3" s="6">
        <f>(AG3-AH3)/AC3</f>
        <v>83.438115677267405</v>
      </c>
      <c r="AJ3" s="28">
        <f>AD3*P3</f>
        <v>6383.0158493109557</v>
      </c>
      <c r="AK3" s="28">
        <f>AG3+AJ3</f>
        <v>41934.818349310961</v>
      </c>
      <c r="AL3" s="28">
        <f>((AE12/AE10)*AG3)</f>
        <v>70.504483142856969</v>
      </c>
      <c r="AM3" s="28">
        <f>AL3/AC3</f>
        <v>0.16589290151260463</v>
      </c>
      <c r="AN3" s="6">
        <f>AI3+AM3</f>
        <v>83.604008578780011</v>
      </c>
      <c r="AO3" s="28">
        <f>AC3*AN3</f>
        <v>35531.703645981506</v>
      </c>
      <c r="AP3" s="22" t="s">
        <v>131</v>
      </c>
      <c r="AQ3" s="24" t="str">
        <f>J3</f>
        <v>850</v>
      </c>
      <c r="AR3" s="27" t="s">
        <v>241</v>
      </c>
      <c r="AS3" s="28">
        <f>(AR3/J3)*W3</f>
        <v>35461.199162838646</v>
      </c>
      <c r="AT3" s="28">
        <f>AR3*L3</f>
        <v>37422.950000000004</v>
      </c>
      <c r="AU3" s="28">
        <f>(S3/J3)*AR3</f>
        <v>1871.1475</v>
      </c>
      <c r="AV3" s="28">
        <f>AT3-AU3</f>
        <v>35551.802500000005</v>
      </c>
      <c r="AW3" s="28">
        <f>(U3/J3)*AR3</f>
        <v>90.603337161357487</v>
      </c>
      <c r="AX3" s="28">
        <f>(AV3-AW3)/AR3</f>
        <v>83.438115677267405</v>
      </c>
      <c r="AY3" s="28">
        <f>AS3*P3</f>
        <v>6383.0158493109557</v>
      </c>
      <c r="AZ3" s="28">
        <f>AV3+AY3</f>
        <v>41934.818349310961</v>
      </c>
      <c r="BA3" s="28">
        <f>((AT12/AT8)*AT3)</f>
        <v>70.504483142856955</v>
      </c>
      <c r="BB3" s="28">
        <f>BA3/AR3</f>
        <v>0.16589290151260461</v>
      </c>
      <c r="BC3" s="28">
        <f>AX3+BB3</f>
        <v>83.604008578780011</v>
      </c>
      <c r="BD3" s="28">
        <f>BC3*AR3</f>
        <v>35531.703645981506</v>
      </c>
      <c r="BE3" s="6" t="s">
        <v>133</v>
      </c>
      <c r="BF3" s="24" t="str">
        <f>J5</f>
        <v>2800</v>
      </c>
      <c r="BG3" s="27" t="s">
        <v>238</v>
      </c>
      <c r="BH3" s="28">
        <f>(BG3/J5)*W5</f>
        <v>108423.87707570683</v>
      </c>
      <c r="BI3" s="28">
        <f>BG3*L5</f>
        <v>114422</v>
      </c>
      <c r="BJ3" s="28">
        <f>(S5/J5)*BG3</f>
        <v>5721.1</v>
      </c>
      <c r="BK3" s="28">
        <f>BI3-BJ3</f>
        <v>108700.9</v>
      </c>
      <c r="BL3" s="28">
        <f>(U5/J5)*BG3</f>
        <v>277.02292429316356</v>
      </c>
      <c r="BM3" s="28">
        <f>(BK3-BL3)/BG3</f>
        <v>38.72281324132387</v>
      </c>
      <c r="BN3" s="28">
        <f>BH3*P5</f>
        <v>5421.1938537853421</v>
      </c>
      <c r="BO3" s="28">
        <f>BK3+BN3</f>
        <v>114122.09385378534</v>
      </c>
      <c r="BP3" s="28">
        <f>((BI12/BI8)*BI3)</f>
        <v>226.35258555995964</v>
      </c>
      <c r="BQ3" s="28">
        <f>BP3/BG3</f>
        <v>8.0840209128557008E-2</v>
      </c>
      <c r="BR3" s="28">
        <f>BM3+BQ3</f>
        <v>38.80365345045243</v>
      </c>
      <c r="BS3" s="28">
        <f>BG3*BR3</f>
        <v>108650.2296612668</v>
      </c>
      <c r="BT3" s="29"/>
      <c r="BU3" s="29"/>
      <c r="BV3" s="29"/>
    </row>
    <row r="4" spans="1:74" x14ac:dyDescent="0.2">
      <c r="A4" s="6">
        <v>1</v>
      </c>
      <c r="B4" s="6">
        <v>2</v>
      </c>
      <c r="C4" s="21" t="s">
        <v>73</v>
      </c>
      <c r="D4" s="22" t="s">
        <v>33</v>
      </c>
      <c r="E4" s="22" t="s">
        <v>34</v>
      </c>
      <c r="F4" s="23" t="s">
        <v>20</v>
      </c>
      <c r="G4" s="22" t="s">
        <v>19</v>
      </c>
      <c r="H4" s="23" t="s">
        <v>77</v>
      </c>
      <c r="I4" s="22" t="s">
        <v>37</v>
      </c>
      <c r="J4" s="24" t="s">
        <v>210</v>
      </c>
      <c r="K4" s="25" t="s">
        <v>4</v>
      </c>
      <c r="L4" s="21">
        <v>77.524000000000001</v>
      </c>
      <c r="M4" s="26">
        <f>J4*L4</f>
        <v>116286</v>
      </c>
      <c r="N4" s="26">
        <v>0</v>
      </c>
      <c r="O4" s="26">
        <v>0</v>
      </c>
      <c r="P4" s="21">
        <v>0.12</v>
      </c>
      <c r="Q4" s="22" t="s">
        <v>44</v>
      </c>
      <c r="R4" s="21">
        <v>5</v>
      </c>
      <c r="S4" s="26">
        <f>M4*R4/100</f>
        <v>5814.3</v>
      </c>
      <c r="T4" s="26">
        <f>M4-S4</f>
        <v>110471.7</v>
      </c>
      <c r="U4" s="26">
        <f>(T9/T8)*T4</f>
        <v>281.53578660008407</v>
      </c>
      <c r="V4" s="26">
        <f>S4+U4</f>
        <v>6095.8357866000842</v>
      </c>
      <c r="W4" s="26">
        <f t="shared" ref="W4:W7" si="0">T4-U4</f>
        <v>110190.16421339991</v>
      </c>
      <c r="X4" s="26">
        <f>W4/J4</f>
        <v>73.460109475599936</v>
      </c>
      <c r="Y4" s="26">
        <f>P4*W4</f>
        <v>13222.81970560799</v>
      </c>
      <c r="Z4" s="26">
        <f t="shared" ref="Z4:Z7" si="1">W4+Y4</f>
        <v>123412.98391900791</v>
      </c>
      <c r="AA4" s="6" t="s">
        <v>132</v>
      </c>
      <c r="AB4" s="24" t="str">
        <f>J4</f>
        <v>1500</v>
      </c>
      <c r="AC4" s="27" t="s">
        <v>242</v>
      </c>
      <c r="AD4" s="28">
        <f>(AC4/J4)*W4</f>
        <v>55095.082106699956</v>
      </c>
      <c r="AE4" s="28">
        <f>AC4*L4</f>
        <v>58143</v>
      </c>
      <c r="AF4" s="28">
        <f>(S4/J4)*AC4</f>
        <v>2907.15</v>
      </c>
      <c r="AG4" s="28">
        <f>AE4-AF4</f>
        <v>55235.85</v>
      </c>
      <c r="AH4" s="28">
        <f>(U4/J4)*AC4</f>
        <v>140.76789330004203</v>
      </c>
      <c r="AI4" s="6">
        <f>(AG4-AH4)/AC4</f>
        <v>73.460109475599936</v>
      </c>
      <c r="AJ4" s="28">
        <f>AD4*P4</f>
        <v>6611.4098528039949</v>
      </c>
      <c r="AK4" s="28">
        <f t="shared" ref="AK4" si="2">AG4+AJ4</f>
        <v>61847.259852803996</v>
      </c>
      <c r="AL4" s="28">
        <f>((AE12/AE8)*AE4)</f>
        <v>109.54086097902842</v>
      </c>
      <c r="AM4" s="28">
        <f>AL4/AC4</f>
        <v>0.14605448130537124</v>
      </c>
      <c r="AN4" s="6">
        <f>AI4+AM4</f>
        <v>73.606163956905306</v>
      </c>
      <c r="AO4" s="28">
        <f>AC4*AN4</f>
        <v>55204.622967678981</v>
      </c>
      <c r="AP4" s="6" t="s">
        <v>132</v>
      </c>
      <c r="AQ4" s="24" t="str">
        <f>J4</f>
        <v>1500</v>
      </c>
      <c r="AR4" s="27" t="s">
        <v>242</v>
      </c>
      <c r="AS4" s="28">
        <f>(AR4/J4)*W4</f>
        <v>55095.082106699956</v>
      </c>
      <c r="AT4" s="28">
        <f>AR4*L4</f>
        <v>58143</v>
      </c>
      <c r="AU4" s="28">
        <f>(S4/J4)*AR4</f>
        <v>2907.15</v>
      </c>
      <c r="AV4" s="28">
        <f t="shared" ref="AV4" si="3">AT4-AU4</f>
        <v>55235.85</v>
      </c>
      <c r="AW4" s="28">
        <f>(U4/J4)*AR4</f>
        <v>140.76789330004203</v>
      </c>
      <c r="AX4" s="28">
        <f>(AV4-AW4)/AR4</f>
        <v>73.460109475599936</v>
      </c>
      <c r="AY4" s="28">
        <f>AS4*P4</f>
        <v>6611.4098528039949</v>
      </c>
      <c r="AZ4" s="28">
        <f>AV4+AY4</f>
        <v>61847.259852803996</v>
      </c>
      <c r="BA4" s="28">
        <f>((AT12/AT8)*AT4)</f>
        <v>109.54086097902842</v>
      </c>
      <c r="BB4" s="28">
        <f t="shared" ref="BB4" si="4">BA4/AR4</f>
        <v>0.14605448130537124</v>
      </c>
      <c r="BC4" s="28">
        <f>AX4+BB4</f>
        <v>73.606163956905306</v>
      </c>
      <c r="BD4" s="28">
        <f t="shared" ref="BD4" si="5">BC4*AR4</f>
        <v>55204.622967678981</v>
      </c>
      <c r="BE4" s="6" t="s">
        <v>134</v>
      </c>
      <c r="BF4" s="24" t="str">
        <f>J6</f>
        <v>5750</v>
      </c>
      <c r="BG4" s="27" t="s">
        <v>239</v>
      </c>
      <c r="BH4" s="28">
        <f>(BG4/J6)*W6</f>
        <v>429993.86599613383</v>
      </c>
      <c r="BI4" s="28">
        <f>BG4*L6</f>
        <v>431192.49999999994</v>
      </c>
      <c r="BJ4" s="28">
        <f>(S6/J6)*BG4</f>
        <v>100</v>
      </c>
      <c r="BK4" s="28">
        <f>BI4-BJ4</f>
        <v>431092.49999999994</v>
      </c>
      <c r="BL4" s="28">
        <f>(U6/J6)*BG4</f>
        <v>1098.6340038661187</v>
      </c>
      <c r="BM4" s="28">
        <f t="shared" ref="BM4:BM5" si="6">(BK4-BL4)/BG4</f>
        <v>74.781541912371097</v>
      </c>
      <c r="BN4" s="28">
        <f>BH4*P6</f>
        <v>77398.89587930408</v>
      </c>
      <c r="BO4" s="28">
        <f t="shared" ref="BO4:BO5" si="7">BK4+BN4</f>
        <v>508491.39587930404</v>
      </c>
      <c r="BP4" s="28">
        <f>((BI12/BI8)*BI4)</f>
        <v>852.99625289771973</v>
      </c>
      <c r="BQ4" s="28">
        <f t="shared" ref="BQ4:BQ5" si="8">BP4/BG4</f>
        <v>0.14834717441699474</v>
      </c>
      <c r="BR4" s="28">
        <f t="shared" ref="BR4:BR5" si="9">BM4+BQ4</f>
        <v>74.929889086788094</v>
      </c>
      <c r="BS4" s="28">
        <f t="shared" ref="BS4:BS5" si="10">BG4*BR4</f>
        <v>430846.86224903155</v>
      </c>
      <c r="BT4" s="29"/>
      <c r="BU4" s="29"/>
      <c r="BV4" s="29"/>
    </row>
    <row r="5" spans="1:74" x14ac:dyDescent="0.2">
      <c r="A5" s="6">
        <v>2</v>
      </c>
      <c r="B5" s="6">
        <v>3</v>
      </c>
      <c r="C5" s="21" t="s">
        <v>74</v>
      </c>
      <c r="D5" s="22" t="s">
        <v>33</v>
      </c>
      <c r="E5" s="22" t="s">
        <v>34</v>
      </c>
      <c r="F5" s="23" t="s">
        <v>20</v>
      </c>
      <c r="G5" s="22" t="s">
        <v>19</v>
      </c>
      <c r="H5" s="23" t="s">
        <v>77</v>
      </c>
      <c r="I5" s="22" t="s">
        <v>37</v>
      </c>
      <c r="J5" s="24" t="s">
        <v>238</v>
      </c>
      <c r="K5" s="25" t="s">
        <v>4</v>
      </c>
      <c r="L5" s="21">
        <v>40.865000000000002</v>
      </c>
      <c r="M5" s="26">
        <f>J5*L5</f>
        <v>114422</v>
      </c>
      <c r="N5" s="26">
        <v>0</v>
      </c>
      <c r="O5" s="26">
        <v>0</v>
      </c>
      <c r="P5" s="21">
        <v>0.05</v>
      </c>
      <c r="Q5" s="22" t="s">
        <v>44</v>
      </c>
      <c r="R5" s="21">
        <v>5</v>
      </c>
      <c r="S5" s="26">
        <f>M5*R5/100</f>
        <v>5721.1</v>
      </c>
      <c r="T5" s="26">
        <f>M5-S5</f>
        <v>108700.9</v>
      </c>
      <c r="U5" s="26">
        <f>(T9/T8)*T5</f>
        <v>277.02292429316356</v>
      </c>
      <c r="V5" s="26">
        <f>S5+U5</f>
        <v>5998.122924293164</v>
      </c>
      <c r="W5" s="26">
        <f t="shared" si="0"/>
        <v>108423.87707570683</v>
      </c>
      <c r="X5" s="26">
        <f>W5/J5</f>
        <v>38.72281324132387</v>
      </c>
      <c r="Y5" s="26">
        <f>P5*W5</f>
        <v>5421.1938537853421</v>
      </c>
      <c r="Z5" s="26">
        <f t="shared" si="1"/>
        <v>113845.07092949217</v>
      </c>
      <c r="AA5" s="30">
        <v>0</v>
      </c>
      <c r="AB5" s="24"/>
      <c r="AC5" s="30">
        <v>0</v>
      </c>
      <c r="AD5" s="30">
        <v>0</v>
      </c>
      <c r="AE5" s="30">
        <v>0</v>
      </c>
      <c r="AF5" s="30">
        <v>0</v>
      </c>
      <c r="AG5" s="30">
        <v>0</v>
      </c>
      <c r="AH5" s="30">
        <v>0</v>
      </c>
      <c r="AI5" s="30">
        <v>0</v>
      </c>
      <c r="AJ5" s="30">
        <v>0</v>
      </c>
      <c r="AK5" s="30">
        <v>0</v>
      </c>
      <c r="AL5" s="30">
        <v>0</v>
      </c>
      <c r="AM5" s="30">
        <v>0</v>
      </c>
      <c r="AN5" s="30">
        <v>0</v>
      </c>
      <c r="AO5" s="30">
        <v>0</v>
      </c>
      <c r="AP5" s="31">
        <v>0</v>
      </c>
      <c r="AQ5" s="31">
        <v>0</v>
      </c>
      <c r="AR5" s="31">
        <v>0</v>
      </c>
      <c r="AS5" s="31">
        <v>0</v>
      </c>
      <c r="AT5" s="31">
        <v>0</v>
      </c>
      <c r="AU5" s="31">
        <v>0</v>
      </c>
      <c r="AV5" s="31">
        <v>0</v>
      </c>
      <c r="AW5" s="31">
        <v>0</v>
      </c>
      <c r="AX5" s="31">
        <v>0</v>
      </c>
      <c r="AY5" s="31">
        <v>0</v>
      </c>
      <c r="AZ5" s="31">
        <v>0</v>
      </c>
      <c r="BA5" s="31">
        <v>0</v>
      </c>
      <c r="BB5" s="31">
        <v>0</v>
      </c>
      <c r="BC5" s="31">
        <v>0</v>
      </c>
      <c r="BD5" s="31">
        <v>0</v>
      </c>
      <c r="BE5" s="6" t="s">
        <v>135</v>
      </c>
      <c r="BF5" s="24" t="str">
        <f>J7</f>
        <v>8200</v>
      </c>
      <c r="BG5" s="24" t="s">
        <v>240</v>
      </c>
      <c r="BH5" s="28">
        <f>(BG5/J7)*W7</f>
        <v>1795288.4393890821</v>
      </c>
      <c r="BI5" s="28">
        <f>BG5*L7</f>
        <v>1799875.4000000001</v>
      </c>
      <c r="BJ5" s="28">
        <f>(S7/J7)*BG5</f>
        <v>0</v>
      </c>
      <c r="BK5" s="28">
        <f>BI5-BJ5</f>
        <v>1799875.4000000001</v>
      </c>
      <c r="BL5" s="28">
        <f>(U7/J7)*BG5</f>
        <v>4586.9606109179185</v>
      </c>
      <c r="BM5" s="28">
        <f t="shared" si="6"/>
        <v>218.93761455964417</v>
      </c>
      <c r="BN5" s="28">
        <f>BH5*P7</f>
        <v>502680.76302894304</v>
      </c>
      <c r="BO5" s="28">
        <f t="shared" si="7"/>
        <v>2302556.1630289434</v>
      </c>
      <c r="BP5" s="21">
        <f>((BI12/BI8)*BI5)</f>
        <v>3560.5604732985494</v>
      </c>
      <c r="BQ5" s="28">
        <f t="shared" si="8"/>
        <v>0.43421469186567674</v>
      </c>
      <c r="BR5" s="28">
        <f t="shared" si="9"/>
        <v>219.37182925150987</v>
      </c>
      <c r="BS5" s="28">
        <f t="shared" si="10"/>
        <v>1798848.9998623808</v>
      </c>
      <c r="BT5" s="29"/>
      <c r="BU5" s="29"/>
      <c r="BV5" s="29"/>
    </row>
    <row r="6" spans="1:74" x14ac:dyDescent="0.2">
      <c r="A6" s="6">
        <v>3</v>
      </c>
      <c r="B6" s="6">
        <v>4</v>
      </c>
      <c r="C6" s="21" t="s">
        <v>75</v>
      </c>
      <c r="D6" s="22" t="s">
        <v>33</v>
      </c>
      <c r="E6" s="22" t="s">
        <v>34</v>
      </c>
      <c r="F6" s="23" t="s">
        <v>20</v>
      </c>
      <c r="G6" s="22" t="s">
        <v>19</v>
      </c>
      <c r="H6" s="23" t="s">
        <v>77</v>
      </c>
      <c r="I6" s="22" t="s">
        <v>37</v>
      </c>
      <c r="J6" s="24" t="s">
        <v>239</v>
      </c>
      <c r="K6" s="25" t="s">
        <v>4</v>
      </c>
      <c r="L6" s="21">
        <v>74.989999999999995</v>
      </c>
      <c r="M6" s="26">
        <f>J6*L6</f>
        <v>431192.49999999994</v>
      </c>
      <c r="N6" s="26">
        <v>0</v>
      </c>
      <c r="O6" s="26">
        <v>0</v>
      </c>
      <c r="P6" s="21">
        <v>0.18</v>
      </c>
      <c r="Q6" s="22" t="s">
        <v>43</v>
      </c>
      <c r="R6" s="21">
        <v>100</v>
      </c>
      <c r="S6" s="26">
        <f>R6</f>
        <v>100</v>
      </c>
      <c r="T6" s="26">
        <f>M6-S6</f>
        <v>431092.49999999994</v>
      </c>
      <c r="U6" s="26">
        <f>(T9/T8)*T6</f>
        <v>1098.6340038661187</v>
      </c>
      <c r="V6" s="26">
        <f>S6+U6</f>
        <v>1198.6340038661187</v>
      </c>
      <c r="W6" s="26">
        <f t="shared" si="0"/>
        <v>429993.86599613383</v>
      </c>
      <c r="X6" s="26">
        <f>W6/J6</f>
        <v>74.781541912371097</v>
      </c>
      <c r="Y6" s="26">
        <f>P6*W6</f>
        <v>77398.89587930408</v>
      </c>
      <c r="Z6" s="26">
        <f t="shared" si="1"/>
        <v>507392.76187543792</v>
      </c>
      <c r="AA6" s="30">
        <v>0</v>
      </c>
      <c r="AB6" s="30">
        <v>0</v>
      </c>
      <c r="AC6" s="30">
        <v>0</v>
      </c>
      <c r="AD6" s="30">
        <v>0</v>
      </c>
      <c r="AE6" s="30">
        <v>0</v>
      </c>
      <c r="AF6" s="30">
        <v>0</v>
      </c>
      <c r="AG6" s="30">
        <v>0</v>
      </c>
      <c r="AH6" s="30">
        <v>0</v>
      </c>
      <c r="AI6" s="30">
        <v>0</v>
      </c>
      <c r="AJ6" s="30">
        <v>0</v>
      </c>
      <c r="AK6" s="30">
        <v>0</v>
      </c>
      <c r="AL6" s="30">
        <v>0</v>
      </c>
      <c r="AM6" s="30">
        <v>0</v>
      </c>
      <c r="AN6" s="30">
        <v>0</v>
      </c>
      <c r="AO6" s="30">
        <v>0</v>
      </c>
      <c r="AP6" s="31">
        <v>0</v>
      </c>
      <c r="AQ6" s="31">
        <v>0</v>
      </c>
      <c r="AR6" s="31">
        <v>0</v>
      </c>
      <c r="AS6" s="31">
        <v>0</v>
      </c>
      <c r="AT6" s="31">
        <v>0</v>
      </c>
      <c r="AU6" s="31">
        <v>0</v>
      </c>
      <c r="AV6" s="31">
        <v>0</v>
      </c>
      <c r="AW6" s="31">
        <v>0</v>
      </c>
      <c r="AX6" s="31">
        <v>0</v>
      </c>
      <c r="AY6" s="31">
        <v>0</v>
      </c>
      <c r="AZ6" s="31">
        <v>0</v>
      </c>
      <c r="BA6" s="31">
        <v>0</v>
      </c>
      <c r="BB6" s="31">
        <v>0</v>
      </c>
      <c r="BC6" s="31">
        <v>0</v>
      </c>
      <c r="BD6" s="31">
        <v>0</v>
      </c>
      <c r="BE6" s="31">
        <v>0</v>
      </c>
      <c r="BF6" s="31">
        <v>0</v>
      </c>
      <c r="BG6" s="31">
        <v>0</v>
      </c>
      <c r="BH6" s="31">
        <v>0</v>
      </c>
      <c r="BI6" s="31">
        <v>0</v>
      </c>
      <c r="BJ6" s="31">
        <v>0</v>
      </c>
      <c r="BK6" s="31">
        <v>0</v>
      </c>
      <c r="BL6" s="31">
        <v>0</v>
      </c>
      <c r="BM6" s="31">
        <v>0</v>
      </c>
      <c r="BN6" s="31">
        <v>0</v>
      </c>
      <c r="BO6" s="31">
        <v>0</v>
      </c>
      <c r="BP6" s="31">
        <v>0</v>
      </c>
      <c r="BQ6" s="31">
        <v>0</v>
      </c>
      <c r="BR6" s="31">
        <v>0</v>
      </c>
      <c r="BS6" s="31">
        <v>0</v>
      </c>
      <c r="BT6" s="29"/>
      <c r="BU6" s="29"/>
      <c r="BV6" s="29"/>
    </row>
    <row r="7" spans="1:74" x14ac:dyDescent="0.2">
      <c r="A7" s="6">
        <v>4</v>
      </c>
      <c r="B7" s="6">
        <v>5</v>
      </c>
      <c r="C7" s="21" t="s">
        <v>76</v>
      </c>
      <c r="D7" s="22" t="s">
        <v>33</v>
      </c>
      <c r="E7" s="22" t="s">
        <v>34</v>
      </c>
      <c r="F7" s="23" t="s">
        <v>20</v>
      </c>
      <c r="G7" s="22" t="s">
        <v>19</v>
      </c>
      <c r="H7" s="23" t="s">
        <v>77</v>
      </c>
      <c r="I7" s="22" t="s">
        <v>37</v>
      </c>
      <c r="J7" s="24" t="s">
        <v>240</v>
      </c>
      <c r="K7" s="25" t="s">
        <v>4</v>
      </c>
      <c r="L7" s="21">
        <v>219.49700000000001</v>
      </c>
      <c r="M7" s="26">
        <f>J7*L7</f>
        <v>1799875.4000000001</v>
      </c>
      <c r="N7" s="26">
        <v>0</v>
      </c>
      <c r="O7" s="26">
        <v>0</v>
      </c>
      <c r="P7" s="21">
        <v>0.28000000000000003</v>
      </c>
      <c r="Q7" s="21"/>
      <c r="R7" s="21">
        <v>0</v>
      </c>
      <c r="S7" s="26">
        <f>M7*R7</f>
        <v>0</v>
      </c>
      <c r="T7" s="26">
        <f>M7-S7</f>
        <v>1799875.4000000001</v>
      </c>
      <c r="U7" s="26">
        <f>(T9/T8)*T7</f>
        <v>4586.9606109179185</v>
      </c>
      <c r="V7" s="26">
        <f>S7+U7</f>
        <v>4586.9606109179185</v>
      </c>
      <c r="W7" s="26">
        <f t="shared" si="0"/>
        <v>1795288.4393890821</v>
      </c>
      <c r="X7" s="26">
        <f>W7/J7</f>
        <v>218.93761455964417</v>
      </c>
      <c r="Y7" s="26">
        <f>P7*W7</f>
        <v>502680.76302894304</v>
      </c>
      <c r="Z7" s="26">
        <f t="shared" si="1"/>
        <v>2297969.2024180251</v>
      </c>
      <c r="AA7" s="30">
        <v>0</v>
      </c>
      <c r="AB7" s="30">
        <v>0</v>
      </c>
      <c r="AC7" s="30">
        <v>0</v>
      </c>
      <c r="AD7" s="30">
        <v>0</v>
      </c>
      <c r="AE7" s="30">
        <v>0</v>
      </c>
      <c r="AF7" s="30">
        <v>0</v>
      </c>
      <c r="AG7" s="30">
        <v>0</v>
      </c>
      <c r="AH7" s="30">
        <v>0</v>
      </c>
      <c r="AI7" s="30">
        <v>0</v>
      </c>
      <c r="AJ7" s="30">
        <v>0</v>
      </c>
      <c r="AK7" s="30">
        <v>0</v>
      </c>
      <c r="AL7" s="30">
        <v>0</v>
      </c>
      <c r="AM7" s="30">
        <v>0</v>
      </c>
      <c r="AN7" s="30">
        <v>0</v>
      </c>
      <c r="AO7" s="30">
        <v>0</v>
      </c>
      <c r="AP7" s="31">
        <v>0</v>
      </c>
      <c r="AQ7" s="31">
        <v>0</v>
      </c>
      <c r="AR7" s="31">
        <v>0</v>
      </c>
      <c r="AS7" s="31">
        <v>0</v>
      </c>
      <c r="AT7" s="31">
        <v>0</v>
      </c>
      <c r="AU7" s="31">
        <v>0</v>
      </c>
      <c r="AV7" s="31">
        <v>0</v>
      </c>
      <c r="AW7" s="31">
        <v>0</v>
      </c>
      <c r="AX7" s="31">
        <v>0</v>
      </c>
      <c r="AY7" s="31">
        <v>0</v>
      </c>
      <c r="AZ7" s="31">
        <v>0</v>
      </c>
      <c r="BA7" s="31">
        <v>0</v>
      </c>
      <c r="BB7" s="31">
        <v>0</v>
      </c>
      <c r="BC7" s="31">
        <v>0</v>
      </c>
      <c r="BD7" s="31">
        <v>0</v>
      </c>
      <c r="BE7" s="31">
        <v>0</v>
      </c>
      <c r="BF7" s="31">
        <v>0</v>
      </c>
      <c r="BG7" s="31">
        <v>0</v>
      </c>
      <c r="BH7" s="31">
        <v>0</v>
      </c>
      <c r="BI7" s="31">
        <v>0</v>
      </c>
      <c r="BJ7" s="31">
        <v>0</v>
      </c>
      <c r="BK7" s="31">
        <v>0</v>
      </c>
      <c r="BL7" s="31">
        <v>0</v>
      </c>
      <c r="BM7" s="31">
        <v>0</v>
      </c>
      <c r="BN7" s="31">
        <v>0</v>
      </c>
      <c r="BO7" s="31">
        <v>0</v>
      </c>
      <c r="BP7" s="31">
        <v>0</v>
      </c>
      <c r="BQ7" s="31">
        <v>0</v>
      </c>
      <c r="BR7" s="31">
        <v>0</v>
      </c>
      <c r="BS7" s="31">
        <v>0</v>
      </c>
      <c r="BT7" s="29"/>
      <c r="BU7" s="29"/>
      <c r="BV7" s="29"/>
    </row>
    <row r="8" spans="1:74" x14ac:dyDescent="0.2">
      <c r="A8" s="6">
        <v>5</v>
      </c>
      <c r="B8" s="32"/>
      <c r="C8" s="32"/>
      <c r="D8" s="32"/>
      <c r="E8" s="32"/>
      <c r="F8" s="32"/>
      <c r="G8" s="32"/>
      <c r="H8" s="33"/>
      <c r="I8" s="33"/>
      <c r="J8" s="33"/>
      <c r="K8" s="33"/>
      <c r="L8" s="33"/>
      <c r="M8" s="34">
        <f>SUM(M3:M7)</f>
        <v>2536621.7999999998</v>
      </c>
      <c r="N8" s="34"/>
      <c r="O8" s="34"/>
      <c r="P8" s="33"/>
      <c r="Q8" s="33"/>
      <c r="R8" s="33"/>
      <c r="S8" s="33" t="s">
        <v>69</v>
      </c>
      <c r="T8" s="35">
        <f>SUM(T3:T7)</f>
        <v>2521244.105</v>
      </c>
      <c r="U8" s="35">
        <f>ROUND(SUM(U3:U7),2)</f>
        <v>6425.36</v>
      </c>
      <c r="V8" s="35">
        <f t="shared" ref="V8:Z8" si="11">SUM(V3:V7)</f>
        <v>21803.055</v>
      </c>
      <c r="W8" s="35">
        <f t="shared" si="11"/>
        <v>2514818.7450000001</v>
      </c>
      <c r="X8" s="35"/>
      <c r="Y8" s="35">
        <f>ROUND(SUM(Y3:Y7),2)</f>
        <v>611489.69999999995</v>
      </c>
      <c r="Z8" s="35">
        <f t="shared" si="11"/>
        <v>3126308.4491662625</v>
      </c>
      <c r="AA8" s="36"/>
      <c r="AB8" s="36"/>
      <c r="AC8" s="37" t="s">
        <v>70</v>
      </c>
      <c r="AD8" s="37">
        <f>SUM(AD3:AD7)</f>
        <v>90556.281269538595</v>
      </c>
      <c r="AE8" s="38">
        <f t="shared" ref="AE8:AL8" si="12">SUM(AE3:AE7)</f>
        <v>95565.950000000012</v>
      </c>
      <c r="AF8" s="38">
        <f t="shared" si="12"/>
        <v>4778.2975000000006</v>
      </c>
      <c r="AG8" s="38">
        <f t="shared" si="12"/>
        <v>90787.652499999997</v>
      </c>
      <c r="AH8" s="38">
        <f>SUM(AH3:AH7)</f>
        <v>231.37123046139953</v>
      </c>
      <c r="AI8" s="38"/>
      <c r="AJ8" s="38">
        <f t="shared" si="12"/>
        <v>12994.42570211495</v>
      </c>
      <c r="AK8" s="38">
        <f t="shared" si="12"/>
        <v>103782.07820211496</v>
      </c>
      <c r="AL8" s="38">
        <f t="shared" si="12"/>
        <v>180.04534412188539</v>
      </c>
      <c r="AM8" s="299" t="s">
        <v>71</v>
      </c>
      <c r="AN8" s="299"/>
      <c r="AO8" s="38">
        <f>SUM(AO3:AO7)</f>
        <v>90736.326613660494</v>
      </c>
      <c r="AP8" s="39"/>
      <c r="AQ8" s="39"/>
      <c r="AR8" s="40" t="s">
        <v>70</v>
      </c>
      <c r="AS8" s="40">
        <f>SUM(AS3:AS7)</f>
        <v>90556.281269538595</v>
      </c>
      <c r="AT8" s="40">
        <f>SUM(AT3:AT7)</f>
        <v>95565.950000000012</v>
      </c>
      <c r="AU8" s="39">
        <f>SUM(AU3:AU7)</f>
        <v>4778.2975000000006</v>
      </c>
      <c r="AV8" s="39">
        <f t="shared" ref="AV8:BD8" si="13">SUM(AV3:AV7)</f>
        <v>90787.652499999997</v>
      </c>
      <c r="AW8" s="39">
        <f>SUM(AW3:AW7)</f>
        <v>231.37123046139953</v>
      </c>
      <c r="AX8" s="40"/>
      <c r="AY8" s="39">
        <f t="shared" si="13"/>
        <v>12994.42570211495</v>
      </c>
      <c r="AZ8" s="39">
        <f t="shared" si="13"/>
        <v>103782.07820211496</v>
      </c>
      <c r="BA8" s="39">
        <f t="shared" si="13"/>
        <v>180.04534412188536</v>
      </c>
      <c r="BB8" s="300" t="s">
        <v>71</v>
      </c>
      <c r="BC8" s="300"/>
      <c r="BD8" s="39">
        <f t="shared" si="13"/>
        <v>90736.326613660494</v>
      </c>
      <c r="BE8" s="41"/>
      <c r="BF8" s="41"/>
      <c r="BG8" s="42" t="s">
        <v>70</v>
      </c>
      <c r="BH8" s="42">
        <f>SUM(BH3:BH5)</f>
        <v>2333706.1824609227</v>
      </c>
      <c r="BI8" s="42">
        <f>SUM(BI3:BI5)</f>
        <v>2345489.9000000004</v>
      </c>
      <c r="BJ8" s="42">
        <f>SUM(BJ3:BJ5)</f>
        <v>5821.1</v>
      </c>
      <c r="BK8" s="42">
        <f>SUM(BK3:BK5)</f>
        <v>2339668.7999999998</v>
      </c>
      <c r="BL8" s="42">
        <f>SUM(BL3:BL5)</f>
        <v>5962.6175390772005</v>
      </c>
      <c r="BM8" s="42"/>
      <c r="BN8" s="42">
        <f>SUM(BN3:BN5)</f>
        <v>585500.85276203242</v>
      </c>
      <c r="BO8" s="42">
        <f>SUM(BO3:BO5)</f>
        <v>2925169.6527620326</v>
      </c>
      <c r="BP8" s="42">
        <f>SUM(BP3:BP5)</f>
        <v>4639.9093117562288</v>
      </c>
      <c r="BQ8" s="298" t="s">
        <v>71</v>
      </c>
      <c r="BR8" s="298"/>
      <c r="BS8" s="42">
        <f>SUM(BS3:BS5)</f>
        <v>2338346.0917726792</v>
      </c>
      <c r="BT8" s="29"/>
      <c r="BU8" s="29"/>
      <c r="BV8" s="29"/>
    </row>
    <row r="9" spans="1:74" x14ac:dyDescent="0.2">
      <c r="A9" s="6">
        <v>6</v>
      </c>
      <c r="B9" s="31">
        <v>0</v>
      </c>
      <c r="C9" s="31">
        <v>0</v>
      </c>
      <c r="D9" s="31">
        <v>0</v>
      </c>
      <c r="E9" s="31">
        <v>0</v>
      </c>
      <c r="F9" s="31">
        <v>0</v>
      </c>
      <c r="G9" s="31">
        <v>0</v>
      </c>
      <c r="H9" s="31">
        <v>0</v>
      </c>
      <c r="I9" s="31">
        <v>0</v>
      </c>
      <c r="J9" s="31">
        <v>0</v>
      </c>
      <c r="K9" s="31">
        <v>0</v>
      </c>
      <c r="L9" s="31">
        <v>0</v>
      </c>
      <c r="M9" s="31">
        <v>0</v>
      </c>
      <c r="N9" s="31"/>
      <c r="O9" s="31"/>
      <c r="P9" s="31">
        <v>0</v>
      </c>
      <c r="Q9" s="31">
        <v>0</v>
      </c>
      <c r="R9" s="31">
        <v>0</v>
      </c>
      <c r="S9" s="33" t="s">
        <v>49</v>
      </c>
      <c r="T9" s="34">
        <v>6425.36</v>
      </c>
      <c r="U9" s="43"/>
      <c r="V9" s="43"/>
      <c r="W9" s="43"/>
      <c r="X9" s="43"/>
      <c r="Y9" s="43"/>
      <c r="Z9" s="43"/>
      <c r="AA9" s="43"/>
      <c r="AB9" s="43"/>
      <c r="AC9" s="31"/>
      <c r="AD9" s="31"/>
      <c r="AE9" s="30"/>
      <c r="AF9" s="30"/>
      <c r="AG9" s="30"/>
      <c r="AH9" s="30"/>
      <c r="AI9" s="30"/>
      <c r="AJ9" s="30"/>
      <c r="AK9" s="30"/>
      <c r="AL9" s="30"/>
      <c r="AM9" s="44"/>
      <c r="AN9" s="44"/>
      <c r="AO9" s="30"/>
      <c r="AP9" s="30"/>
      <c r="AQ9" s="30"/>
      <c r="AR9" s="31"/>
      <c r="AS9" s="31"/>
      <c r="AT9" s="31"/>
      <c r="AU9" s="30"/>
      <c r="AV9" s="30"/>
      <c r="AW9" s="30"/>
      <c r="AX9" s="31"/>
      <c r="AY9" s="30"/>
      <c r="AZ9" s="30"/>
      <c r="BA9" s="30"/>
      <c r="BB9" s="44"/>
      <c r="BC9" s="44"/>
      <c r="BD9" s="30"/>
      <c r="BE9" s="30"/>
      <c r="BF9" s="30"/>
      <c r="BG9" s="31"/>
      <c r="BH9" s="31"/>
      <c r="BI9" s="31"/>
      <c r="BJ9" s="31"/>
      <c r="BK9" s="31"/>
      <c r="BL9" s="31"/>
      <c r="BM9" s="31"/>
      <c r="BN9" s="31"/>
      <c r="BO9" s="31"/>
      <c r="BP9" s="31"/>
      <c r="BQ9" s="44"/>
      <c r="BR9" s="44"/>
      <c r="BS9" s="31"/>
      <c r="BT9" s="29"/>
      <c r="BU9" s="29"/>
      <c r="BV9" s="29"/>
    </row>
    <row r="10" spans="1:74" x14ac:dyDescent="0.2">
      <c r="A10" s="6">
        <v>7</v>
      </c>
      <c r="B10" s="31">
        <v>0</v>
      </c>
      <c r="C10" s="31">
        <v>0</v>
      </c>
      <c r="D10" s="31">
        <v>0</v>
      </c>
      <c r="E10" s="31">
        <v>0</v>
      </c>
      <c r="F10" s="31">
        <v>0</v>
      </c>
      <c r="G10" s="31">
        <v>0</v>
      </c>
      <c r="H10" s="31">
        <v>0</v>
      </c>
      <c r="I10" s="31">
        <v>0</v>
      </c>
      <c r="J10" s="31">
        <v>0</v>
      </c>
      <c r="K10" s="31">
        <v>0</v>
      </c>
      <c r="L10" s="31">
        <v>0</v>
      </c>
      <c r="M10" s="31">
        <v>0</v>
      </c>
      <c r="N10" s="31"/>
      <c r="O10" s="31"/>
      <c r="P10" s="31">
        <v>0</v>
      </c>
      <c r="Q10" s="31">
        <v>0</v>
      </c>
      <c r="R10" s="31">
        <v>0</v>
      </c>
      <c r="S10" s="33" t="s">
        <v>57</v>
      </c>
      <c r="T10" s="34">
        <f>D27+D28</f>
        <v>7000</v>
      </c>
      <c r="U10" s="21"/>
      <c r="V10" s="21"/>
      <c r="W10" s="21"/>
      <c r="X10" s="21"/>
      <c r="Y10" s="21"/>
      <c r="Z10" s="21"/>
      <c r="AA10" s="21"/>
      <c r="AB10" s="21"/>
      <c r="AC10" s="37" t="s">
        <v>186</v>
      </c>
      <c r="AD10" s="37"/>
      <c r="AE10" s="37">
        <f>AG8</f>
        <v>90787.652499999997</v>
      </c>
      <c r="AF10" s="28"/>
      <c r="AG10" s="28"/>
      <c r="AH10" s="28"/>
      <c r="AI10" s="28"/>
      <c r="AJ10" s="28"/>
      <c r="AK10" s="28"/>
      <c r="AL10" s="28"/>
      <c r="AM10" s="28"/>
      <c r="AN10" s="28"/>
      <c r="AO10" s="28"/>
      <c r="AP10" s="28"/>
      <c r="AQ10" s="28"/>
      <c r="AR10" s="40" t="s">
        <v>186</v>
      </c>
      <c r="AS10" s="40"/>
      <c r="AT10" s="40">
        <f>AV8</f>
        <v>90787.652499999997</v>
      </c>
      <c r="AU10" s="31"/>
      <c r="AV10" s="28"/>
      <c r="AW10" s="28"/>
      <c r="AX10" s="28"/>
      <c r="AY10" s="28"/>
      <c r="AZ10" s="28"/>
      <c r="BA10" s="28"/>
      <c r="BB10" s="28"/>
      <c r="BC10" s="28"/>
      <c r="BD10" s="28"/>
      <c r="BE10" s="28"/>
      <c r="BF10" s="28"/>
      <c r="BG10" s="42" t="s">
        <v>186</v>
      </c>
      <c r="BH10" s="42"/>
      <c r="BI10" s="42">
        <f>BK8</f>
        <v>2339668.7999999998</v>
      </c>
      <c r="BJ10" s="28"/>
      <c r="BK10" s="28"/>
      <c r="BL10" s="28"/>
      <c r="BM10" s="28"/>
      <c r="BN10" s="28"/>
      <c r="BO10" s="28"/>
      <c r="BP10" s="28"/>
      <c r="BQ10" s="28"/>
      <c r="BR10" s="28"/>
      <c r="BS10" s="28"/>
      <c r="BT10" s="29"/>
      <c r="BU10" s="29"/>
      <c r="BV10" s="29"/>
    </row>
    <row r="11" spans="1:74" x14ac:dyDescent="0.2">
      <c r="A11" s="6">
        <v>8</v>
      </c>
      <c r="B11" s="31">
        <v>0</v>
      </c>
      <c r="C11" s="31">
        <v>0</v>
      </c>
      <c r="D11" s="31">
        <v>0</v>
      </c>
      <c r="E11" s="31">
        <v>0</v>
      </c>
      <c r="F11" s="31">
        <v>0</v>
      </c>
      <c r="G11" s="31">
        <v>0</v>
      </c>
      <c r="H11" s="31">
        <v>0</v>
      </c>
      <c r="I11" s="31">
        <v>0</v>
      </c>
      <c r="J11" s="31">
        <v>0</v>
      </c>
      <c r="K11" s="31">
        <v>0</v>
      </c>
      <c r="L11" s="31">
        <v>0</v>
      </c>
      <c r="M11" s="31">
        <v>0</v>
      </c>
      <c r="N11" s="31"/>
      <c r="O11" s="31"/>
      <c r="P11" s="31">
        <v>0</v>
      </c>
      <c r="Q11" s="31">
        <v>0</v>
      </c>
      <c r="R11" s="31">
        <v>0</v>
      </c>
      <c r="S11" s="33" t="s">
        <v>50</v>
      </c>
      <c r="T11" s="34">
        <f>Y8</f>
        <v>611489.69999999995</v>
      </c>
      <c r="U11" s="21"/>
      <c r="V11" s="21"/>
      <c r="W11" s="21"/>
      <c r="X11" s="21"/>
      <c r="Y11" s="21"/>
      <c r="Z11" s="21"/>
      <c r="AA11" s="21"/>
      <c r="AB11" s="21"/>
      <c r="AC11" s="37" t="s">
        <v>42</v>
      </c>
      <c r="AD11" s="37"/>
      <c r="AE11" s="37">
        <f>AH8</f>
        <v>231.37123046139953</v>
      </c>
      <c r="AF11" s="28"/>
      <c r="AG11" s="28"/>
      <c r="AH11" s="28"/>
      <c r="AI11" s="28"/>
      <c r="AJ11" s="28"/>
      <c r="AK11" s="28"/>
      <c r="AL11" s="28"/>
      <c r="AM11" s="28"/>
      <c r="AN11" s="28"/>
      <c r="AO11" s="28"/>
      <c r="AP11" s="28"/>
      <c r="AQ11" s="28"/>
      <c r="AR11" s="40" t="s">
        <v>42</v>
      </c>
      <c r="AS11" s="40"/>
      <c r="AT11" s="40">
        <f>AW8</f>
        <v>231.37123046139953</v>
      </c>
      <c r="AU11" s="31"/>
      <c r="AV11" s="28"/>
      <c r="AW11" s="28"/>
      <c r="AX11" s="28"/>
      <c r="AY11" s="28"/>
      <c r="AZ11" s="28"/>
      <c r="BA11" s="28"/>
      <c r="BB11" s="28"/>
      <c r="BC11" s="28"/>
      <c r="BD11" s="28"/>
      <c r="BE11" s="28"/>
      <c r="BF11" s="28"/>
      <c r="BG11" s="42" t="s">
        <v>42</v>
      </c>
      <c r="BH11" s="42"/>
      <c r="BI11" s="42">
        <f>BL8</f>
        <v>5962.6175390772005</v>
      </c>
      <c r="BJ11" s="28"/>
      <c r="BK11" s="28"/>
      <c r="BL11" s="28"/>
      <c r="BM11" s="28"/>
      <c r="BN11" s="28"/>
      <c r="BO11" s="28"/>
      <c r="BP11" s="28"/>
      <c r="BQ11" s="28"/>
      <c r="BR11" s="28"/>
      <c r="BS11" s="28"/>
      <c r="BT11" s="29"/>
      <c r="BU11" s="29"/>
      <c r="BV11" s="29"/>
    </row>
    <row r="12" spans="1:74" x14ac:dyDescent="0.2">
      <c r="A12" s="6">
        <v>9</v>
      </c>
      <c r="B12" s="31">
        <v>0</v>
      </c>
      <c r="C12" s="31">
        <v>0</v>
      </c>
      <c r="D12" s="31">
        <v>0</v>
      </c>
      <c r="E12" s="31">
        <v>0</v>
      </c>
      <c r="F12" s="31">
        <v>0</v>
      </c>
      <c r="G12" s="31">
        <v>0</v>
      </c>
      <c r="H12" s="31">
        <v>0</v>
      </c>
      <c r="I12" s="31">
        <v>0</v>
      </c>
      <c r="J12" s="31">
        <v>0</v>
      </c>
      <c r="K12" s="31">
        <v>0</v>
      </c>
      <c r="L12" s="31">
        <v>0</v>
      </c>
      <c r="M12" s="31">
        <v>0</v>
      </c>
      <c r="N12" s="31"/>
      <c r="O12" s="31"/>
      <c r="P12" s="31">
        <v>0</v>
      </c>
      <c r="Q12" s="31">
        <v>0</v>
      </c>
      <c r="R12" s="31">
        <v>0</v>
      </c>
      <c r="S12" s="33" t="s">
        <v>46</v>
      </c>
      <c r="T12" s="34">
        <f>(T8+T10+T11)-T9</f>
        <v>3133308.4449999998</v>
      </c>
      <c r="U12" s="21"/>
      <c r="V12" s="21"/>
      <c r="W12" s="21"/>
      <c r="X12" s="21"/>
      <c r="Y12" s="21"/>
      <c r="Z12" s="21"/>
      <c r="AA12" s="21"/>
      <c r="AB12" s="21"/>
      <c r="AC12" s="37" t="s">
        <v>187</v>
      </c>
      <c r="AD12" s="37"/>
      <c r="AE12" s="37">
        <f>(AD8/W8)*D27</f>
        <v>180.04534412188539</v>
      </c>
      <c r="AF12" s="28"/>
      <c r="AG12" s="28"/>
      <c r="AH12" s="28"/>
      <c r="AI12" s="28"/>
      <c r="AJ12" s="28"/>
      <c r="AK12" s="28"/>
      <c r="AL12" s="28"/>
      <c r="AM12" s="28"/>
      <c r="AN12" s="28"/>
      <c r="AO12" s="28"/>
      <c r="AP12" s="28"/>
      <c r="AQ12" s="28"/>
      <c r="AR12" s="40" t="s">
        <v>187</v>
      </c>
      <c r="AS12" s="40"/>
      <c r="AT12" s="40">
        <f>(AS8/W8)*D27</f>
        <v>180.04534412188539</v>
      </c>
      <c r="AU12" s="31"/>
      <c r="AV12" s="28"/>
      <c r="AW12" s="28"/>
      <c r="AX12" s="28"/>
      <c r="AY12" s="28"/>
      <c r="AZ12" s="28"/>
      <c r="BA12" s="28"/>
      <c r="BB12" s="28"/>
      <c r="BC12" s="28"/>
      <c r="BD12" s="28"/>
      <c r="BE12" s="28"/>
      <c r="BF12" s="28"/>
      <c r="BG12" s="42" t="s">
        <v>187</v>
      </c>
      <c r="BH12" s="42"/>
      <c r="BI12" s="42">
        <f>(BH8/W8)*D27</f>
        <v>4639.9093117562288</v>
      </c>
      <c r="BJ12" s="28"/>
      <c r="BK12" s="28"/>
      <c r="BL12" s="28"/>
      <c r="BM12" s="28"/>
      <c r="BN12" s="28"/>
      <c r="BO12" s="28"/>
      <c r="BP12" s="28"/>
      <c r="BQ12" s="28"/>
      <c r="BR12" s="28"/>
      <c r="BS12" s="28"/>
      <c r="BT12" s="29"/>
      <c r="BU12" s="29"/>
      <c r="BV12" s="29"/>
    </row>
    <row r="13" spans="1:74" x14ac:dyDescent="0.2">
      <c r="A13" s="6">
        <v>10</v>
      </c>
      <c r="B13" s="31">
        <v>0</v>
      </c>
      <c r="C13" s="31">
        <v>0</v>
      </c>
      <c r="D13" s="31">
        <v>0</v>
      </c>
      <c r="E13" s="31">
        <v>0</v>
      </c>
      <c r="F13" s="31">
        <v>0</v>
      </c>
      <c r="G13" s="31">
        <v>0</v>
      </c>
      <c r="H13" s="31">
        <v>0</v>
      </c>
      <c r="I13" s="31">
        <v>0</v>
      </c>
      <c r="J13" s="31">
        <v>0</v>
      </c>
      <c r="K13" s="31">
        <v>0</v>
      </c>
      <c r="L13" s="31">
        <v>0</v>
      </c>
      <c r="M13" s="31">
        <v>0</v>
      </c>
      <c r="N13" s="31"/>
      <c r="O13" s="31"/>
      <c r="P13" s="31">
        <v>0</v>
      </c>
      <c r="Q13" s="31">
        <v>0</v>
      </c>
      <c r="R13" s="31">
        <v>0</v>
      </c>
      <c r="S13" s="33" t="s">
        <v>45</v>
      </c>
      <c r="T13" s="45" t="str">
        <f>D29</f>
        <v>10000</v>
      </c>
      <c r="U13" s="21"/>
      <c r="V13" s="21"/>
      <c r="W13" s="21"/>
      <c r="X13" s="21"/>
      <c r="Y13" s="21"/>
      <c r="Z13" s="21"/>
      <c r="AA13" s="21"/>
      <c r="AB13" s="21"/>
      <c r="AC13" s="37" t="s">
        <v>188</v>
      </c>
      <c r="AD13" s="37"/>
      <c r="AE13" s="37">
        <f>(AD8/W8)*D28</f>
        <v>72.018137648754163</v>
      </c>
      <c r="AF13" s="28"/>
      <c r="AG13" s="28"/>
      <c r="AH13" s="28"/>
      <c r="AI13" s="28"/>
      <c r="AJ13" s="28"/>
      <c r="AK13" s="28"/>
      <c r="AL13" s="28"/>
      <c r="AM13" s="28"/>
      <c r="AN13" s="28"/>
      <c r="AO13" s="28"/>
      <c r="AP13" s="28"/>
      <c r="AQ13" s="28"/>
      <c r="AR13" s="40" t="s">
        <v>188</v>
      </c>
      <c r="AS13" s="40"/>
      <c r="AT13" s="40">
        <f>(AS8/W8)*D28</f>
        <v>72.018137648754163</v>
      </c>
      <c r="AU13" s="31"/>
      <c r="AV13" s="28"/>
      <c r="AW13" s="28"/>
      <c r="AX13" s="28"/>
      <c r="AY13" s="28"/>
      <c r="AZ13" s="28"/>
      <c r="BA13" s="28"/>
      <c r="BB13" s="28"/>
      <c r="BC13" s="28"/>
      <c r="BD13" s="28"/>
      <c r="BE13" s="28"/>
      <c r="BF13" s="28"/>
      <c r="BG13" s="42" t="s">
        <v>188</v>
      </c>
      <c r="BH13" s="42"/>
      <c r="BI13" s="42">
        <f>(BH8/W8)*D28</f>
        <v>1855.9637247024916</v>
      </c>
      <c r="BJ13" s="28"/>
      <c r="BK13" s="28"/>
      <c r="BL13" s="28"/>
      <c r="BM13" s="28"/>
      <c r="BN13" s="28"/>
      <c r="BO13" s="28"/>
      <c r="BP13" s="28"/>
      <c r="BQ13" s="28"/>
      <c r="BR13" s="28"/>
      <c r="BS13" s="28"/>
      <c r="BT13" s="29"/>
      <c r="BU13" s="29"/>
      <c r="BV13" s="29"/>
    </row>
    <row r="14" spans="1:74" x14ac:dyDescent="0.2">
      <c r="A14" s="6">
        <v>11</v>
      </c>
      <c r="B14" s="31">
        <v>0</v>
      </c>
      <c r="C14" s="31">
        <v>0</v>
      </c>
      <c r="D14" s="31">
        <v>0</v>
      </c>
      <c r="E14" s="31">
        <v>0</v>
      </c>
      <c r="F14" s="31">
        <v>0</v>
      </c>
      <c r="G14" s="31">
        <v>0</v>
      </c>
      <c r="H14" s="31">
        <v>0</v>
      </c>
      <c r="I14" s="31">
        <v>0</v>
      </c>
      <c r="J14" s="31">
        <v>0</v>
      </c>
      <c r="K14" s="31">
        <v>0</v>
      </c>
      <c r="L14" s="31">
        <v>0</v>
      </c>
      <c r="M14" s="31">
        <v>0</v>
      </c>
      <c r="N14" s="31"/>
      <c r="O14" s="31"/>
      <c r="P14" s="31">
        <v>0</v>
      </c>
      <c r="Q14" s="31">
        <v>0</v>
      </c>
      <c r="R14" s="31">
        <v>0</v>
      </c>
      <c r="S14" s="6"/>
      <c r="T14" s="6"/>
      <c r="U14" s="21"/>
      <c r="V14" s="21"/>
      <c r="W14" s="21"/>
      <c r="X14" s="21"/>
      <c r="Y14" s="21"/>
      <c r="Z14" s="21"/>
      <c r="AA14" s="21"/>
      <c r="AB14" s="21"/>
      <c r="AC14" s="37" t="s">
        <v>189</v>
      </c>
      <c r="AD14" s="37"/>
      <c r="AE14" s="37">
        <f>AE12+AE13</f>
        <v>252.06348177063956</v>
      </c>
      <c r="AF14" s="28"/>
      <c r="AG14" s="28"/>
      <c r="AH14" s="28"/>
      <c r="AI14" s="28"/>
      <c r="AJ14" s="28"/>
      <c r="AK14" s="28"/>
      <c r="AL14" s="28"/>
      <c r="AM14" s="28"/>
      <c r="AN14" s="28"/>
      <c r="AO14" s="28"/>
      <c r="AP14" s="28"/>
      <c r="AQ14" s="28"/>
      <c r="AR14" s="40" t="s">
        <v>189</v>
      </c>
      <c r="AS14" s="40"/>
      <c r="AT14" s="40">
        <f>AT12+AT13</f>
        <v>252.06348177063956</v>
      </c>
      <c r="AU14" s="31"/>
      <c r="AV14" s="28"/>
      <c r="AW14" s="28"/>
      <c r="AX14" s="28"/>
      <c r="AY14" s="28"/>
      <c r="AZ14" s="28"/>
      <c r="BA14" s="28"/>
      <c r="BB14" s="28"/>
      <c r="BC14" s="28"/>
      <c r="BD14" s="28"/>
      <c r="BE14" s="28"/>
      <c r="BF14" s="28"/>
      <c r="BG14" s="42" t="s">
        <v>189</v>
      </c>
      <c r="BH14" s="42"/>
      <c r="BI14" s="42">
        <f>BI12+BI13</f>
        <v>6495.8730364587209</v>
      </c>
      <c r="BJ14" s="28"/>
      <c r="BK14" s="28"/>
      <c r="BL14" s="28"/>
      <c r="BM14" s="28"/>
      <c r="BN14" s="28"/>
      <c r="BO14" s="28"/>
      <c r="BP14" s="28"/>
      <c r="BQ14" s="28"/>
      <c r="BR14" s="28"/>
      <c r="BS14" s="28"/>
      <c r="BT14" s="29"/>
      <c r="BU14" s="29"/>
      <c r="BV14" s="29"/>
    </row>
    <row r="15" spans="1:74" x14ac:dyDescent="0.2">
      <c r="A15" s="6">
        <v>12</v>
      </c>
      <c r="B15" s="46" t="s">
        <v>25</v>
      </c>
      <c r="C15" s="46" t="s">
        <v>26</v>
      </c>
      <c r="D15" s="46" t="s">
        <v>27</v>
      </c>
      <c r="E15" s="46" t="s">
        <v>14</v>
      </c>
      <c r="F15" s="46" t="s">
        <v>21</v>
      </c>
      <c r="G15" s="46" t="s">
        <v>22</v>
      </c>
      <c r="H15" s="46" t="s">
        <v>79</v>
      </c>
      <c r="I15" s="46" t="s">
        <v>80</v>
      </c>
      <c r="J15" s="46" t="s">
        <v>13</v>
      </c>
      <c r="K15" s="46" t="s">
        <v>24</v>
      </c>
      <c r="L15" s="46" t="s">
        <v>40</v>
      </c>
      <c r="M15" s="10" t="s">
        <v>81</v>
      </c>
      <c r="N15" s="46" t="s">
        <v>83</v>
      </c>
      <c r="O15" s="46" t="s">
        <v>82</v>
      </c>
      <c r="P15" s="31"/>
      <c r="Q15" s="31"/>
      <c r="R15" s="31"/>
      <c r="S15" s="6"/>
      <c r="T15" s="6"/>
      <c r="U15" s="21"/>
      <c r="V15" s="21"/>
      <c r="W15" s="21"/>
      <c r="X15" s="21"/>
      <c r="Y15" s="47" t="s">
        <v>247</v>
      </c>
      <c r="Z15" s="47" t="s">
        <v>248</v>
      </c>
      <c r="AA15" s="21"/>
      <c r="AB15" s="21"/>
      <c r="AC15" s="37" t="s">
        <v>183</v>
      </c>
      <c r="AD15" s="37"/>
      <c r="AE15" s="37">
        <v>0</v>
      </c>
      <c r="AF15" s="28"/>
      <c r="AG15" s="28"/>
      <c r="AH15" s="28"/>
      <c r="AI15" s="28"/>
      <c r="AJ15" s="28"/>
      <c r="AK15" s="28"/>
      <c r="AL15" s="28"/>
      <c r="AM15" s="28"/>
      <c r="AN15" s="28"/>
      <c r="AO15" s="28"/>
      <c r="AP15" s="28"/>
      <c r="AQ15" s="28"/>
      <c r="AR15" s="40" t="s">
        <v>183</v>
      </c>
      <c r="AS15" s="40"/>
      <c r="AT15" s="40">
        <v>0</v>
      </c>
      <c r="AU15" s="31"/>
      <c r="AV15" s="28"/>
      <c r="AW15" s="28"/>
      <c r="AX15" s="28"/>
      <c r="AY15" s="28"/>
      <c r="AZ15" s="28"/>
      <c r="BA15" s="28"/>
      <c r="BB15" s="28"/>
      <c r="BC15" s="28"/>
      <c r="BD15" s="28"/>
      <c r="BE15" s="28"/>
      <c r="BF15" s="28"/>
      <c r="BG15" s="42" t="s">
        <v>183</v>
      </c>
      <c r="BH15" s="42"/>
      <c r="BI15" s="42">
        <v>0</v>
      </c>
      <c r="BJ15" s="28"/>
      <c r="BK15" s="28"/>
      <c r="BL15" s="28"/>
      <c r="BM15" s="28"/>
      <c r="BN15" s="28"/>
      <c r="BO15" s="28"/>
      <c r="BP15" s="28"/>
      <c r="BQ15" s="28"/>
      <c r="BR15" s="28"/>
      <c r="BS15" s="28"/>
      <c r="BT15" s="29"/>
      <c r="BU15" s="29"/>
      <c r="BV15" s="29"/>
    </row>
    <row r="16" spans="1:74" ht="15" x14ac:dyDescent="0.25">
      <c r="A16" s="6">
        <v>13</v>
      </c>
      <c r="B16" s="6"/>
      <c r="C16" s="6"/>
      <c r="D16" s="6"/>
      <c r="E16" s="48" t="s">
        <v>254</v>
      </c>
      <c r="F16" s="48" t="s">
        <v>255</v>
      </c>
      <c r="G16" s="48" t="s">
        <v>269</v>
      </c>
      <c r="H16" s="6">
        <f>ROUND(AE10,2)</f>
        <v>90787.65</v>
      </c>
      <c r="I16" s="6">
        <f>ROUND(AJ8,2)</f>
        <v>12994.43</v>
      </c>
      <c r="J16" s="6">
        <f>ROUND(AE17,2)</f>
        <v>103802.77</v>
      </c>
      <c r="K16" s="48" t="s">
        <v>258</v>
      </c>
      <c r="L16" s="6"/>
      <c r="M16" s="6">
        <v>0</v>
      </c>
      <c r="N16" s="6">
        <v>0</v>
      </c>
      <c r="O16" s="6">
        <v>0</v>
      </c>
      <c r="P16" s="6"/>
      <c r="Q16" s="6"/>
      <c r="R16" s="21"/>
      <c r="S16" s="6"/>
      <c r="T16" s="6"/>
      <c r="U16" s="21"/>
      <c r="V16" s="21"/>
      <c r="W16" s="21"/>
      <c r="X16" s="21"/>
      <c r="Y16" s="49">
        <f>(W3*P3)</f>
        <v>12766.031698621911</v>
      </c>
      <c r="Z16" s="49">
        <f>W3*P3</f>
        <v>12766.031698621911</v>
      </c>
      <c r="AA16" s="21"/>
      <c r="AB16" s="21"/>
      <c r="AC16" s="37" t="s">
        <v>50</v>
      </c>
      <c r="AD16" s="37"/>
      <c r="AE16" s="37">
        <f>AJ8</f>
        <v>12994.42570211495</v>
      </c>
      <c r="AF16" s="28"/>
      <c r="AG16" s="28"/>
      <c r="AH16" s="28"/>
      <c r="AI16" s="28"/>
      <c r="AJ16" s="50"/>
      <c r="AK16" s="50"/>
      <c r="AL16" s="50"/>
      <c r="AM16" s="28"/>
      <c r="AN16" s="28"/>
      <c r="AO16" s="28"/>
      <c r="AP16" s="28"/>
      <c r="AQ16" s="28"/>
      <c r="AR16" s="40" t="s">
        <v>50</v>
      </c>
      <c r="AS16" s="40"/>
      <c r="AT16" s="40">
        <f>AY8</f>
        <v>12994.42570211495</v>
      </c>
      <c r="AU16" s="31"/>
      <c r="AV16" s="28"/>
      <c r="AW16" s="28"/>
      <c r="AX16" s="28"/>
      <c r="AY16" s="28"/>
      <c r="AZ16" s="28"/>
      <c r="BA16" s="28"/>
      <c r="BB16" s="28"/>
      <c r="BC16" s="28"/>
      <c r="BD16" s="28"/>
      <c r="BE16" s="28"/>
      <c r="BF16" s="28"/>
      <c r="BG16" s="42" t="s">
        <v>50</v>
      </c>
      <c r="BH16" s="42"/>
      <c r="BI16" s="42">
        <f>BN8</f>
        <v>585500.85276203242</v>
      </c>
      <c r="BJ16" s="28"/>
      <c r="BK16" s="28"/>
      <c r="BL16" s="28"/>
      <c r="BM16" s="28"/>
      <c r="BN16" s="51"/>
      <c r="BO16" s="51"/>
      <c r="BP16" s="51"/>
      <c r="BQ16" s="28"/>
      <c r="BR16" s="28"/>
      <c r="BS16" s="28"/>
      <c r="BT16" s="29"/>
      <c r="BU16" s="29"/>
      <c r="BV16" s="29"/>
    </row>
    <row r="17" spans="1:74" ht="15" x14ac:dyDescent="0.25">
      <c r="A17" s="6">
        <v>14</v>
      </c>
      <c r="B17" s="6"/>
      <c r="C17" s="6"/>
      <c r="D17" s="6"/>
      <c r="E17" s="6"/>
      <c r="F17" s="48" t="s">
        <v>256</v>
      </c>
      <c r="G17" s="48" t="s">
        <v>270</v>
      </c>
      <c r="H17" s="6">
        <f>ROUND(AT10,2)</f>
        <v>90787.65</v>
      </c>
      <c r="I17" s="6">
        <f>ROUND(AY8,2)</f>
        <v>12994.43</v>
      </c>
      <c r="J17" s="52">
        <f>ROUND(AT17,2)</f>
        <v>103802.77</v>
      </c>
      <c r="K17" s="6"/>
      <c r="L17" s="6"/>
      <c r="M17" s="6">
        <v>0</v>
      </c>
      <c r="N17" s="6">
        <v>0</v>
      </c>
      <c r="O17" s="6">
        <v>0</v>
      </c>
      <c r="P17" s="6"/>
      <c r="Q17" s="6"/>
      <c r="R17" s="6"/>
      <c r="S17" s="6"/>
      <c r="T17" s="6"/>
      <c r="U17" s="6"/>
      <c r="V17" s="6"/>
      <c r="W17" s="6"/>
      <c r="X17" s="6"/>
      <c r="Y17" s="49">
        <f t="shared" ref="Y17:Y23" si="14">(W4*P4)</f>
        <v>13222.81970560799</v>
      </c>
      <c r="Z17" s="49">
        <f t="shared" ref="Z17:Z23" si="15">W4*P4</f>
        <v>13222.81970560799</v>
      </c>
      <c r="AA17" s="6"/>
      <c r="AB17" s="6"/>
      <c r="AC17" s="37" t="s">
        <v>190</v>
      </c>
      <c r="AD17" s="37"/>
      <c r="AE17" s="37">
        <f>(AE10+AE14+AE16)-AE11</f>
        <v>103802.77045342419</v>
      </c>
      <c r="AF17" s="28"/>
      <c r="AG17" s="28"/>
      <c r="AH17" s="28"/>
      <c r="AI17" s="28"/>
      <c r="AJ17" s="28"/>
      <c r="AK17" s="28"/>
      <c r="AL17" s="28"/>
      <c r="AM17" s="28"/>
      <c r="AN17" s="28"/>
      <c r="AO17" s="28"/>
      <c r="AP17" s="28"/>
      <c r="AQ17" s="28"/>
      <c r="AR17" s="40" t="s">
        <v>190</v>
      </c>
      <c r="AS17" s="40"/>
      <c r="AT17" s="40">
        <f>(AT10+AT14+AT16)-AT11</f>
        <v>103802.77045342419</v>
      </c>
      <c r="AU17" s="31"/>
      <c r="AV17" s="28"/>
      <c r="AW17" s="28"/>
      <c r="AX17" s="28"/>
      <c r="AY17" s="28"/>
      <c r="AZ17" s="28"/>
      <c r="BA17" s="28"/>
      <c r="BB17" s="28"/>
      <c r="BC17" s="28"/>
      <c r="BD17" s="28"/>
      <c r="BE17" s="28"/>
      <c r="BF17" s="28"/>
      <c r="BG17" s="42" t="s">
        <v>190</v>
      </c>
      <c r="BH17" s="42"/>
      <c r="BI17" s="42">
        <f>(BI10+BI14+BI16)-BI11</f>
        <v>2925702.9082594137</v>
      </c>
      <c r="BJ17" s="28"/>
      <c r="BK17" s="28"/>
      <c r="BL17" s="28"/>
      <c r="BM17" s="28"/>
      <c r="BN17" s="53"/>
      <c r="BO17" s="53"/>
      <c r="BP17" s="53"/>
      <c r="BQ17" s="28"/>
      <c r="BR17" s="28"/>
      <c r="BS17" s="28"/>
      <c r="BT17" s="29"/>
      <c r="BU17" s="29"/>
      <c r="BV17" s="29"/>
    </row>
    <row r="18" spans="1:74" ht="15" x14ac:dyDescent="0.25">
      <c r="A18" s="6">
        <v>15</v>
      </c>
      <c r="B18" s="6"/>
      <c r="C18" s="6"/>
      <c r="D18" s="6"/>
      <c r="E18" s="6"/>
      <c r="F18" s="48" t="s">
        <v>257</v>
      </c>
      <c r="G18" s="48" t="s">
        <v>271</v>
      </c>
      <c r="H18" s="6">
        <f>ROUND(BI10,2)</f>
        <v>2339668.7999999998</v>
      </c>
      <c r="I18" s="6">
        <f>ROUND(BN8,2)</f>
        <v>585500.85</v>
      </c>
      <c r="J18" s="52">
        <f>ROUND(BI17,2)</f>
        <v>2925702.91</v>
      </c>
      <c r="K18" s="6"/>
      <c r="L18" s="6"/>
      <c r="M18" s="6">
        <v>0</v>
      </c>
      <c r="N18" s="6">
        <v>0</v>
      </c>
      <c r="O18" s="6">
        <v>0</v>
      </c>
      <c r="P18" s="6"/>
      <c r="Q18" s="6"/>
      <c r="R18" s="6"/>
      <c r="S18" s="6"/>
      <c r="T18" s="6"/>
      <c r="U18" s="6"/>
      <c r="V18" s="6"/>
      <c r="W18" s="6"/>
      <c r="X18" s="6"/>
      <c r="Y18" s="49">
        <f t="shared" si="14"/>
        <v>5421.1938537853421</v>
      </c>
      <c r="Z18" s="49">
        <f t="shared" si="15"/>
        <v>5421.1938537853421</v>
      </c>
      <c r="AA18" s="6"/>
      <c r="AB18" s="6"/>
      <c r="AC18" s="37" t="s">
        <v>45</v>
      </c>
      <c r="AD18" s="37"/>
      <c r="AE18" s="37">
        <f>(AD8/W8)*D29</f>
        <v>360.09068824377078</v>
      </c>
      <c r="AF18" s="28"/>
      <c r="AG18" s="28"/>
      <c r="AH18" s="28"/>
      <c r="AI18" s="28"/>
      <c r="AJ18" s="28"/>
      <c r="AK18" s="28"/>
      <c r="AL18" s="28"/>
      <c r="AM18" s="28"/>
      <c r="AN18" s="28"/>
      <c r="AO18" s="28"/>
      <c r="AP18" s="28"/>
      <c r="AQ18" s="28"/>
      <c r="AR18" s="40" t="s">
        <v>45</v>
      </c>
      <c r="AS18" s="40"/>
      <c r="AT18" s="40">
        <f>(AS8/W8)*D29</f>
        <v>360.09068824377078</v>
      </c>
      <c r="AU18" s="31"/>
      <c r="AV18" s="28"/>
      <c r="AW18" s="28"/>
      <c r="AX18" s="28"/>
      <c r="AY18" s="28"/>
      <c r="AZ18" s="28"/>
      <c r="BA18" s="28"/>
      <c r="BB18" s="28"/>
      <c r="BC18" s="28"/>
      <c r="BD18" s="28"/>
      <c r="BE18" s="28"/>
      <c r="BF18" s="28"/>
      <c r="BG18" s="42" t="s">
        <v>45</v>
      </c>
      <c r="BH18" s="42"/>
      <c r="BI18" s="42">
        <f>(BH8/W8)*D29</f>
        <v>9279.8186235124576</v>
      </c>
      <c r="BJ18" s="28"/>
      <c r="BK18" s="28"/>
      <c r="BL18" s="28"/>
      <c r="BM18" s="28"/>
      <c r="BN18" s="51"/>
      <c r="BO18" s="51"/>
      <c r="BP18" s="51"/>
      <c r="BQ18" s="28"/>
      <c r="BR18" s="28"/>
      <c r="BS18" s="28"/>
      <c r="BT18" s="29"/>
      <c r="BU18" s="29"/>
      <c r="BV18" s="29"/>
    </row>
    <row r="19" spans="1:74" s="56" customFormat="1" x14ac:dyDescent="0.2">
      <c r="A19" s="6">
        <v>16</v>
      </c>
      <c r="B19" s="6"/>
      <c r="C19" s="6"/>
      <c r="D19" s="6"/>
      <c r="E19" s="6"/>
      <c r="F19" s="6"/>
      <c r="G19" s="6"/>
      <c r="H19" s="6"/>
      <c r="I19" s="6"/>
      <c r="J19" s="52"/>
      <c r="K19" s="6"/>
      <c r="L19" s="6"/>
      <c r="M19" s="6">
        <v>0</v>
      </c>
      <c r="N19" s="6">
        <v>0</v>
      </c>
      <c r="O19" s="6">
        <v>0</v>
      </c>
      <c r="P19" s="54"/>
      <c r="Q19" s="54"/>
      <c r="R19" s="54"/>
      <c r="S19" s="54"/>
      <c r="T19" s="54"/>
      <c r="U19" s="54"/>
      <c r="V19" s="54"/>
      <c r="W19" s="31"/>
      <c r="X19" s="28"/>
      <c r="Y19" s="49">
        <f t="shared" si="14"/>
        <v>77398.89587930408</v>
      </c>
      <c r="Z19" s="49">
        <f t="shared" si="15"/>
        <v>77398.89587930408</v>
      </c>
      <c r="AA19" s="54"/>
      <c r="AB19" s="54"/>
      <c r="AC19" s="54"/>
      <c r="AD19" s="54"/>
      <c r="AE19" s="54"/>
      <c r="AF19" s="54"/>
      <c r="AG19" s="54"/>
      <c r="AH19" s="54"/>
      <c r="AI19" s="54"/>
      <c r="AJ19" s="54"/>
      <c r="AK19" s="54"/>
      <c r="AL19" s="54"/>
      <c r="AM19" s="54"/>
      <c r="AN19" s="54"/>
      <c r="AO19" s="55"/>
      <c r="AP19" s="55"/>
      <c r="AQ19" s="55"/>
      <c r="AR19" s="54"/>
      <c r="AS19" s="54"/>
      <c r="AT19" s="54"/>
      <c r="AU19" s="54"/>
      <c r="AV19" s="54"/>
      <c r="AW19" s="54"/>
      <c r="AX19" s="54"/>
      <c r="AY19" s="54"/>
      <c r="AZ19" s="54"/>
      <c r="BA19" s="54"/>
      <c r="BB19" s="54"/>
      <c r="BC19" s="54"/>
      <c r="BD19" s="54"/>
      <c r="BE19" s="54"/>
      <c r="BF19" s="54"/>
      <c r="BG19" s="54"/>
      <c r="BH19" s="54"/>
      <c r="BI19" s="54"/>
      <c r="BJ19" s="54"/>
      <c r="BK19" s="54"/>
      <c r="BL19" s="54"/>
      <c r="BM19" s="54"/>
      <c r="BN19" s="54"/>
      <c r="BO19" s="54"/>
      <c r="BP19" s="54"/>
      <c r="BQ19" s="54"/>
      <c r="BR19" s="54"/>
      <c r="BS19" s="54"/>
    </row>
    <row r="20" spans="1:74" x14ac:dyDescent="0.2">
      <c r="A20" s="6">
        <v>17</v>
      </c>
      <c r="B20" s="33" t="s">
        <v>23</v>
      </c>
      <c r="C20" s="33"/>
      <c r="D20" s="33"/>
      <c r="E20" s="33"/>
      <c r="F20" s="33"/>
      <c r="G20" s="33"/>
      <c r="H20" s="33">
        <f>ROUND(SUM(H16:H19),2)</f>
        <v>2521244.1</v>
      </c>
      <c r="I20" s="33">
        <f>ROUND(SUM(I16:I19),2)</f>
        <v>611489.71</v>
      </c>
      <c r="J20" s="34">
        <f>ROUND(SUM(J16:J19),2)</f>
        <v>3133308.45</v>
      </c>
      <c r="K20" s="32"/>
      <c r="L20" s="32"/>
      <c r="M20" s="33">
        <f>ROUND(T8,2)</f>
        <v>2521244.11</v>
      </c>
      <c r="N20" s="33">
        <f>ROUND(Y8,2)</f>
        <v>611489.69999999995</v>
      </c>
      <c r="O20" s="33">
        <f>ROUND(T12,2)</f>
        <v>3133308.45</v>
      </c>
      <c r="P20" s="6"/>
      <c r="Q20" s="6"/>
      <c r="R20" s="6"/>
      <c r="S20" s="6"/>
      <c r="T20" s="6"/>
      <c r="U20" s="6"/>
      <c r="V20" s="6"/>
      <c r="W20" s="57"/>
      <c r="X20" s="57"/>
      <c r="Y20" s="49">
        <f t="shared" si="14"/>
        <v>502680.76302894304</v>
      </c>
      <c r="Z20" s="49">
        <f t="shared" si="15"/>
        <v>502680.76302894304</v>
      </c>
      <c r="AA20" s="6"/>
      <c r="AB20" s="6"/>
      <c r="AC20" s="6"/>
      <c r="AD20" s="6"/>
      <c r="AE20" s="6"/>
      <c r="AF20" s="6"/>
      <c r="AG20" s="6"/>
      <c r="AH20" s="6"/>
      <c r="AI20" s="6"/>
      <c r="AJ20" s="6"/>
      <c r="AK20" s="6"/>
      <c r="AL20" s="6"/>
      <c r="AM20" s="6"/>
      <c r="AN20" s="6"/>
      <c r="AO20" s="55"/>
      <c r="AP20" s="55"/>
      <c r="AQ20" s="55"/>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row>
    <row r="21" spans="1:74" x14ac:dyDescent="0.2">
      <c r="A21" s="6">
        <v>18</v>
      </c>
      <c r="B21" s="30">
        <v>0</v>
      </c>
      <c r="C21" s="30">
        <v>0</v>
      </c>
      <c r="D21" s="30">
        <v>0</v>
      </c>
      <c r="E21" s="30">
        <v>0</v>
      </c>
      <c r="F21" s="30">
        <v>0</v>
      </c>
      <c r="G21" s="52"/>
      <c r="H21" s="52"/>
      <c r="I21" s="52"/>
      <c r="J21" s="52"/>
      <c r="K21" s="52"/>
      <c r="L21" s="52"/>
      <c r="M21" s="52"/>
      <c r="N21" s="52"/>
      <c r="O21" s="52"/>
      <c r="P21" s="6"/>
      <c r="Q21" s="6"/>
      <c r="R21" s="6"/>
      <c r="S21" s="6"/>
      <c r="T21" s="6"/>
      <c r="U21" s="6"/>
      <c r="V21" s="6"/>
      <c r="W21" s="6"/>
      <c r="X21" s="6"/>
      <c r="Y21" s="49">
        <f t="shared" si="14"/>
        <v>0</v>
      </c>
      <c r="Z21" s="49">
        <f t="shared" si="15"/>
        <v>0</v>
      </c>
      <c r="AA21" s="6"/>
      <c r="AB21" s="6"/>
      <c r="AC21" s="6"/>
      <c r="AD21" s="6"/>
      <c r="AE21" s="6"/>
      <c r="AF21" s="6"/>
      <c r="AG21" s="6"/>
      <c r="AH21" s="6"/>
      <c r="AI21" s="6"/>
      <c r="AJ21" s="6"/>
      <c r="AK21" s="6"/>
      <c r="AL21" s="6"/>
      <c r="AM21" s="6"/>
      <c r="AN21" s="6"/>
      <c r="AO21" s="55"/>
      <c r="AP21" s="55"/>
      <c r="AQ21" s="55"/>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row>
    <row r="22" spans="1:74" x14ac:dyDescent="0.2">
      <c r="A22" s="6">
        <v>19</v>
      </c>
      <c r="B22" s="30">
        <v>0</v>
      </c>
      <c r="C22" s="30">
        <v>0</v>
      </c>
      <c r="D22" s="30">
        <v>0</v>
      </c>
      <c r="E22" s="30">
        <v>0</v>
      </c>
      <c r="F22" s="30">
        <v>0</v>
      </c>
      <c r="G22" s="52"/>
      <c r="H22" s="52"/>
      <c r="I22" s="52"/>
      <c r="J22" s="52"/>
      <c r="K22" s="52"/>
      <c r="L22" s="52"/>
      <c r="M22" s="52"/>
      <c r="N22" s="52"/>
      <c r="O22" s="52"/>
      <c r="P22" s="52"/>
      <c r="Q22" s="52"/>
      <c r="R22" s="6"/>
      <c r="S22" s="6"/>
      <c r="T22" s="6"/>
      <c r="U22" s="6"/>
      <c r="V22" s="6"/>
      <c r="W22" s="6"/>
      <c r="X22" s="6"/>
      <c r="Y22" s="49">
        <f t="shared" si="14"/>
        <v>0</v>
      </c>
      <c r="Z22" s="49">
        <f t="shared" si="15"/>
        <v>0</v>
      </c>
      <c r="AA22" s="6"/>
      <c r="AB22" s="6"/>
      <c r="AC22" s="6"/>
      <c r="AD22" s="6"/>
      <c r="AE22" s="6"/>
      <c r="AF22" s="6"/>
      <c r="AG22" s="6"/>
      <c r="AH22" s="6"/>
      <c r="AI22" s="6"/>
      <c r="AJ22" s="6"/>
      <c r="AK22" s="6"/>
      <c r="AL22" s="6"/>
      <c r="AM22" s="6"/>
      <c r="AN22" s="6"/>
      <c r="AO22" s="55"/>
      <c r="AP22" s="55"/>
      <c r="AQ22" s="55"/>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row>
    <row r="23" spans="1:74" x14ac:dyDescent="0.2">
      <c r="A23" s="6">
        <v>20</v>
      </c>
      <c r="B23" s="30">
        <v>0</v>
      </c>
      <c r="C23" s="30">
        <v>0</v>
      </c>
      <c r="D23" s="30">
        <v>0</v>
      </c>
      <c r="E23" s="30">
        <v>0</v>
      </c>
      <c r="F23" s="30">
        <v>0</v>
      </c>
      <c r="G23" s="30"/>
      <c r="H23" s="30"/>
      <c r="I23" s="30"/>
      <c r="J23" s="30"/>
      <c r="K23" s="52"/>
      <c r="L23" s="52"/>
      <c r="M23" s="30"/>
      <c r="N23" s="30"/>
      <c r="O23" s="30"/>
      <c r="P23" s="52"/>
      <c r="Q23" s="52"/>
      <c r="R23" s="6"/>
      <c r="S23" s="6"/>
      <c r="T23" s="6"/>
      <c r="U23" s="6"/>
      <c r="V23" s="6"/>
      <c r="W23" s="6"/>
      <c r="X23" s="6"/>
      <c r="Y23" s="49">
        <f t="shared" si="14"/>
        <v>0</v>
      </c>
      <c r="Z23" s="49">
        <f t="shared" si="15"/>
        <v>0</v>
      </c>
      <c r="AA23" s="6"/>
      <c r="AB23" s="6"/>
      <c r="AC23" s="6"/>
      <c r="AD23" s="6"/>
      <c r="AE23" s="6"/>
      <c r="AF23" s="6"/>
      <c r="AG23" s="6"/>
      <c r="AH23" s="6"/>
      <c r="AI23" s="6"/>
      <c r="AJ23" s="6"/>
      <c r="AK23" s="6"/>
      <c r="AL23" s="6"/>
      <c r="AM23" s="6"/>
      <c r="AN23" s="6"/>
      <c r="AO23" s="55"/>
      <c r="AP23" s="55"/>
      <c r="AQ23" s="55"/>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row>
    <row r="24" spans="1:74" x14ac:dyDescent="0.2">
      <c r="A24" s="6">
        <v>21</v>
      </c>
      <c r="B24" s="30">
        <v>0</v>
      </c>
      <c r="C24" s="30">
        <v>0</v>
      </c>
      <c r="D24" s="30">
        <v>0</v>
      </c>
      <c r="E24" s="30">
        <v>0</v>
      </c>
      <c r="F24" s="30">
        <v>0</v>
      </c>
      <c r="G24" s="31"/>
      <c r="H24" s="31"/>
      <c r="I24" s="31"/>
      <c r="J24" s="30"/>
      <c r="K24" s="6"/>
      <c r="L24" s="6"/>
      <c r="M24" s="31"/>
      <c r="N24" s="31"/>
      <c r="O24" s="31"/>
      <c r="P24" s="30"/>
      <c r="Q24" s="30"/>
      <c r="R24" s="6"/>
      <c r="S24" s="6"/>
      <c r="T24" s="6"/>
      <c r="U24" s="6"/>
      <c r="V24" s="6"/>
      <c r="W24" s="6"/>
      <c r="X24" s="6"/>
      <c r="Y24" s="58">
        <f>ROUND(SUM(Y16:Y23),2)</f>
        <v>611489.69999999995</v>
      </c>
      <c r="Z24" s="11">
        <f>ROUND(SUM(Z16:Z23),2)</f>
        <v>611489.69999999995</v>
      </c>
      <c r="AA24" s="6"/>
      <c r="AB24" s="6"/>
      <c r="AC24" s="6"/>
      <c r="AD24" s="6"/>
      <c r="AE24" s="6"/>
      <c r="AF24" s="6"/>
      <c r="AG24" s="6"/>
      <c r="AH24" s="6"/>
      <c r="AI24" s="6"/>
      <c r="AJ24" s="6"/>
      <c r="AK24" s="6"/>
      <c r="AL24" s="6"/>
      <c r="AM24" s="6"/>
      <c r="AN24" s="6"/>
      <c r="AO24" s="55"/>
      <c r="AP24" s="55"/>
      <c r="AQ24" s="55"/>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row>
    <row r="25" spans="1:74" x14ac:dyDescent="0.2">
      <c r="A25" s="6">
        <v>22</v>
      </c>
      <c r="B25" s="59" t="s">
        <v>192</v>
      </c>
      <c r="C25" s="59"/>
      <c r="D25" s="59"/>
      <c r="E25" s="59"/>
      <c r="F25" s="59"/>
      <c r="G25" s="6"/>
      <c r="H25" s="6"/>
      <c r="I25" s="6"/>
      <c r="J25" s="6"/>
      <c r="K25" s="6"/>
      <c r="L25" s="6"/>
      <c r="M25" s="6"/>
      <c r="N25" s="6"/>
      <c r="O25" s="6"/>
      <c r="P25" s="31"/>
      <c r="Q25" s="31"/>
      <c r="R25" s="6"/>
      <c r="S25" s="6"/>
      <c r="T25" s="6"/>
      <c r="U25" s="6"/>
      <c r="V25" s="6"/>
      <c r="W25" s="6"/>
      <c r="X25" s="6"/>
      <c r="Y25" s="6"/>
      <c r="Z25" s="6"/>
      <c r="AA25" s="6"/>
      <c r="AB25" s="6"/>
      <c r="AC25" s="6"/>
      <c r="AD25" s="6"/>
      <c r="AE25" s="6"/>
      <c r="AF25" s="6"/>
      <c r="AG25" s="6"/>
      <c r="AH25" s="6"/>
      <c r="AI25" s="6"/>
      <c r="AJ25" s="6"/>
      <c r="AK25" s="6"/>
      <c r="AL25" s="6"/>
      <c r="AM25" s="6"/>
      <c r="AN25" s="6"/>
      <c r="AO25" s="55"/>
      <c r="AP25" s="55"/>
      <c r="AQ25" s="55"/>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row>
    <row r="26" spans="1:74" x14ac:dyDescent="0.2">
      <c r="A26" s="6">
        <v>23</v>
      </c>
      <c r="B26" s="60" t="s">
        <v>193</v>
      </c>
      <c r="C26" s="60"/>
      <c r="D26" s="60" t="s">
        <v>194</v>
      </c>
      <c r="E26" s="60" t="s">
        <v>195</v>
      </c>
      <c r="F26" s="60" t="s">
        <v>196</v>
      </c>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row>
    <row r="27" spans="1:74" x14ac:dyDescent="0.2">
      <c r="A27" s="6">
        <v>24</v>
      </c>
      <c r="B27" s="61" t="s">
        <v>197</v>
      </c>
      <c r="C27" s="61"/>
      <c r="D27" s="62" t="s">
        <v>203</v>
      </c>
      <c r="E27" s="49" t="s">
        <v>16</v>
      </c>
      <c r="F27" s="61" t="s">
        <v>198</v>
      </c>
      <c r="G27" s="6"/>
      <c r="H27" s="6"/>
      <c r="I27" s="6"/>
      <c r="J27" s="6"/>
      <c r="K27" s="6"/>
      <c r="L27" s="6"/>
      <c r="M27" s="6"/>
      <c r="N27" s="6"/>
      <c r="O27" s="6"/>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row>
    <row r="28" spans="1:74" x14ac:dyDescent="0.2">
      <c r="A28" s="6">
        <v>25</v>
      </c>
      <c r="B28" s="61" t="s">
        <v>199</v>
      </c>
      <c r="C28" s="61"/>
      <c r="D28" s="62" t="s">
        <v>204</v>
      </c>
      <c r="E28" s="49" t="s">
        <v>16</v>
      </c>
      <c r="F28" s="61" t="s">
        <v>200</v>
      </c>
      <c r="G28" s="6"/>
      <c r="H28" s="6"/>
      <c r="I28" s="6"/>
      <c r="J28" s="6"/>
      <c r="K28" s="6"/>
      <c r="L28" s="6"/>
      <c r="M28" s="6"/>
      <c r="N28" s="6"/>
      <c r="O28" s="6"/>
      <c r="P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row>
    <row r="29" spans="1:74" x14ac:dyDescent="0.2">
      <c r="A29" s="6">
        <v>26</v>
      </c>
      <c r="B29" s="61" t="s">
        <v>201</v>
      </c>
      <c r="C29" s="61"/>
      <c r="D29" s="62" t="s">
        <v>205</v>
      </c>
      <c r="E29" s="61" t="s">
        <v>202</v>
      </c>
      <c r="F29" s="61" t="s">
        <v>200</v>
      </c>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row>
    <row r="30" spans="1:74" x14ac:dyDescent="0.2">
      <c r="A30" s="6">
        <v>27</v>
      </c>
      <c r="B30" s="31">
        <v>0</v>
      </c>
      <c r="C30" s="31">
        <v>0</v>
      </c>
      <c r="D30" s="31">
        <v>0</v>
      </c>
      <c r="E30" s="31">
        <v>0</v>
      </c>
      <c r="F30" s="31">
        <v>0</v>
      </c>
      <c r="G30" s="31">
        <v>0</v>
      </c>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row>
    <row r="31" spans="1:74" x14ac:dyDescent="0.2">
      <c r="A31" s="6">
        <v>28</v>
      </c>
      <c r="B31" s="63" t="s">
        <v>163</v>
      </c>
      <c r="C31" s="46"/>
      <c r="D31" s="63" t="s">
        <v>168</v>
      </c>
      <c r="E31" s="46"/>
      <c r="F31" s="63" t="s">
        <v>174</v>
      </c>
      <c r="G31" s="4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row>
    <row r="32" spans="1:74" x14ac:dyDescent="0.2">
      <c r="A32" s="6">
        <v>29</v>
      </c>
      <c r="B32" s="60" t="s">
        <v>164</v>
      </c>
      <c r="C32" s="60" t="s">
        <v>165</v>
      </c>
      <c r="D32" s="60" t="s">
        <v>164</v>
      </c>
      <c r="E32" s="60" t="s">
        <v>165</v>
      </c>
      <c r="F32" s="60" t="s">
        <v>164</v>
      </c>
      <c r="G32" s="60" t="s">
        <v>165</v>
      </c>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row>
    <row r="33" spans="1:71" x14ac:dyDescent="0.2">
      <c r="A33" s="6">
        <v>30</v>
      </c>
      <c r="B33" s="64" t="s">
        <v>169</v>
      </c>
      <c r="C33" s="64" t="s">
        <v>166</v>
      </c>
      <c r="D33" s="64" t="s">
        <v>170</v>
      </c>
      <c r="E33" s="64" t="s">
        <v>167</v>
      </c>
      <c r="F33" s="64" t="s">
        <v>175</v>
      </c>
      <c r="G33" s="64" t="s">
        <v>166</v>
      </c>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row>
    <row r="34" spans="1:71" x14ac:dyDescent="0.2">
      <c r="A34" s="6">
        <v>31</v>
      </c>
      <c r="B34" s="64" t="s">
        <v>177</v>
      </c>
      <c r="C34" s="64" t="s">
        <v>167</v>
      </c>
      <c r="D34" s="64" t="s">
        <v>171</v>
      </c>
      <c r="E34" s="64" t="s">
        <v>167</v>
      </c>
      <c r="F34" s="64" t="s">
        <v>176</v>
      </c>
      <c r="G34" s="64" t="s">
        <v>167</v>
      </c>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row>
    <row r="35" spans="1:71" x14ac:dyDescent="0.2">
      <c r="A35" s="6">
        <v>32</v>
      </c>
      <c r="B35" s="64"/>
      <c r="C35" s="64"/>
      <c r="D35" s="65" t="s">
        <v>172</v>
      </c>
      <c r="E35" s="64" t="s">
        <v>167</v>
      </c>
      <c r="F35" s="64"/>
      <c r="G35" s="64"/>
      <c r="H35" s="6"/>
      <c r="I35" s="6"/>
      <c r="J35" s="6"/>
      <c r="K35" s="6"/>
      <c r="L35" s="6"/>
      <c r="M35" s="6"/>
      <c r="N35" s="6"/>
      <c r="O35" s="6"/>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row>
    <row r="36" spans="1:71" x14ac:dyDescent="0.2">
      <c r="A36" s="6">
        <v>33</v>
      </c>
      <c r="B36" s="64"/>
      <c r="C36" s="64"/>
      <c r="D36" s="66" t="s">
        <v>173</v>
      </c>
      <c r="E36" s="64" t="s">
        <v>166</v>
      </c>
      <c r="F36" s="64"/>
      <c r="G36" s="64"/>
      <c r="H36" s="6"/>
      <c r="I36" s="6"/>
      <c r="J36" s="6"/>
      <c r="K36" s="6"/>
      <c r="L36" s="6"/>
      <c r="M36" s="6"/>
      <c r="N36" s="6"/>
      <c r="O36" s="6"/>
      <c r="P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row>
    <row r="37" spans="1:71" x14ac:dyDescent="0.2">
      <c r="A37" s="6">
        <v>34</v>
      </c>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row>
  </sheetData>
  <mergeCells count="3">
    <mergeCell ref="BQ8:BR8"/>
    <mergeCell ref="AM8:AN8"/>
    <mergeCell ref="BB8:BC8"/>
  </mergeCells>
  <phoneticPr fontId="3" type="noConversion"/>
  <pageMargins left="0.7" right="0.7" top="0.75" bottom="0.75" header="0.3" footer="0.3"/>
  <pageSetup orientation="portrait" horizontalDpi="4294967292" verticalDpi="12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431F70-7C24-4B3F-8B96-7C2A2177601D}">
  <dimension ref="A1:CO38"/>
  <sheetViews>
    <sheetView topLeftCell="A4" zoomScale="80" zoomScaleNormal="80" workbookViewId="0">
      <selection activeCell="H3" sqref="H3"/>
    </sheetView>
  </sheetViews>
  <sheetFormatPr defaultColWidth="8.85546875" defaultRowHeight="12.75" x14ac:dyDescent="0.2"/>
  <cols>
    <col min="1" max="1" bestFit="true" customWidth="true" style="123" width="8.7109375" collapsed="true"/>
    <col min="2" max="2" bestFit="true" customWidth="true" style="123" width="30.28515625" collapsed="true"/>
    <col min="3" max="3" bestFit="true" customWidth="true" style="123" width="10.7109375" collapsed="true"/>
    <col min="4" max="4" bestFit="true" customWidth="true" style="123" width="32.28515625" collapsed="true"/>
    <col min="5" max="5" bestFit="true" customWidth="true" style="123" width="19.28515625" collapsed="true"/>
    <col min="6" max="6" bestFit="true" customWidth="true" style="123" width="20.85546875" collapsed="true"/>
    <col min="7" max="7" bestFit="true" customWidth="true" style="123" width="13.140625" collapsed="true"/>
    <col min="8" max="8" bestFit="true" customWidth="true" style="123" width="18.85546875" collapsed="true"/>
    <col min="9" max="9" bestFit="true" customWidth="true" style="123" width="20.0" collapsed="true"/>
    <col min="10" max="10" bestFit="true" customWidth="true" style="123" width="24.42578125" collapsed="true"/>
    <col min="11" max="11" bestFit="true" customWidth="true" style="123" width="10.42578125" collapsed="true"/>
    <col min="12" max="12" bestFit="true" customWidth="true" style="123" width="19.42578125" collapsed="true"/>
    <col min="13" max="13" bestFit="true" customWidth="true" style="123" width="18.140625" collapsed="true"/>
    <col min="14" max="14" bestFit="true" customWidth="true" style="123" width="19.42578125" collapsed="true"/>
    <col min="15" max="15" bestFit="true" customWidth="true" style="123" width="16.7109375" collapsed="true"/>
    <col min="16" max="16" bestFit="true" customWidth="true" style="123" width="16.85546875" collapsed="true"/>
    <col min="17" max="17" bestFit="true" customWidth="true" style="123" width="16.7109375" collapsed="true"/>
    <col min="18" max="18" bestFit="true" customWidth="true" style="123" width="13.5703125" collapsed="true"/>
    <col min="19" max="19" bestFit="true" customWidth="true" style="123" width="31.5703125" collapsed="true"/>
    <col min="20" max="20" bestFit="true" customWidth="true" style="123" width="16.42578125" collapsed="true"/>
    <col min="21" max="21" bestFit="true" customWidth="true" style="123" width="17.28515625" collapsed="true"/>
    <col min="22" max="22" bestFit="true" customWidth="true" style="123" width="12.0" collapsed="true"/>
    <col min="23" max="23" bestFit="true" customWidth="true" style="123" width="13.0" collapsed="true"/>
    <col min="24" max="24" bestFit="true" customWidth="true" style="123" width="13.5703125" collapsed="true"/>
    <col min="25" max="25" customWidth="true" style="123" width="13.0" collapsed="true"/>
    <col min="26" max="27" customWidth="true" style="123" width="12.28515625" collapsed="true"/>
    <col min="28" max="28" bestFit="true" customWidth="true" style="123" width="34.42578125" collapsed="true"/>
    <col min="29" max="30" bestFit="true" customWidth="true" style="123" width="13.0" collapsed="true"/>
    <col min="31" max="32" bestFit="true" customWidth="true" style="123" width="9.85546875" collapsed="true"/>
    <col min="33" max="33" bestFit="true" customWidth="true" style="123" width="12.85546875" collapsed="true"/>
    <col min="34" max="34" bestFit="true" customWidth="true" style="123" width="11.42578125" collapsed="true"/>
    <col min="35" max="35" bestFit="true" customWidth="true" style="123" width="13.0" collapsed="true"/>
    <col min="36" max="36" bestFit="true" customWidth="true" style="123" width="9.85546875" collapsed="true"/>
    <col min="37" max="37" bestFit="true" customWidth="true" style="123" width="10.0" collapsed="true"/>
    <col min="38" max="39" customWidth="true" style="123" width="12.42578125" collapsed="true"/>
    <col min="40" max="40" bestFit="true" customWidth="true" style="123" width="34.42578125" collapsed="true"/>
    <col min="41" max="41" bestFit="true" customWidth="true" style="123" width="13.0" collapsed="true"/>
    <col min="42" max="42" bestFit="true" customWidth="true" style="123" width="11.42578125" collapsed="true"/>
    <col min="43" max="43" bestFit="true" customWidth="true" style="123" width="10.28515625" collapsed="true"/>
    <col min="44" max="44" bestFit="true" customWidth="true" style="123" width="11.42578125" collapsed="true"/>
    <col min="45" max="46" bestFit="true" customWidth="true" style="123" width="13.5703125" collapsed="true"/>
    <col min="47" max="47" bestFit="true" customWidth="true" style="123" width="11.5703125" collapsed="true"/>
    <col min="48" max="48" bestFit="true" customWidth="true" style="123" width="11.42578125" collapsed="true"/>
    <col min="49" max="49" bestFit="true" customWidth="true" style="123" width="10.0" collapsed="true"/>
    <col min="50" max="51" customWidth="true" style="123" width="11.28515625" collapsed="true"/>
    <col min="52" max="52" bestFit="true" customWidth="true" style="123" width="34.42578125" collapsed="true"/>
    <col min="53" max="54" bestFit="true" customWidth="true" style="123" width="13.5703125" collapsed="true"/>
    <col min="55" max="55" bestFit="true" customWidth="true" style="123" width="9.85546875" collapsed="true"/>
    <col min="56" max="56" bestFit="true" customWidth="true" style="123" width="13.7109375" collapsed="true"/>
    <col min="57" max="57" bestFit="true" customWidth="true" style="123" width="13.5703125" collapsed="true"/>
    <col min="58" max="58" bestFit="true" customWidth="true" style="123" width="13.0" collapsed="true"/>
    <col min="59" max="59" bestFit="true" customWidth="true" style="123" width="12.0" collapsed="true"/>
    <col min="60" max="60" bestFit="true" customWidth="true" style="123" width="13.5703125" collapsed="true"/>
    <col min="61" max="61" bestFit="true" customWidth="true" style="123" width="13.0" collapsed="true"/>
    <col min="62" max="64" style="123" width="8.85546875" collapsed="true"/>
    <col min="65" max="65" bestFit="true" customWidth="true" style="123" width="13.0" collapsed="true"/>
    <col min="66" max="16384" style="123" width="8.85546875" collapsed="true"/>
  </cols>
  <sheetData>
    <row r="1" spans="1:93" x14ac:dyDescent="0.2">
      <c r="A1" s="123" t="s">
        <v>216</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c r="Z1" s="123" t="s">
        <v>108</v>
      </c>
      <c r="AA1" s="123" t="s">
        <v>109</v>
      </c>
      <c r="AB1" s="123" t="s">
        <v>110</v>
      </c>
      <c r="AC1" s="123" t="s">
        <v>111</v>
      </c>
      <c r="AD1" s="123" t="s">
        <v>112</v>
      </c>
      <c r="AE1" s="123" t="s">
        <v>113</v>
      </c>
      <c r="AF1" s="123" t="s">
        <v>114</v>
      </c>
      <c r="AG1" s="123" t="s">
        <v>115</v>
      </c>
      <c r="AH1" s="123" t="s">
        <v>116</v>
      </c>
      <c r="AI1" s="123" t="s">
        <v>117</v>
      </c>
      <c r="AJ1" s="123" t="s">
        <v>118</v>
      </c>
      <c r="AK1" s="123" t="s">
        <v>119</v>
      </c>
      <c r="AL1" s="123" t="s">
        <v>120</v>
      </c>
      <c r="AM1" s="123" t="s">
        <v>121</v>
      </c>
      <c r="AN1" s="123" t="s">
        <v>122</v>
      </c>
      <c r="AO1" s="123" t="s">
        <v>123</v>
      </c>
      <c r="AP1" s="123" t="s">
        <v>124</v>
      </c>
      <c r="AQ1" s="123" t="s">
        <v>125</v>
      </c>
      <c r="AR1" s="123" t="s">
        <v>126</v>
      </c>
      <c r="AS1" s="123" t="s">
        <v>143</v>
      </c>
      <c r="AT1" s="123" t="s">
        <v>144</v>
      </c>
      <c r="AU1" s="123" t="s">
        <v>145</v>
      </c>
      <c r="AV1" s="123" t="s">
        <v>146</v>
      </c>
      <c r="AW1" s="123" t="s">
        <v>153</v>
      </c>
      <c r="AX1" s="123" t="s">
        <v>154</v>
      </c>
      <c r="AY1" s="123" t="s">
        <v>155</v>
      </c>
      <c r="AZ1" s="123" t="s">
        <v>156</v>
      </c>
      <c r="BA1" s="123" t="s">
        <v>218</v>
      </c>
      <c r="BB1" s="123" t="s">
        <v>219</v>
      </c>
      <c r="BC1" s="123" t="s">
        <v>220</v>
      </c>
      <c r="BD1" s="123" t="s">
        <v>221</v>
      </c>
      <c r="BE1" s="123" t="s">
        <v>222</v>
      </c>
      <c r="BF1" s="123" t="s">
        <v>223</v>
      </c>
      <c r="BG1" s="123" t="s">
        <v>224</v>
      </c>
      <c r="BH1" s="123" t="s">
        <v>225</v>
      </c>
      <c r="BI1" s="123" t="s">
        <v>226</v>
      </c>
    </row>
    <row r="2" spans="1:93" s="143" customFormat="1" ht="38.25" x14ac:dyDescent="0.2">
      <c r="A2" s="132" t="s">
        <v>217</v>
      </c>
      <c r="B2" s="133" t="s">
        <v>8</v>
      </c>
      <c r="C2" s="134" t="s">
        <v>9</v>
      </c>
      <c r="D2" s="133" t="s">
        <v>15</v>
      </c>
      <c r="E2" s="133" t="s">
        <v>16</v>
      </c>
      <c r="F2" s="133" t="s">
        <v>17</v>
      </c>
      <c r="G2" s="133" t="s">
        <v>18</v>
      </c>
      <c r="H2" s="133" t="s">
        <v>10</v>
      </c>
      <c r="I2" s="133" t="s">
        <v>11</v>
      </c>
      <c r="J2" s="133" t="s">
        <v>12</v>
      </c>
      <c r="K2" s="133" t="s">
        <v>0</v>
      </c>
      <c r="L2" s="133" t="s">
        <v>2</v>
      </c>
      <c r="M2" s="134" t="s">
        <v>23</v>
      </c>
      <c r="N2" s="134" t="s">
        <v>47</v>
      </c>
      <c r="O2" s="134" t="s">
        <v>48</v>
      </c>
      <c r="P2" s="134" t="s">
        <v>55</v>
      </c>
      <c r="Q2" s="134" t="s">
        <v>41</v>
      </c>
      <c r="R2" s="135" t="s">
        <v>78</v>
      </c>
      <c r="S2" s="135" t="s">
        <v>58</v>
      </c>
      <c r="T2" s="135" t="s">
        <v>59</v>
      </c>
      <c r="U2" s="135" t="s">
        <v>53</v>
      </c>
      <c r="V2" s="134" t="s">
        <v>55</v>
      </c>
      <c r="W2" s="135" t="s">
        <v>565</v>
      </c>
      <c r="X2" s="134" t="s">
        <v>564</v>
      </c>
      <c r="Y2" s="134" t="s">
        <v>68</v>
      </c>
      <c r="Z2" s="136" t="s">
        <v>140</v>
      </c>
      <c r="AA2" s="136" t="s">
        <v>147</v>
      </c>
      <c r="AB2" s="137" t="s">
        <v>148</v>
      </c>
      <c r="AC2" s="137" t="s">
        <v>568</v>
      </c>
      <c r="AD2" s="137" t="s">
        <v>60</v>
      </c>
      <c r="AE2" s="137" t="s">
        <v>185</v>
      </c>
      <c r="AF2" s="137" t="s">
        <v>566</v>
      </c>
      <c r="AG2" s="137" t="s">
        <v>567</v>
      </c>
      <c r="AH2" s="137" t="s">
        <v>63</v>
      </c>
      <c r="AI2" s="137" t="s">
        <v>65</v>
      </c>
      <c r="AJ2" s="137" t="s">
        <v>67</v>
      </c>
      <c r="AK2" s="138" t="s">
        <v>68</v>
      </c>
      <c r="AL2" s="139" t="s">
        <v>141</v>
      </c>
      <c r="AM2" s="139" t="s">
        <v>149</v>
      </c>
      <c r="AN2" s="140" t="s">
        <v>151</v>
      </c>
      <c r="AO2" s="140" t="s">
        <v>568</v>
      </c>
      <c r="AP2" s="140" t="s">
        <v>60</v>
      </c>
      <c r="AQ2" s="140" t="s">
        <v>185</v>
      </c>
      <c r="AR2" s="140" t="s">
        <v>566</v>
      </c>
      <c r="AS2" s="140" t="s">
        <v>567</v>
      </c>
      <c r="AT2" s="140" t="s">
        <v>63</v>
      </c>
      <c r="AU2" s="140" t="s">
        <v>65</v>
      </c>
      <c r="AV2" s="140" t="s">
        <v>67</v>
      </c>
      <c r="AW2" s="140" t="s">
        <v>68</v>
      </c>
      <c r="AX2" s="141" t="s">
        <v>142</v>
      </c>
      <c r="AY2" s="141" t="s">
        <v>150</v>
      </c>
      <c r="AZ2" s="142" t="s">
        <v>152</v>
      </c>
      <c r="BA2" s="142" t="s">
        <v>568</v>
      </c>
      <c r="BB2" s="142" t="s">
        <v>60</v>
      </c>
      <c r="BC2" s="142" t="s">
        <v>185</v>
      </c>
      <c r="BD2" s="142" t="s">
        <v>566</v>
      </c>
      <c r="BE2" s="142" t="s">
        <v>567</v>
      </c>
      <c r="BF2" s="142" t="s">
        <v>63</v>
      </c>
      <c r="BG2" s="142" t="s">
        <v>65</v>
      </c>
      <c r="BH2" s="142" t="s">
        <v>67</v>
      </c>
      <c r="BI2" s="142" t="s">
        <v>68</v>
      </c>
      <c r="BJ2" s="123"/>
      <c r="BK2" s="123"/>
      <c r="BL2" s="123"/>
      <c r="BM2" s="123"/>
      <c r="BN2" s="123"/>
      <c r="BO2" s="123"/>
      <c r="BP2" s="123"/>
      <c r="BQ2" s="123"/>
      <c r="BR2" s="123"/>
      <c r="BS2" s="123"/>
      <c r="BT2" s="123"/>
      <c r="BU2" s="123"/>
      <c r="BV2" s="123"/>
      <c r="BW2" s="123"/>
      <c r="BX2" s="123"/>
      <c r="BY2" s="123"/>
      <c r="BZ2" s="123"/>
      <c r="CA2" s="123"/>
      <c r="CB2" s="123"/>
      <c r="CC2" s="123"/>
      <c r="CD2" s="123"/>
      <c r="CE2" s="123"/>
      <c r="CF2" s="123"/>
      <c r="CG2" s="123"/>
      <c r="CH2" s="123"/>
      <c r="CI2" s="123"/>
      <c r="CJ2" s="123"/>
      <c r="CK2" s="123"/>
      <c r="CL2" s="123"/>
      <c r="CM2" s="123"/>
      <c r="CN2" s="123"/>
      <c r="CO2" s="123"/>
    </row>
    <row r="3" spans="1:93" x14ac:dyDescent="0.2">
      <c r="A3" s="123">
        <v>0</v>
      </c>
      <c r="B3" s="144">
        <v>1</v>
      </c>
      <c r="C3" s="146" t="s">
        <v>3</v>
      </c>
      <c r="D3" s="146" t="s">
        <v>33</v>
      </c>
      <c r="E3" s="146" t="s">
        <v>130</v>
      </c>
      <c r="F3" s="146" t="s">
        <v>31</v>
      </c>
      <c r="G3" s="146" t="s">
        <v>19</v>
      </c>
      <c r="H3" s="147" t="s">
        <v>77</v>
      </c>
      <c r="I3" s="146" t="s">
        <v>39</v>
      </c>
      <c r="J3" s="194" t="s">
        <v>400</v>
      </c>
      <c r="K3" s="148" t="s">
        <v>4</v>
      </c>
      <c r="L3" s="146">
        <v>150.63</v>
      </c>
      <c r="M3" s="127">
        <f>J3*L3</f>
        <v>1054410</v>
      </c>
      <c r="N3" s="196">
        <v>0</v>
      </c>
      <c r="O3" s="196">
        <v>0</v>
      </c>
      <c r="P3" s="130">
        <v>0.18</v>
      </c>
      <c r="Q3" s="146" t="s">
        <v>44</v>
      </c>
      <c r="R3" s="178">
        <v>5</v>
      </c>
      <c r="S3" s="127">
        <f>M3*R3/100</f>
        <v>52720.5</v>
      </c>
      <c r="T3" s="127">
        <f>M3-S3</f>
        <v>1001689.5</v>
      </c>
      <c r="U3" s="126">
        <f>T3-(T3*$U$9)</f>
        <v>1000882.1188777792</v>
      </c>
      <c r="V3" s="127">
        <f>ROUNDUP((P3*U3),2)</f>
        <v>180158.79</v>
      </c>
      <c r="W3" s="127">
        <f>$W$9*U3</f>
        <v>322.95244888828199</v>
      </c>
      <c r="X3" s="127">
        <f>ROUND(((U3+W3)/J3),4)</f>
        <v>143.02930000000001</v>
      </c>
      <c r="Y3" s="127">
        <f>X3*J3</f>
        <v>1001205.1000000001</v>
      </c>
      <c r="Z3" s="145" t="str">
        <f>C3</f>
        <v>DNPFT001</v>
      </c>
      <c r="AA3" s="178" t="str">
        <f>J3</f>
        <v>7000</v>
      </c>
      <c r="AB3" s="178" t="s">
        <v>402</v>
      </c>
      <c r="AC3" s="149">
        <f>(AB3/J3)*U3</f>
        <v>500441.05943888961</v>
      </c>
      <c r="AD3" s="149">
        <f>AB3*L3</f>
        <v>527205</v>
      </c>
      <c r="AE3" s="149">
        <f>ROUND(AD3*R3/100,2)</f>
        <v>26360.25</v>
      </c>
      <c r="AF3" s="149">
        <f>AD3-AE3</f>
        <v>500844.75</v>
      </c>
      <c r="AG3" s="126">
        <f>AF3-(AF3*$AG$9)</f>
        <v>500441.05907058774</v>
      </c>
      <c r="AH3" s="127">
        <f>ROUNDUP(P3*AG3,2)</f>
        <v>90079.4</v>
      </c>
      <c r="AI3" s="149">
        <f>($AD$12/$AD$10)*AF3</f>
        <v>161.47622476031583</v>
      </c>
      <c r="AJ3" s="127">
        <f>ROUND(((AG3+AI3)/AB3),4)</f>
        <v>143.02930000000001</v>
      </c>
      <c r="AK3" s="149">
        <f>ROUND(AB3*AJ3,2)</f>
        <v>500602.55</v>
      </c>
      <c r="AL3" s="145" t="str">
        <f>C3</f>
        <v>DNPFT001</v>
      </c>
      <c r="AM3" s="178" t="str">
        <f>J3</f>
        <v>7000</v>
      </c>
      <c r="AN3" s="179" t="s">
        <v>402</v>
      </c>
      <c r="AO3" s="149">
        <f>(AN3/J3)*U3</f>
        <v>500441.05943888961</v>
      </c>
      <c r="AP3" s="149">
        <f>AN3*L3</f>
        <v>527205</v>
      </c>
      <c r="AQ3" s="149">
        <f>ROUND(AP3*R3/100,2)</f>
        <v>26360.25</v>
      </c>
      <c r="AR3" s="149">
        <f>AP3-AQ3</f>
        <v>500844.75</v>
      </c>
      <c r="AS3" s="126">
        <f>AR3-(AR3*$AG$9)</f>
        <v>500441.05907058774</v>
      </c>
      <c r="AT3" s="127">
        <f>ROUNDUP(P3*AS3,2)</f>
        <v>90079.4</v>
      </c>
      <c r="AU3" s="149">
        <f>($AP$12/$AP$10)*AR3</f>
        <v>161.47622476031583</v>
      </c>
      <c r="AV3" s="127">
        <f>ROUND(((AS3+AU3)/AN3),4)</f>
        <v>143.02930000000001</v>
      </c>
      <c r="AW3" s="149">
        <f>ROUND(AN3*AV3,2)</f>
        <v>500602.55</v>
      </c>
      <c r="AX3" s="145" t="str">
        <f>C5</f>
        <v>BESITCT050</v>
      </c>
      <c r="AY3" s="178" t="str">
        <f>J5</f>
        <v>250</v>
      </c>
      <c r="AZ3" s="179" t="s">
        <v>209</v>
      </c>
      <c r="BA3" s="149">
        <f>(AZ3/J5)*U5</f>
        <v>71315.971577742574</v>
      </c>
      <c r="BB3" s="149">
        <f>AZ3*L5</f>
        <v>75130</v>
      </c>
      <c r="BC3" s="208">
        <f>ROUND(BB3*R5/100,2)</f>
        <v>3756.5</v>
      </c>
      <c r="BD3" s="149">
        <f>BB3-BC3</f>
        <v>71373.5</v>
      </c>
      <c r="BE3" s="126">
        <f>BD3-(BD3*$BE$9)</f>
        <v>71315.97612886806</v>
      </c>
      <c r="BF3" s="127">
        <f>ROUNDUP(P5*BE3,2)</f>
        <v>8557.92</v>
      </c>
      <c r="BG3" s="149">
        <f>($BB$12/$BB$10)*BD3</f>
        <v>23.011364996076271</v>
      </c>
      <c r="BH3" s="127">
        <f>ROUND(((BE3+BG3)/AZ3),4)</f>
        <v>285.35590000000002</v>
      </c>
      <c r="BI3" s="149">
        <f>ROUND(AZ3*BH3,2)</f>
        <v>71338.98</v>
      </c>
    </row>
    <row r="4" spans="1:93" x14ac:dyDescent="0.2">
      <c r="A4" s="123">
        <v>1</v>
      </c>
      <c r="B4" s="144">
        <v>2</v>
      </c>
      <c r="C4" s="144" t="s">
        <v>5</v>
      </c>
      <c r="D4" s="146" t="s">
        <v>33</v>
      </c>
      <c r="E4" s="146" t="s">
        <v>38</v>
      </c>
      <c r="F4" s="146" t="s">
        <v>31</v>
      </c>
      <c r="G4" s="146" t="s">
        <v>19</v>
      </c>
      <c r="H4" s="147" t="s">
        <v>77</v>
      </c>
      <c r="I4" s="146" t="s">
        <v>39</v>
      </c>
      <c r="J4" s="194" t="s">
        <v>401</v>
      </c>
      <c r="K4" s="148" t="s">
        <v>4</v>
      </c>
      <c r="L4" s="146">
        <v>1800.32</v>
      </c>
      <c r="M4" s="127">
        <f>J4*L4</f>
        <v>5400960</v>
      </c>
      <c r="N4" s="196">
        <v>0</v>
      </c>
      <c r="O4" s="196">
        <v>0</v>
      </c>
      <c r="P4" s="130">
        <v>0.12</v>
      </c>
      <c r="Q4" s="146" t="s">
        <v>44</v>
      </c>
      <c r="R4" s="178">
        <v>5</v>
      </c>
      <c r="S4" s="127">
        <f>M4*R4/100</f>
        <v>270048</v>
      </c>
      <c r="T4" s="127">
        <f>M4-S4</f>
        <v>5130912</v>
      </c>
      <c r="U4" s="126">
        <f t="shared" ref="U4:U7" si="0">T4-(T4*$U$9)</f>
        <v>5126776.3856318984</v>
      </c>
      <c r="V4" s="127">
        <f t="shared" ref="V4:V7" si="1">ROUNDUP((P4*U4),2)</f>
        <v>615213.17000000004</v>
      </c>
      <c r="W4" s="127">
        <f t="shared" ref="W4:W7" si="2">$W$9*U4</f>
        <v>1654.24574724031</v>
      </c>
      <c r="X4" s="127">
        <f t="shared" ref="X4:X7" si="3">ROUND(((U4+W4)/J4),4)</f>
        <v>1709.4768999999999</v>
      </c>
      <c r="Y4" s="127">
        <f t="shared" ref="Y4:Y7" si="4">X4*J4</f>
        <v>5128430.6999999993</v>
      </c>
      <c r="Z4" s="145" t="str">
        <f t="shared" ref="Z4" si="5">C4</f>
        <v>BELFL135</v>
      </c>
      <c r="AA4" s="178" t="str">
        <f t="shared" ref="AA4" si="6">J4</f>
        <v>3000</v>
      </c>
      <c r="AB4" s="178" t="s">
        <v>210</v>
      </c>
      <c r="AC4" s="149">
        <f>(AB4/J4)*U4</f>
        <v>2563388.1928159492</v>
      </c>
      <c r="AD4" s="149">
        <f>AB4*L4</f>
        <v>2700480</v>
      </c>
      <c r="AE4" s="149">
        <f>ROUND(AD4*R4/100,2)</f>
        <v>135024</v>
      </c>
      <c r="AF4" s="149">
        <f>AD4-AE4</f>
        <v>2565456</v>
      </c>
      <c r="AG4" s="126">
        <f>AF4-(AF4*$AG$9)</f>
        <v>2563388.1909294124</v>
      </c>
      <c r="AH4" s="127">
        <f>ROUNDUP(P4*AG4,2)</f>
        <v>307606.59000000003</v>
      </c>
      <c r="AI4" s="149">
        <f>($AD$12/$AD$10)*AF4</f>
        <v>827.12287523968416</v>
      </c>
      <c r="AJ4" s="127">
        <f>ROUND(((AG4+AI4)/AB4),4)</f>
        <v>1709.4768999999999</v>
      </c>
      <c r="AK4" s="149">
        <f>ROUND(AB4*AJ4,2)</f>
        <v>2564215.35</v>
      </c>
      <c r="AL4" s="145" t="str">
        <f>C4</f>
        <v>BELFL135</v>
      </c>
      <c r="AM4" s="178" t="str">
        <f>J4</f>
        <v>3000</v>
      </c>
      <c r="AN4" s="179" t="s">
        <v>210</v>
      </c>
      <c r="AO4" s="149">
        <f>(AN4/J4)*U4</f>
        <v>2563388.1928159492</v>
      </c>
      <c r="AP4" s="149">
        <f>AN4*L4</f>
        <v>2700480</v>
      </c>
      <c r="AQ4" s="149">
        <f>ROUND(AP4*R4/100,2)</f>
        <v>135024</v>
      </c>
      <c r="AR4" s="149">
        <f>AP4-AQ4</f>
        <v>2565456</v>
      </c>
      <c r="AS4" s="126">
        <f>AR4-(AR4*$AG$9)</f>
        <v>2563388.1909294124</v>
      </c>
      <c r="AT4" s="127">
        <f>ROUNDUP(P4*AS4,2)</f>
        <v>307606.59000000003</v>
      </c>
      <c r="AU4" s="149">
        <f>($AP$12/$AP$10)*AR4</f>
        <v>827.12287523968416</v>
      </c>
      <c r="AV4" s="127">
        <f>ROUND(((AS4+AU4)/AN4),4)</f>
        <v>1709.4768999999999</v>
      </c>
      <c r="AW4" s="149">
        <f>ROUND(AN4*AV4,2)</f>
        <v>2564215.35</v>
      </c>
      <c r="AX4" s="145" t="str">
        <f t="shared" ref="AX4:AX5" si="7">C6</f>
        <v>BRACC106</v>
      </c>
      <c r="AY4" s="178" t="str">
        <f t="shared" ref="AY4:AY5" si="8">J6</f>
        <v>100</v>
      </c>
      <c r="AZ4" s="179" t="s">
        <v>181</v>
      </c>
      <c r="BA4" s="149">
        <f t="shared" ref="BA4:BA5" si="9">(AZ4/J6)*U6</f>
        <v>-249.79849516186883</v>
      </c>
      <c r="BB4" s="149">
        <f t="shared" ref="BB4:BB5" si="10">AZ4*L6</f>
        <v>0</v>
      </c>
      <c r="BC4" s="208" t="str">
        <f>R6</f>
        <v>250</v>
      </c>
      <c r="BD4" s="149">
        <f t="shared" ref="BD4:BD5" si="11">BB4-BC4</f>
        <v>-250</v>
      </c>
      <c r="BE4" s="126">
        <f t="shared" ref="BE4:BE5" si="12">BD4-(BD4*$BE$9)</f>
        <v>-249.79851110309866</v>
      </c>
      <c r="BF4" s="127">
        <f>ROUNDUP(P6*BE4,2)</f>
        <v>-12.49</v>
      </c>
      <c r="BG4" s="149">
        <f t="shared" ref="BG4:BG5" si="13">($BB$12/$BB$10)*BD4</f>
        <v>-8.060192156779572E-2</v>
      </c>
      <c r="BH4" s="127">
        <f t="shared" ref="BH4:BH5" si="14">ROUND(((BE4+BG4)/AZ4),4)</f>
        <v>-2.4988000000000001</v>
      </c>
      <c r="BI4" s="149">
        <f t="shared" ref="BI4:BI5" si="15">ROUND(AZ4*BH4,2)</f>
        <v>-249.88</v>
      </c>
    </row>
    <row r="5" spans="1:93" x14ac:dyDescent="0.2">
      <c r="A5" s="123">
        <v>2</v>
      </c>
      <c r="B5" s="144">
        <v>3</v>
      </c>
      <c r="C5" s="144" t="s">
        <v>6</v>
      </c>
      <c r="D5" s="146" t="s">
        <v>33</v>
      </c>
      <c r="E5" s="146" t="s">
        <v>38</v>
      </c>
      <c r="F5" s="146" t="s">
        <v>31</v>
      </c>
      <c r="G5" s="146" t="s">
        <v>19</v>
      </c>
      <c r="H5" s="147" t="s">
        <v>77</v>
      </c>
      <c r="I5" s="146" t="s">
        <v>39</v>
      </c>
      <c r="J5" s="179" t="s">
        <v>209</v>
      </c>
      <c r="K5" s="148" t="s">
        <v>4</v>
      </c>
      <c r="L5" s="146">
        <v>300.52</v>
      </c>
      <c r="M5" s="127">
        <f>J5*L5</f>
        <v>75130</v>
      </c>
      <c r="N5" s="196">
        <v>0</v>
      </c>
      <c r="O5" s="196">
        <v>0</v>
      </c>
      <c r="P5" s="130">
        <v>0.12</v>
      </c>
      <c r="Q5" s="146" t="s">
        <v>44</v>
      </c>
      <c r="R5" s="178">
        <v>5</v>
      </c>
      <c r="S5" s="127">
        <f>M5*R5/100</f>
        <v>3756.5</v>
      </c>
      <c r="T5" s="127">
        <f>M5-S5</f>
        <v>71373.5</v>
      </c>
      <c r="U5" s="126">
        <f t="shared" si="0"/>
        <v>71315.971577742574</v>
      </c>
      <c r="V5" s="127">
        <f t="shared" si="1"/>
        <v>8557.92</v>
      </c>
      <c r="W5" s="127">
        <f t="shared" si="2"/>
        <v>23.011368902966232</v>
      </c>
      <c r="X5" s="127">
        <f t="shared" si="3"/>
        <v>285.35590000000002</v>
      </c>
      <c r="Y5" s="127">
        <f t="shared" si="4"/>
        <v>71338.975000000006</v>
      </c>
      <c r="Z5" s="211">
        <v>0</v>
      </c>
      <c r="AA5" s="212">
        <v>0</v>
      </c>
      <c r="AB5" s="213">
        <v>0</v>
      </c>
      <c r="AC5" s="211">
        <v>0</v>
      </c>
      <c r="AD5" s="211">
        <v>0</v>
      </c>
      <c r="AE5" s="211">
        <v>0</v>
      </c>
      <c r="AF5" s="211">
        <v>0</v>
      </c>
      <c r="AG5" s="214">
        <v>0</v>
      </c>
      <c r="AH5" s="128">
        <v>0</v>
      </c>
      <c r="AI5" s="211">
        <v>0</v>
      </c>
      <c r="AJ5" s="128">
        <v>0</v>
      </c>
      <c r="AK5" s="211">
        <v>0</v>
      </c>
      <c r="AL5" s="128">
        <v>0</v>
      </c>
      <c r="AM5" s="178"/>
      <c r="AN5" s="180" t="s">
        <v>208</v>
      </c>
      <c r="AO5" s="128"/>
      <c r="AP5" s="128">
        <v>0</v>
      </c>
      <c r="AQ5" s="128">
        <v>0</v>
      </c>
      <c r="AR5" s="128">
        <v>0</v>
      </c>
      <c r="AS5" s="128">
        <v>0</v>
      </c>
      <c r="AT5" s="128">
        <v>0</v>
      </c>
      <c r="AU5" s="128">
        <v>0</v>
      </c>
      <c r="AV5" s="128">
        <v>0</v>
      </c>
      <c r="AW5" s="128">
        <v>0</v>
      </c>
      <c r="AX5" s="145" t="str">
        <f t="shared" si="7"/>
        <v>BECTC028</v>
      </c>
      <c r="AY5" s="178" t="str">
        <f t="shared" si="8"/>
        <v>56</v>
      </c>
      <c r="AZ5" s="181" t="s">
        <v>399</v>
      </c>
      <c r="BA5" s="149">
        <f t="shared" si="9"/>
        <v>-399.6775922589901</v>
      </c>
      <c r="BB5" s="149">
        <f t="shared" si="10"/>
        <v>0</v>
      </c>
      <c r="BC5" s="208" t="str">
        <f>R7</f>
        <v>400</v>
      </c>
      <c r="BD5" s="149">
        <f t="shared" si="11"/>
        <v>-400</v>
      </c>
      <c r="BE5" s="126">
        <f t="shared" si="12"/>
        <v>-399.67761776495786</v>
      </c>
      <c r="BF5" s="127">
        <f>ROUNDUP(P7*BE5,2)</f>
        <v>-71.95</v>
      </c>
      <c r="BG5" s="149">
        <f t="shared" si="13"/>
        <v>-0.12896307450847314</v>
      </c>
      <c r="BH5" s="127">
        <f t="shared" si="14"/>
        <v>-7.1394000000000002</v>
      </c>
      <c r="BI5" s="149">
        <f t="shared" si="15"/>
        <v>-399.81</v>
      </c>
    </row>
    <row r="6" spans="1:93" x14ac:dyDescent="0.2">
      <c r="A6" s="123">
        <v>3</v>
      </c>
      <c r="B6" s="144">
        <v>4</v>
      </c>
      <c r="C6" s="144" t="s">
        <v>7</v>
      </c>
      <c r="D6" s="146" t="s">
        <v>33</v>
      </c>
      <c r="E6" s="146" t="s">
        <v>38</v>
      </c>
      <c r="F6" s="146" t="s">
        <v>31</v>
      </c>
      <c r="G6" s="146" t="s">
        <v>19</v>
      </c>
      <c r="H6" s="147" t="s">
        <v>77</v>
      </c>
      <c r="I6" s="146" t="s">
        <v>39</v>
      </c>
      <c r="J6" s="179" t="s">
        <v>181</v>
      </c>
      <c r="K6" s="148" t="s">
        <v>4</v>
      </c>
      <c r="L6" s="146">
        <v>0</v>
      </c>
      <c r="M6" s="127">
        <f>J6*L6</f>
        <v>0</v>
      </c>
      <c r="N6" s="195">
        <v>0</v>
      </c>
      <c r="O6" s="195">
        <v>0</v>
      </c>
      <c r="P6" s="130">
        <v>0.05</v>
      </c>
      <c r="Q6" s="146" t="s">
        <v>43</v>
      </c>
      <c r="R6" s="178" t="s">
        <v>209</v>
      </c>
      <c r="S6" s="197" t="str">
        <f>R6</f>
        <v>250</v>
      </c>
      <c r="T6" s="127">
        <f>M6-S6</f>
        <v>-250</v>
      </c>
      <c r="U6" s="126">
        <f t="shared" si="0"/>
        <v>-249.79849516186883</v>
      </c>
      <c r="V6" s="127">
        <f t="shared" si="1"/>
        <v>-12.49</v>
      </c>
      <c r="W6" s="127">
        <f t="shared" si="2"/>
        <v>-8.0601935252461468E-2</v>
      </c>
      <c r="X6" s="127">
        <f t="shared" si="3"/>
        <v>-2.4988000000000001</v>
      </c>
      <c r="Y6" s="127">
        <f t="shared" si="4"/>
        <v>-249.88000000000002</v>
      </c>
      <c r="Z6" s="211">
        <v>0</v>
      </c>
      <c r="AA6" s="212">
        <v>0</v>
      </c>
      <c r="AB6" s="213">
        <v>0</v>
      </c>
      <c r="AC6" s="211">
        <v>0</v>
      </c>
      <c r="AD6" s="211">
        <v>0</v>
      </c>
      <c r="AE6" s="211">
        <v>0</v>
      </c>
      <c r="AF6" s="211">
        <v>0</v>
      </c>
      <c r="AG6" s="214">
        <v>0</v>
      </c>
      <c r="AH6" s="128">
        <v>0</v>
      </c>
      <c r="AI6" s="211">
        <v>0</v>
      </c>
      <c r="AJ6" s="128">
        <v>0</v>
      </c>
      <c r="AK6" s="211">
        <v>0</v>
      </c>
      <c r="AL6" s="128">
        <v>0</v>
      </c>
      <c r="AM6" s="180">
        <v>0</v>
      </c>
      <c r="AN6" s="180" t="s">
        <v>208</v>
      </c>
      <c r="AO6" s="128"/>
      <c r="AP6" s="128">
        <v>0</v>
      </c>
      <c r="AQ6" s="128">
        <v>0</v>
      </c>
      <c r="AR6" s="128">
        <v>0</v>
      </c>
      <c r="AS6" s="128">
        <v>0</v>
      </c>
      <c r="AT6" s="128">
        <v>0</v>
      </c>
      <c r="AU6" s="128">
        <v>0</v>
      </c>
      <c r="AV6" s="128">
        <v>0</v>
      </c>
      <c r="AW6" s="128">
        <v>0</v>
      </c>
      <c r="AX6" s="128">
        <v>0</v>
      </c>
      <c r="AY6" s="180">
        <v>0</v>
      </c>
      <c r="AZ6" s="180" t="s">
        <v>208</v>
      </c>
      <c r="BA6" s="128"/>
      <c r="BB6" s="128">
        <v>0</v>
      </c>
      <c r="BC6" s="215">
        <v>0</v>
      </c>
      <c r="BD6" s="128">
        <v>0</v>
      </c>
      <c r="BE6" s="128">
        <v>0</v>
      </c>
      <c r="BF6" s="128">
        <v>0</v>
      </c>
      <c r="BG6" s="128">
        <v>0</v>
      </c>
      <c r="BH6" s="128">
        <v>0</v>
      </c>
      <c r="BI6" s="128">
        <v>0</v>
      </c>
    </row>
    <row r="7" spans="1:93" x14ac:dyDescent="0.2">
      <c r="A7" s="123">
        <v>4</v>
      </c>
      <c r="B7" s="144">
        <v>5</v>
      </c>
      <c r="C7" s="144" t="s">
        <v>28</v>
      </c>
      <c r="D7" s="146" t="s">
        <v>33</v>
      </c>
      <c r="E7" s="146" t="s">
        <v>38</v>
      </c>
      <c r="F7" s="146" t="s">
        <v>31</v>
      </c>
      <c r="G7" s="146" t="s">
        <v>19</v>
      </c>
      <c r="H7" s="147" t="s">
        <v>77</v>
      </c>
      <c r="I7" s="146" t="s">
        <v>39</v>
      </c>
      <c r="J7" s="178" t="s">
        <v>399</v>
      </c>
      <c r="K7" s="148" t="s">
        <v>4</v>
      </c>
      <c r="L7" s="146">
        <v>0</v>
      </c>
      <c r="M7" s="127">
        <f>J7*L7</f>
        <v>0</v>
      </c>
      <c r="N7" s="196">
        <v>0</v>
      </c>
      <c r="O7" s="196">
        <v>0</v>
      </c>
      <c r="P7" s="130">
        <v>0.18</v>
      </c>
      <c r="Q7" s="146" t="s">
        <v>43</v>
      </c>
      <c r="R7" s="178" t="s">
        <v>396</v>
      </c>
      <c r="S7" s="197" t="str">
        <f>R7</f>
        <v>400</v>
      </c>
      <c r="T7" s="127">
        <f>M7-S7</f>
        <v>-400</v>
      </c>
      <c r="U7" s="126">
        <f t="shared" si="0"/>
        <v>-399.6775922589901</v>
      </c>
      <c r="V7" s="127">
        <f t="shared" si="1"/>
        <v>-71.95</v>
      </c>
      <c r="W7" s="127">
        <f t="shared" si="2"/>
        <v>-0.12896309640393833</v>
      </c>
      <c r="X7" s="127">
        <f t="shared" si="3"/>
        <v>-7.1394000000000002</v>
      </c>
      <c r="Y7" s="127">
        <f t="shared" si="4"/>
        <v>-399.8064</v>
      </c>
      <c r="Z7" s="211">
        <v>0</v>
      </c>
      <c r="AA7" s="212">
        <v>0</v>
      </c>
      <c r="AB7" s="213">
        <v>0</v>
      </c>
      <c r="AC7" s="211">
        <v>0</v>
      </c>
      <c r="AD7" s="211">
        <v>0</v>
      </c>
      <c r="AE7" s="211">
        <v>0</v>
      </c>
      <c r="AF7" s="211">
        <v>0</v>
      </c>
      <c r="AG7" s="214">
        <v>0</v>
      </c>
      <c r="AH7" s="128">
        <v>0</v>
      </c>
      <c r="AI7" s="211">
        <v>0</v>
      </c>
      <c r="AJ7" s="128">
        <v>0</v>
      </c>
      <c r="AK7" s="211">
        <v>0</v>
      </c>
      <c r="AL7" s="128">
        <v>0</v>
      </c>
      <c r="AM7" s="180">
        <v>0</v>
      </c>
      <c r="AN7" s="180" t="s">
        <v>208</v>
      </c>
      <c r="AO7" s="128"/>
      <c r="AP7" s="128">
        <v>0</v>
      </c>
      <c r="AQ7" s="128">
        <v>0</v>
      </c>
      <c r="AR7" s="128">
        <v>0</v>
      </c>
      <c r="AS7" s="128">
        <v>0</v>
      </c>
      <c r="AT7" s="128">
        <v>0</v>
      </c>
      <c r="AU7" s="128">
        <v>0</v>
      </c>
      <c r="AV7" s="128">
        <v>0</v>
      </c>
      <c r="AW7" s="128">
        <v>0</v>
      </c>
      <c r="AX7" s="128">
        <v>0</v>
      </c>
      <c r="AY7" s="180">
        <v>0</v>
      </c>
      <c r="AZ7" s="180" t="s">
        <v>208</v>
      </c>
      <c r="BA7" s="128"/>
      <c r="BB7" s="128">
        <v>0</v>
      </c>
      <c r="BC7" s="215">
        <v>0</v>
      </c>
      <c r="BD7" s="128">
        <v>0</v>
      </c>
      <c r="BE7" s="128">
        <v>0</v>
      </c>
      <c r="BF7" s="128">
        <v>0</v>
      </c>
      <c r="BG7" s="128">
        <v>0</v>
      </c>
      <c r="BH7" s="128">
        <v>0</v>
      </c>
      <c r="BI7" s="128">
        <v>0</v>
      </c>
    </row>
    <row r="8" spans="1:93" x14ac:dyDescent="0.2">
      <c r="A8" s="123">
        <v>5</v>
      </c>
      <c r="B8" s="150"/>
      <c r="C8" s="150"/>
      <c r="D8" s="150"/>
      <c r="E8" s="150"/>
      <c r="F8" s="150"/>
      <c r="G8" s="150"/>
      <c r="H8" s="124"/>
      <c r="I8" s="124"/>
      <c r="J8" s="124"/>
      <c r="K8" s="124"/>
      <c r="L8" s="124"/>
      <c r="M8" s="117">
        <f>SUM(M3:M7)</f>
        <v>6530500</v>
      </c>
      <c r="N8" s="117"/>
      <c r="O8" s="117"/>
      <c r="P8" s="124"/>
      <c r="Q8" s="124"/>
      <c r="R8" s="124"/>
      <c r="S8" s="124" t="s">
        <v>69</v>
      </c>
      <c r="T8" s="118">
        <f>SUM(T3:T7)</f>
        <v>6203325</v>
      </c>
      <c r="U8" s="118">
        <f t="shared" ref="U8" si="16">SUM(U3:U7)</f>
        <v>6198324.9999999991</v>
      </c>
      <c r="V8" s="118">
        <f>SUM(V3:V7)</f>
        <v>803845.44000000018</v>
      </c>
      <c r="W8" s="118">
        <f>SUM(W3:W7)</f>
        <v>1999.9999999999018</v>
      </c>
      <c r="X8" s="118"/>
      <c r="Y8" s="118"/>
      <c r="Z8" s="119"/>
      <c r="AA8" s="119"/>
      <c r="AB8" s="151" t="s">
        <v>70</v>
      </c>
      <c r="AC8" s="151">
        <f>SUM(AC3:AC7)</f>
        <v>3063829.2522548391</v>
      </c>
      <c r="AD8" s="120">
        <f t="shared" ref="AD8:AI8" si="17">SUM(AD3:AD7)</f>
        <v>3227685</v>
      </c>
      <c r="AE8" s="120">
        <f t="shared" si="17"/>
        <v>161384.25</v>
      </c>
      <c r="AF8" s="120">
        <f>SUM(AF3:AF7)</f>
        <v>3066300.75</v>
      </c>
      <c r="AG8" s="120">
        <f>SUM(AG3:AG7)</f>
        <v>3063829.25</v>
      </c>
      <c r="AH8" s="120">
        <f>ROUND(SUM(AH3:AH7),2)</f>
        <v>397685.99</v>
      </c>
      <c r="AI8" s="120">
        <f t="shared" si="17"/>
        <v>988.59910000000002</v>
      </c>
      <c r="AJ8" s="122"/>
      <c r="AK8" s="120">
        <f>SUM(AK3:AK7)</f>
        <v>3064817.9</v>
      </c>
      <c r="AL8" s="125"/>
      <c r="AM8" s="125"/>
      <c r="AN8" s="152" t="s">
        <v>70</v>
      </c>
      <c r="AO8" s="152">
        <f>SUM(AO3:AO7)</f>
        <v>3063829.2522548391</v>
      </c>
      <c r="AP8" s="152">
        <f>SUM(AP3:AP7)</f>
        <v>3227685</v>
      </c>
      <c r="AQ8" s="125">
        <f>SUM(AQ3:AQ7)</f>
        <v>161384.25</v>
      </c>
      <c r="AR8" s="125">
        <f t="shared" ref="AR8:AW8" si="18">SUM(AR3:AR7)</f>
        <v>3066300.75</v>
      </c>
      <c r="AS8" s="125">
        <f>SUM(AS3:AS7)</f>
        <v>3063829.25</v>
      </c>
      <c r="AT8" s="152">
        <f>SUM(AT3:AT7)</f>
        <v>397685.99</v>
      </c>
      <c r="AU8" s="125">
        <f t="shared" si="18"/>
        <v>988.59910000000002</v>
      </c>
      <c r="AV8" s="125">
        <f t="shared" si="18"/>
        <v>1852.5061999999998</v>
      </c>
      <c r="AW8" s="125">
        <f t="shared" si="18"/>
        <v>3064817.9</v>
      </c>
      <c r="AX8" s="129"/>
      <c r="AY8" s="129"/>
      <c r="AZ8" s="153" t="s">
        <v>70</v>
      </c>
      <c r="BA8" s="153">
        <f>SUM(BA3:BA7)</f>
        <v>70666.495490321715</v>
      </c>
      <c r="BB8" s="153">
        <f>SUM(BB3:BB7)</f>
        <v>75130</v>
      </c>
      <c r="BC8" s="129">
        <f>SUM(BC3:BC7)</f>
        <v>3756.5</v>
      </c>
      <c r="BD8" s="129">
        <f t="shared" ref="BD8" si="19">SUM(BD3:BD7)</f>
        <v>70723.5</v>
      </c>
      <c r="BE8" s="129">
        <f>SUM(BE3:BE7)</f>
        <v>70666.5</v>
      </c>
      <c r="BF8" s="153">
        <f>SUM(BF3:BF7)</f>
        <v>8473.48</v>
      </c>
      <c r="BG8" s="129">
        <f t="shared" ref="BG8:BI8" si="20">SUM(BG3:BG7)</f>
        <v>22.801800000000004</v>
      </c>
      <c r="BH8" s="129">
        <f t="shared" si="20"/>
        <v>275.71769999999998</v>
      </c>
      <c r="BI8" s="129">
        <f t="shared" si="20"/>
        <v>70689.289999999994</v>
      </c>
    </row>
    <row r="9" spans="1:93" x14ac:dyDescent="0.2">
      <c r="A9" s="123">
        <v>6</v>
      </c>
      <c r="B9" s="154" t="s">
        <v>433</v>
      </c>
      <c r="C9" s="154" t="s">
        <v>433</v>
      </c>
      <c r="D9" s="154" t="s">
        <v>433</v>
      </c>
      <c r="E9" s="154" t="s">
        <v>433</v>
      </c>
      <c r="F9" s="154" t="s">
        <v>433</v>
      </c>
      <c r="G9" s="154" t="s">
        <v>433</v>
      </c>
      <c r="H9" s="154" t="s">
        <v>433</v>
      </c>
      <c r="I9" s="154" t="s">
        <v>433</v>
      </c>
      <c r="J9" s="154" t="s">
        <v>433</v>
      </c>
      <c r="K9" s="154" t="s">
        <v>433</v>
      </c>
      <c r="L9" s="154" t="s">
        <v>433</v>
      </c>
      <c r="M9" s="154" t="s">
        <v>433</v>
      </c>
      <c r="N9" s="154" t="s">
        <v>433</v>
      </c>
      <c r="O9" s="154" t="s">
        <v>433</v>
      </c>
      <c r="P9" s="154" t="s">
        <v>433</v>
      </c>
      <c r="Q9" s="154" t="s">
        <v>433</v>
      </c>
      <c r="R9" s="154" t="s">
        <v>433</v>
      </c>
      <c r="S9" s="124" t="s">
        <v>49</v>
      </c>
      <c r="T9" s="118">
        <v>5000</v>
      </c>
      <c r="U9" s="155">
        <f>ROUND(T9/T8,16)</f>
        <v>8.0601935252470002E-4</v>
      </c>
      <c r="V9" s="155" t="s">
        <v>433</v>
      </c>
      <c r="W9" s="155">
        <f>ROUND(D27/U8,16)</f>
        <v>3.2266781751520002E-4</v>
      </c>
      <c r="X9" s="155" t="s">
        <v>433</v>
      </c>
      <c r="Y9" s="155" t="s">
        <v>433</v>
      </c>
      <c r="Z9" s="155" t="s">
        <v>433</v>
      </c>
      <c r="AA9" s="155" t="s">
        <v>433</v>
      </c>
      <c r="AB9" s="154" t="s">
        <v>433</v>
      </c>
      <c r="AC9" s="154" t="s">
        <v>433</v>
      </c>
      <c r="AD9" s="156" t="s">
        <v>433</v>
      </c>
      <c r="AE9" s="156" t="s">
        <v>433</v>
      </c>
      <c r="AF9" s="156" t="s">
        <v>433</v>
      </c>
      <c r="AG9" s="156">
        <f>ROUND(AD11/AD10,16)</f>
        <v>8.0602008788599998E-4</v>
      </c>
      <c r="AH9" s="156" t="s">
        <v>433</v>
      </c>
      <c r="AI9" s="156" t="s">
        <v>433</v>
      </c>
      <c r="AJ9" s="157" t="s">
        <v>433</v>
      </c>
      <c r="AK9" s="156" t="s">
        <v>433</v>
      </c>
      <c r="AL9" s="156" t="s">
        <v>433</v>
      </c>
      <c r="AM9" s="156" t="s">
        <v>433</v>
      </c>
      <c r="AN9" s="154" t="s">
        <v>433</v>
      </c>
      <c r="AO9" s="154" t="s">
        <v>433</v>
      </c>
      <c r="AP9" s="154" t="s">
        <v>433</v>
      </c>
      <c r="AQ9" s="156" t="s">
        <v>433</v>
      </c>
      <c r="AR9" s="156" t="s">
        <v>433</v>
      </c>
      <c r="AS9" s="156">
        <f>ROUND(AP11/AP10,16)</f>
        <v>8.0602008788599998E-4</v>
      </c>
      <c r="AT9" s="154" t="s">
        <v>433</v>
      </c>
      <c r="AU9" s="156" t="s">
        <v>433</v>
      </c>
      <c r="AV9" s="156" t="s">
        <v>433</v>
      </c>
      <c r="AW9" s="156" t="s">
        <v>433</v>
      </c>
      <c r="AX9" s="156" t="s">
        <v>433</v>
      </c>
      <c r="AY9" s="156" t="s">
        <v>433</v>
      </c>
      <c r="AZ9" s="154" t="s">
        <v>433</v>
      </c>
      <c r="BA9" s="154" t="s">
        <v>433</v>
      </c>
      <c r="BB9" s="154" t="s">
        <v>433</v>
      </c>
      <c r="BC9" s="156" t="s">
        <v>433</v>
      </c>
      <c r="BD9" s="156" t="s">
        <v>433</v>
      </c>
      <c r="BE9" s="156">
        <f>ROUND(BB11/BB10,16)</f>
        <v>8.0595558760530005E-4</v>
      </c>
      <c r="BF9" s="154" t="s">
        <v>433</v>
      </c>
      <c r="BG9" s="156" t="s">
        <v>433</v>
      </c>
      <c r="BH9" s="156" t="s">
        <v>433</v>
      </c>
      <c r="BI9" s="156" t="s">
        <v>433</v>
      </c>
    </row>
    <row r="10" spans="1:93" x14ac:dyDescent="0.2">
      <c r="A10" s="123">
        <v>7</v>
      </c>
      <c r="B10" s="154" t="s">
        <v>433</v>
      </c>
      <c r="C10" s="154" t="s">
        <v>433</v>
      </c>
      <c r="D10" s="154" t="s">
        <v>433</v>
      </c>
      <c r="E10" s="154" t="s">
        <v>433</v>
      </c>
      <c r="F10" s="154" t="s">
        <v>433</v>
      </c>
      <c r="G10" s="154" t="s">
        <v>433</v>
      </c>
      <c r="H10" s="154" t="s">
        <v>433</v>
      </c>
      <c r="I10" s="154" t="s">
        <v>433</v>
      </c>
      <c r="J10" s="154" t="s">
        <v>433</v>
      </c>
      <c r="K10" s="154" t="s">
        <v>433</v>
      </c>
      <c r="L10" s="154" t="s">
        <v>433</v>
      </c>
      <c r="M10" s="154" t="s">
        <v>433</v>
      </c>
      <c r="N10" s="154" t="s">
        <v>433</v>
      </c>
      <c r="O10" s="154" t="s">
        <v>433</v>
      </c>
      <c r="P10" s="154" t="s">
        <v>433</v>
      </c>
      <c r="Q10" s="154" t="s">
        <v>433</v>
      </c>
      <c r="R10" s="154" t="s">
        <v>433</v>
      </c>
      <c r="S10" s="124" t="s">
        <v>57</v>
      </c>
      <c r="T10" s="117">
        <f>D27+D28</f>
        <v>125966.49999999999</v>
      </c>
      <c r="U10" s="154" t="s">
        <v>433</v>
      </c>
      <c r="V10" s="154" t="s">
        <v>433</v>
      </c>
      <c r="W10" s="154" t="s">
        <v>433</v>
      </c>
      <c r="X10" s="154" t="s">
        <v>433</v>
      </c>
      <c r="Y10" s="154" t="s">
        <v>433</v>
      </c>
      <c r="Z10" s="154" t="s">
        <v>433</v>
      </c>
      <c r="AA10" s="154" t="s">
        <v>433</v>
      </c>
      <c r="AB10" s="151" t="s">
        <v>186</v>
      </c>
      <c r="AC10" s="151" t="s">
        <v>433</v>
      </c>
      <c r="AD10" s="151">
        <f>AF8</f>
        <v>3066300.75</v>
      </c>
      <c r="AE10" s="154" t="s">
        <v>433</v>
      </c>
      <c r="AF10" s="154" t="s">
        <v>433</v>
      </c>
      <c r="AG10" s="154" t="s">
        <v>433</v>
      </c>
      <c r="AH10" s="154" t="s">
        <v>433</v>
      </c>
      <c r="AI10" s="154" t="s">
        <v>433</v>
      </c>
      <c r="AJ10" s="154" t="s">
        <v>433</v>
      </c>
      <c r="AK10" s="154" t="s">
        <v>433</v>
      </c>
      <c r="AL10" s="154" t="s">
        <v>433</v>
      </c>
      <c r="AM10" s="154" t="s">
        <v>433</v>
      </c>
      <c r="AN10" s="158" t="s">
        <v>186</v>
      </c>
      <c r="AO10" s="158" t="s">
        <v>433</v>
      </c>
      <c r="AP10" s="158">
        <f>AR8</f>
        <v>3066300.75</v>
      </c>
      <c r="AQ10" s="154" t="s">
        <v>433</v>
      </c>
      <c r="AR10" s="154" t="s">
        <v>433</v>
      </c>
      <c r="AS10" s="154" t="s">
        <v>433</v>
      </c>
      <c r="AT10" s="154" t="s">
        <v>433</v>
      </c>
      <c r="AU10" s="154" t="s">
        <v>433</v>
      </c>
      <c r="AV10" s="154" t="s">
        <v>433</v>
      </c>
      <c r="AW10" s="154" t="s">
        <v>433</v>
      </c>
      <c r="AX10" s="154" t="s">
        <v>433</v>
      </c>
      <c r="AY10" s="154" t="s">
        <v>433</v>
      </c>
      <c r="AZ10" s="159" t="s">
        <v>186</v>
      </c>
      <c r="BA10" s="159" t="s">
        <v>433</v>
      </c>
      <c r="BB10" s="159">
        <f>BD8</f>
        <v>70723.5</v>
      </c>
      <c r="BC10" s="154" t="s">
        <v>433</v>
      </c>
      <c r="BD10" s="154" t="s">
        <v>433</v>
      </c>
      <c r="BE10" s="154" t="s">
        <v>433</v>
      </c>
      <c r="BF10" s="154" t="s">
        <v>433</v>
      </c>
      <c r="BG10" s="154" t="s">
        <v>433</v>
      </c>
      <c r="BH10" s="154" t="s">
        <v>433</v>
      </c>
      <c r="BI10" s="154" t="s">
        <v>433</v>
      </c>
    </row>
    <row r="11" spans="1:93" x14ac:dyDescent="0.2">
      <c r="A11" s="123">
        <v>8</v>
      </c>
      <c r="B11" s="154" t="s">
        <v>433</v>
      </c>
      <c r="C11" s="154" t="s">
        <v>433</v>
      </c>
      <c r="D11" s="154" t="s">
        <v>433</v>
      </c>
      <c r="E11" s="154" t="s">
        <v>433</v>
      </c>
      <c r="F11" s="154" t="s">
        <v>433</v>
      </c>
      <c r="G11" s="154" t="s">
        <v>433</v>
      </c>
      <c r="H11" s="154" t="s">
        <v>433</v>
      </c>
      <c r="I11" s="154" t="s">
        <v>433</v>
      </c>
      <c r="J11" s="154" t="s">
        <v>433</v>
      </c>
      <c r="K11" s="154" t="s">
        <v>433</v>
      </c>
      <c r="L11" s="154" t="s">
        <v>433</v>
      </c>
      <c r="M11" s="154" t="s">
        <v>433</v>
      </c>
      <c r="N11" s="154" t="s">
        <v>433</v>
      </c>
      <c r="O11" s="154" t="s">
        <v>433</v>
      </c>
      <c r="P11" s="154" t="s">
        <v>433</v>
      </c>
      <c r="Q11" s="154" t="s">
        <v>433</v>
      </c>
      <c r="R11" s="154" t="s">
        <v>433</v>
      </c>
      <c r="S11" s="124" t="s">
        <v>50</v>
      </c>
      <c r="T11" s="117">
        <f>V8</f>
        <v>803845.44000000018</v>
      </c>
      <c r="U11" s="154" t="s">
        <v>433</v>
      </c>
      <c r="V11" s="154" t="s">
        <v>433</v>
      </c>
      <c r="W11" s="154" t="s">
        <v>433</v>
      </c>
      <c r="X11" s="154" t="s">
        <v>433</v>
      </c>
      <c r="Y11" s="154" t="s">
        <v>433</v>
      </c>
      <c r="Z11" s="154" t="s">
        <v>433</v>
      </c>
      <c r="AA11" s="154" t="s">
        <v>433</v>
      </c>
      <c r="AB11" s="151" t="s">
        <v>42</v>
      </c>
      <c r="AC11" s="151" t="s">
        <v>433</v>
      </c>
      <c r="AD11" s="151">
        <f>ROUND((AC8/$U$8)*$T$9,2)</f>
        <v>2471.5</v>
      </c>
      <c r="AE11" s="154" t="s">
        <v>433</v>
      </c>
      <c r="AF11" s="154" t="s">
        <v>433</v>
      </c>
      <c r="AG11" s="154" t="s">
        <v>433</v>
      </c>
      <c r="AH11" s="154" t="s">
        <v>433</v>
      </c>
      <c r="AI11" s="154" t="s">
        <v>433</v>
      </c>
      <c r="AJ11" s="154" t="s">
        <v>433</v>
      </c>
      <c r="AK11" s="154" t="s">
        <v>433</v>
      </c>
      <c r="AL11" s="154" t="s">
        <v>433</v>
      </c>
      <c r="AM11" s="154" t="s">
        <v>433</v>
      </c>
      <c r="AN11" s="158" t="s">
        <v>42</v>
      </c>
      <c r="AO11" s="158" t="s">
        <v>433</v>
      </c>
      <c r="AP11" s="158">
        <f>ROUND((AO8/$U$8)*$T$9,2)</f>
        <v>2471.5</v>
      </c>
      <c r="AQ11" s="154" t="s">
        <v>433</v>
      </c>
      <c r="AR11" s="154" t="s">
        <v>433</v>
      </c>
      <c r="AS11" s="154" t="s">
        <v>433</v>
      </c>
      <c r="AT11" s="154" t="s">
        <v>433</v>
      </c>
      <c r="AU11" s="154" t="s">
        <v>433</v>
      </c>
      <c r="AV11" s="154" t="s">
        <v>433</v>
      </c>
      <c r="AW11" s="154" t="s">
        <v>433</v>
      </c>
      <c r="AX11" s="154" t="s">
        <v>433</v>
      </c>
      <c r="AY11" s="154" t="s">
        <v>433</v>
      </c>
      <c r="AZ11" s="159" t="s">
        <v>42</v>
      </c>
      <c r="BA11" s="159" t="s">
        <v>433</v>
      </c>
      <c r="BB11" s="159">
        <f>ROUND((BA8/$U$8)*$T$9,2)</f>
        <v>57</v>
      </c>
      <c r="BC11" s="154" t="s">
        <v>433</v>
      </c>
      <c r="BD11" s="154" t="s">
        <v>433</v>
      </c>
      <c r="BE11" s="154" t="s">
        <v>433</v>
      </c>
      <c r="BF11" s="154" t="s">
        <v>433</v>
      </c>
      <c r="BG11" s="154" t="s">
        <v>433</v>
      </c>
      <c r="BH11" s="154" t="s">
        <v>433</v>
      </c>
      <c r="BI11" s="154" t="s">
        <v>433</v>
      </c>
    </row>
    <row r="12" spans="1:93" x14ac:dyDescent="0.2">
      <c r="A12" s="123">
        <v>9</v>
      </c>
      <c r="B12" s="154" t="s">
        <v>433</v>
      </c>
      <c r="C12" s="154" t="s">
        <v>433</v>
      </c>
      <c r="D12" s="154" t="s">
        <v>433</v>
      </c>
      <c r="E12" s="154" t="s">
        <v>433</v>
      </c>
      <c r="F12" s="154" t="s">
        <v>433</v>
      </c>
      <c r="G12" s="154" t="s">
        <v>433</v>
      </c>
      <c r="H12" s="154" t="s">
        <v>433</v>
      </c>
      <c r="I12" s="154" t="s">
        <v>433</v>
      </c>
      <c r="J12" s="154" t="s">
        <v>433</v>
      </c>
      <c r="K12" s="154" t="s">
        <v>433</v>
      </c>
      <c r="L12" s="154" t="s">
        <v>433</v>
      </c>
      <c r="M12" s="154" t="s">
        <v>433</v>
      </c>
      <c r="N12" s="154" t="s">
        <v>433</v>
      </c>
      <c r="O12" s="154" t="s">
        <v>433</v>
      </c>
      <c r="P12" s="154" t="s">
        <v>433</v>
      </c>
      <c r="Q12" s="154" t="s">
        <v>433</v>
      </c>
      <c r="R12" s="154" t="s">
        <v>433</v>
      </c>
      <c r="S12" s="124" t="s">
        <v>46</v>
      </c>
      <c r="T12" s="117">
        <f>(T8+T10+T11)-T9</f>
        <v>7128136.9400000004</v>
      </c>
      <c r="U12" s="154" t="s">
        <v>433</v>
      </c>
      <c r="V12" s="154" t="s">
        <v>433</v>
      </c>
      <c r="W12" s="154" t="s">
        <v>433</v>
      </c>
      <c r="X12" s="154" t="s">
        <v>433</v>
      </c>
      <c r="Y12" s="154" t="s">
        <v>433</v>
      </c>
      <c r="Z12" s="154" t="s">
        <v>433</v>
      </c>
      <c r="AA12" s="154" t="s">
        <v>433</v>
      </c>
      <c r="AB12" s="151" t="s">
        <v>187</v>
      </c>
      <c r="AC12" s="151" t="s">
        <v>433</v>
      </c>
      <c r="AD12" s="151">
        <f>ROUND(($AC$8/$U$8)*D27,4)</f>
        <v>988.59910000000002</v>
      </c>
      <c r="AE12" s="154" t="s">
        <v>433</v>
      </c>
      <c r="AF12" s="154" t="s">
        <v>433</v>
      </c>
      <c r="AG12" s="154" t="s">
        <v>433</v>
      </c>
      <c r="AH12" s="154" t="s">
        <v>433</v>
      </c>
      <c r="AI12" s="154" t="s">
        <v>433</v>
      </c>
      <c r="AJ12" s="154" t="s">
        <v>433</v>
      </c>
      <c r="AK12" s="154" t="s">
        <v>433</v>
      </c>
      <c r="AL12" s="154" t="s">
        <v>433</v>
      </c>
      <c r="AM12" s="154" t="s">
        <v>433</v>
      </c>
      <c r="AN12" s="158" t="s">
        <v>187</v>
      </c>
      <c r="AO12" s="158" t="s">
        <v>433</v>
      </c>
      <c r="AP12" s="158">
        <f>ROUND(($AO$8/$U$8)*D27,4)</f>
        <v>988.59910000000002</v>
      </c>
      <c r="AQ12" s="154" t="s">
        <v>433</v>
      </c>
      <c r="AR12" s="154" t="s">
        <v>433</v>
      </c>
      <c r="AS12" s="154" t="s">
        <v>433</v>
      </c>
      <c r="AT12" s="154" t="s">
        <v>433</v>
      </c>
      <c r="AU12" s="154" t="s">
        <v>433</v>
      </c>
      <c r="AV12" s="154" t="s">
        <v>433</v>
      </c>
      <c r="AW12" s="154" t="s">
        <v>433</v>
      </c>
      <c r="AX12" s="154" t="s">
        <v>433</v>
      </c>
      <c r="AY12" s="154" t="s">
        <v>433</v>
      </c>
      <c r="AZ12" s="159" t="s">
        <v>187</v>
      </c>
      <c r="BA12" s="159" t="s">
        <v>433</v>
      </c>
      <c r="BB12" s="159">
        <f>ROUND(($BA$8/$U$8)*D27,4)</f>
        <v>22.8018</v>
      </c>
      <c r="BC12" s="154" t="s">
        <v>433</v>
      </c>
      <c r="BD12" s="154" t="s">
        <v>433</v>
      </c>
      <c r="BE12" s="154" t="s">
        <v>433</v>
      </c>
      <c r="BF12" s="154" t="s">
        <v>433</v>
      </c>
      <c r="BG12" s="154" t="s">
        <v>433</v>
      </c>
      <c r="BH12" s="154" t="s">
        <v>433</v>
      </c>
      <c r="BI12" s="154" t="s">
        <v>433</v>
      </c>
    </row>
    <row r="13" spans="1:93" x14ac:dyDescent="0.2">
      <c r="A13" s="123">
        <v>10</v>
      </c>
      <c r="B13" s="154" t="s">
        <v>433</v>
      </c>
      <c r="C13" s="154" t="s">
        <v>433</v>
      </c>
      <c r="D13" s="154" t="s">
        <v>433</v>
      </c>
      <c r="E13" s="154" t="s">
        <v>433</v>
      </c>
      <c r="F13" s="154" t="s">
        <v>433</v>
      </c>
      <c r="G13" s="154" t="s">
        <v>433</v>
      </c>
      <c r="H13" s="154" t="s">
        <v>433</v>
      </c>
      <c r="I13" s="154" t="s">
        <v>433</v>
      </c>
      <c r="J13" s="154" t="s">
        <v>433</v>
      </c>
      <c r="K13" s="154" t="s">
        <v>433</v>
      </c>
      <c r="L13" s="154" t="s">
        <v>433</v>
      </c>
      <c r="M13" s="154" t="s">
        <v>433</v>
      </c>
      <c r="N13" s="154" t="s">
        <v>433</v>
      </c>
      <c r="O13" s="154" t="s">
        <v>433</v>
      </c>
      <c r="P13" s="154" t="s">
        <v>433</v>
      </c>
      <c r="Q13" s="154" t="s">
        <v>433</v>
      </c>
      <c r="R13" s="154" t="s">
        <v>433</v>
      </c>
      <c r="S13" s="124" t="s">
        <v>45</v>
      </c>
      <c r="T13" s="121">
        <f>D29</f>
        <v>10000</v>
      </c>
      <c r="U13" s="154" t="s">
        <v>433</v>
      </c>
      <c r="V13" s="154" t="s">
        <v>433</v>
      </c>
      <c r="W13" s="154" t="s">
        <v>433</v>
      </c>
      <c r="X13" s="154" t="s">
        <v>433</v>
      </c>
      <c r="Y13" s="154" t="s">
        <v>433</v>
      </c>
      <c r="Z13" s="154" t="s">
        <v>433</v>
      </c>
      <c r="AA13" s="154" t="s">
        <v>433</v>
      </c>
      <c r="AB13" s="151" t="s">
        <v>188</v>
      </c>
      <c r="AC13" s="151" t="s">
        <v>433</v>
      </c>
      <c r="AD13" s="151">
        <f>ROUND(($AC$8/$U$8)*D28,4)</f>
        <v>61276.584999999999</v>
      </c>
      <c r="AE13" s="154" t="s">
        <v>433</v>
      </c>
      <c r="AF13" s="154" t="s">
        <v>433</v>
      </c>
      <c r="AG13" s="154" t="s">
        <v>433</v>
      </c>
      <c r="AH13" s="154" t="s">
        <v>433</v>
      </c>
      <c r="AI13" s="154" t="s">
        <v>433</v>
      </c>
      <c r="AJ13" s="154" t="s">
        <v>433</v>
      </c>
      <c r="AK13" s="154" t="s">
        <v>433</v>
      </c>
      <c r="AL13" s="154" t="s">
        <v>433</v>
      </c>
      <c r="AM13" s="154" t="s">
        <v>433</v>
      </c>
      <c r="AN13" s="158" t="s">
        <v>188</v>
      </c>
      <c r="AO13" s="158" t="s">
        <v>433</v>
      </c>
      <c r="AP13" s="158">
        <f>ROUND(($AO$8/$U$8)*D28,4)</f>
        <v>61276.584999999999</v>
      </c>
      <c r="AQ13" s="154" t="s">
        <v>433</v>
      </c>
      <c r="AR13" s="154" t="s">
        <v>433</v>
      </c>
      <c r="AS13" s="154" t="s">
        <v>433</v>
      </c>
      <c r="AT13" s="154" t="s">
        <v>433</v>
      </c>
      <c r="AU13" s="154" t="s">
        <v>433</v>
      </c>
      <c r="AV13" s="154" t="s">
        <v>433</v>
      </c>
      <c r="AW13" s="154" t="s">
        <v>433</v>
      </c>
      <c r="AX13" s="154" t="s">
        <v>433</v>
      </c>
      <c r="AY13" s="154" t="s">
        <v>433</v>
      </c>
      <c r="AZ13" s="159" t="s">
        <v>188</v>
      </c>
      <c r="BA13" s="159" t="s">
        <v>433</v>
      </c>
      <c r="BB13" s="159">
        <f>ROUND(($BA$8/$U$8)*D28,4)</f>
        <v>1413.3299</v>
      </c>
      <c r="BC13" s="154" t="s">
        <v>433</v>
      </c>
      <c r="BD13" s="154" t="s">
        <v>433</v>
      </c>
      <c r="BE13" s="154" t="s">
        <v>433</v>
      </c>
      <c r="BF13" s="154" t="s">
        <v>433</v>
      </c>
      <c r="BG13" s="154" t="s">
        <v>433</v>
      </c>
      <c r="BH13" s="154" t="s">
        <v>433</v>
      </c>
      <c r="BI13" s="154" t="s">
        <v>433</v>
      </c>
    </row>
    <row r="14" spans="1:93" x14ac:dyDescent="0.2">
      <c r="A14" s="123">
        <v>11</v>
      </c>
      <c r="B14" s="154" t="s">
        <v>433</v>
      </c>
      <c r="C14" s="154" t="s">
        <v>433</v>
      </c>
      <c r="D14" s="154" t="s">
        <v>433</v>
      </c>
      <c r="E14" s="154" t="s">
        <v>433</v>
      </c>
      <c r="F14" s="154" t="s">
        <v>433</v>
      </c>
      <c r="G14" s="154" t="s">
        <v>433</v>
      </c>
      <c r="H14" s="154" t="s">
        <v>433</v>
      </c>
      <c r="I14" s="154" t="s">
        <v>433</v>
      </c>
      <c r="J14" s="154" t="s">
        <v>433</v>
      </c>
      <c r="K14" s="154" t="s">
        <v>433</v>
      </c>
      <c r="L14" s="154" t="s">
        <v>433</v>
      </c>
      <c r="M14" s="154" t="s">
        <v>433</v>
      </c>
      <c r="N14" s="154" t="s">
        <v>433</v>
      </c>
      <c r="O14" s="154" t="s">
        <v>433</v>
      </c>
      <c r="P14" s="154" t="s">
        <v>433</v>
      </c>
      <c r="Q14" s="154" t="s">
        <v>433</v>
      </c>
      <c r="R14" s="154" t="s">
        <v>433</v>
      </c>
      <c r="S14" s="154" t="s">
        <v>433</v>
      </c>
      <c r="T14" s="154" t="s">
        <v>433</v>
      </c>
      <c r="U14" s="154" t="s">
        <v>433</v>
      </c>
      <c r="V14" s="154" t="s">
        <v>433</v>
      </c>
      <c r="W14" s="154" t="s">
        <v>433</v>
      </c>
      <c r="X14" s="154" t="s">
        <v>433</v>
      </c>
      <c r="Y14" s="154" t="s">
        <v>433</v>
      </c>
      <c r="Z14" s="154" t="s">
        <v>433</v>
      </c>
      <c r="AA14" s="154" t="s">
        <v>433</v>
      </c>
      <c r="AB14" s="151" t="s">
        <v>189</v>
      </c>
      <c r="AC14" s="151" t="s">
        <v>433</v>
      </c>
      <c r="AD14" s="151">
        <f>ROUND(AD12+AD13,2)</f>
        <v>62265.18</v>
      </c>
      <c r="AE14" s="154" t="s">
        <v>433</v>
      </c>
      <c r="AF14" s="154" t="s">
        <v>433</v>
      </c>
      <c r="AG14" s="154" t="s">
        <v>433</v>
      </c>
      <c r="AH14" s="154" t="s">
        <v>433</v>
      </c>
      <c r="AI14" s="154" t="s">
        <v>433</v>
      </c>
      <c r="AJ14" s="154" t="s">
        <v>433</v>
      </c>
      <c r="AK14" s="154" t="s">
        <v>433</v>
      </c>
      <c r="AL14" s="154" t="s">
        <v>433</v>
      </c>
      <c r="AM14" s="154" t="s">
        <v>433</v>
      </c>
      <c r="AN14" s="158" t="s">
        <v>189</v>
      </c>
      <c r="AO14" s="158" t="s">
        <v>433</v>
      </c>
      <c r="AP14" s="158">
        <f>ROUND(AP12+AP13,2)</f>
        <v>62265.18</v>
      </c>
      <c r="AQ14" s="154" t="s">
        <v>433</v>
      </c>
      <c r="AR14" s="154" t="s">
        <v>433</v>
      </c>
      <c r="AS14" s="154" t="s">
        <v>433</v>
      </c>
      <c r="AT14" s="154" t="s">
        <v>433</v>
      </c>
      <c r="AU14" s="154" t="s">
        <v>433</v>
      </c>
      <c r="AV14" s="154" t="s">
        <v>433</v>
      </c>
      <c r="AW14" s="154" t="s">
        <v>433</v>
      </c>
      <c r="AX14" s="154" t="s">
        <v>433</v>
      </c>
      <c r="AY14" s="154" t="s">
        <v>433</v>
      </c>
      <c r="AZ14" s="159" t="s">
        <v>189</v>
      </c>
      <c r="BA14" s="159" t="s">
        <v>433</v>
      </c>
      <c r="BB14" s="159">
        <f>ROUND(BB12+BB13,2)</f>
        <v>1436.13</v>
      </c>
      <c r="BC14" s="154" t="s">
        <v>433</v>
      </c>
      <c r="BD14" s="154" t="s">
        <v>433</v>
      </c>
      <c r="BE14" s="154" t="s">
        <v>433</v>
      </c>
      <c r="BF14" s="154" t="s">
        <v>433</v>
      </c>
      <c r="BG14" s="154" t="s">
        <v>433</v>
      </c>
      <c r="BH14" s="154" t="s">
        <v>433</v>
      </c>
      <c r="BI14" s="154" t="s">
        <v>433</v>
      </c>
    </row>
    <row r="15" spans="1:93" ht="25.5" x14ac:dyDescent="0.2">
      <c r="A15" s="123">
        <v>12</v>
      </c>
      <c r="B15" s="209" t="s">
        <v>676</v>
      </c>
      <c r="C15" s="209" t="s">
        <v>433</v>
      </c>
      <c r="D15" s="209" t="s">
        <v>27</v>
      </c>
      <c r="E15" s="209" t="s">
        <v>32</v>
      </c>
      <c r="F15" s="209" t="s">
        <v>21</v>
      </c>
      <c r="G15" s="209" t="s">
        <v>22</v>
      </c>
      <c r="H15" s="209" t="s">
        <v>79</v>
      </c>
      <c r="I15" s="209" t="s">
        <v>80</v>
      </c>
      <c r="J15" s="209" t="s">
        <v>13</v>
      </c>
      <c r="K15" s="209" t="s">
        <v>274</v>
      </c>
      <c r="L15" s="210" t="s">
        <v>609</v>
      </c>
      <c r="M15" s="210" t="s">
        <v>610</v>
      </c>
      <c r="N15" s="210" t="s">
        <v>434</v>
      </c>
      <c r="O15" s="132" t="s">
        <v>608</v>
      </c>
      <c r="P15" s="132" t="s">
        <v>127</v>
      </c>
      <c r="Q15" s="209" t="s">
        <v>128</v>
      </c>
      <c r="R15" s="209" t="s">
        <v>129</v>
      </c>
      <c r="S15" s="154" t="s">
        <v>433</v>
      </c>
      <c r="T15" s="154" t="s">
        <v>433</v>
      </c>
      <c r="U15" s="154" t="s">
        <v>433</v>
      </c>
      <c r="V15" s="74" t="s">
        <v>247</v>
      </c>
      <c r="W15" s="74" t="s">
        <v>248</v>
      </c>
      <c r="X15" s="74" t="s">
        <v>607</v>
      </c>
      <c r="Y15" s="161" t="s">
        <v>433</v>
      </c>
      <c r="Z15" s="154" t="s">
        <v>433</v>
      </c>
      <c r="AA15" s="154" t="s">
        <v>433</v>
      </c>
      <c r="AB15" s="151" t="s">
        <v>183</v>
      </c>
      <c r="AC15" s="151" t="s">
        <v>433</v>
      </c>
      <c r="AD15" s="151">
        <v>0</v>
      </c>
      <c r="AE15" s="154" t="s">
        <v>433</v>
      </c>
      <c r="AF15" s="154" t="s">
        <v>433</v>
      </c>
      <c r="AG15" s="154" t="s">
        <v>433</v>
      </c>
      <c r="AH15" s="154" t="s">
        <v>433</v>
      </c>
      <c r="AI15" s="154" t="s">
        <v>433</v>
      </c>
      <c r="AJ15" s="154" t="s">
        <v>433</v>
      </c>
      <c r="AK15" s="154" t="s">
        <v>433</v>
      </c>
      <c r="AL15" s="154" t="s">
        <v>433</v>
      </c>
      <c r="AM15" s="154" t="s">
        <v>433</v>
      </c>
      <c r="AN15" s="158" t="s">
        <v>183</v>
      </c>
      <c r="AO15" s="158" t="s">
        <v>433</v>
      </c>
      <c r="AP15" s="158">
        <v>0</v>
      </c>
      <c r="AQ15" s="154" t="s">
        <v>433</v>
      </c>
      <c r="AR15" s="154" t="s">
        <v>433</v>
      </c>
      <c r="AS15" s="154" t="s">
        <v>433</v>
      </c>
      <c r="AT15" s="154" t="s">
        <v>433</v>
      </c>
      <c r="AU15" s="154" t="s">
        <v>433</v>
      </c>
      <c r="AV15" s="154" t="s">
        <v>433</v>
      </c>
      <c r="AW15" s="154" t="s">
        <v>433</v>
      </c>
      <c r="AX15" s="154" t="s">
        <v>433</v>
      </c>
      <c r="AY15" s="154" t="s">
        <v>433</v>
      </c>
      <c r="AZ15" s="159" t="s">
        <v>183</v>
      </c>
      <c r="BA15" s="159" t="s">
        <v>433</v>
      </c>
      <c r="BB15" s="159">
        <v>0</v>
      </c>
      <c r="BC15" s="154" t="s">
        <v>433</v>
      </c>
      <c r="BD15" s="154" t="s">
        <v>433</v>
      </c>
      <c r="BE15" s="154" t="s">
        <v>433</v>
      </c>
      <c r="BF15" s="154" t="s">
        <v>433</v>
      </c>
      <c r="BG15" s="154" t="s">
        <v>433</v>
      </c>
      <c r="BH15" s="154" t="s">
        <v>433</v>
      </c>
      <c r="BI15" s="154" t="s">
        <v>433</v>
      </c>
    </row>
    <row r="16" spans="1:93" ht="15" x14ac:dyDescent="0.25">
      <c r="A16" s="123">
        <v>13</v>
      </c>
      <c r="B16">
        <v>0</v>
      </c>
      <c r="C16" s="154" t="s">
        <v>433</v>
      </c>
      <c r="D16" t="s">
        <v>1114</v>
      </c>
      <c r="E16" t="s">
        <v>784</v>
      </c>
      <c r="F16" t="s">
        <v>785</v>
      </c>
      <c r="G16" t="s">
        <v>786</v>
      </c>
      <c r="H16" s="70">
        <f>ROUND(AD10,2)</f>
        <v>3066300.75</v>
      </c>
      <c r="I16" s="70">
        <f>ROUND(AH8,2)</f>
        <v>397685.99</v>
      </c>
      <c r="J16" s="70">
        <f>ROUND(AD17,2)</f>
        <v>3523780.42</v>
      </c>
      <c r="K16" t="s">
        <v>787</v>
      </c>
      <c r="L16" s="8">
        <v>10000</v>
      </c>
      <c r="M16" s="123">
        <v>1</v>
      </c>
      <c r="N16" s="8">
        <f>L16*M16</f>
        <v>10000</v>
      </c>
      <c r="O16" s="8">
        <f>J16-L16</f>
        <v>3513780.42</v>
      </c>
      <c r="P16" s="70">
        <v>0</v>
      </c>
      <c r="Q16" s="70">
        <v>0</v>
      </c>
      <c r="R16" s="70">
        <v>0</v>
      </c>
      <c r="S16" s="154" t="s">
        <v>433</v>
      </c>
      <c r="T16" s="154" t="s">
        <v>433</v>
      </c>
      <c r="U16" s="154" t="s">
        <v>433</v>
      </c>
      <c r="V16" s="75">
        <f>(U3*N3)</f>
        <v>0</v>
      </c>
      <c r="W16" s="75">
        <f>(U3*O3)</f>
        <v>0</v>
      </c>
      <c r="X16" s="75">
        <f>V3</f>
        <v>180158.79</v>
      </c>
      <c r="Y16" s="154" t="s">
        <v>433</v>
      </c>
      <c r="Z16" s="154" t="s">
        <v>433</v>
      </c>
      <c r="AA16" s="154" t="s">
        <v>433</v>
      </c>
      <c r="AB16" s="151" t="s">
        <v>50</v>
      </c>
      <c r="AC16" s="151" t="s">
        <v>433</v>
      </c>
      <c r="AD16" s="151">
        <f>AH8</f>
        <v>397685.99</v>
      </c>
      <c r="AE16" s="154" t="s">
        <v>433</v>
      </c>
      <c r="AF16" s="154" t="s">
        <v>433</v>
      </c>
      <c r="AG16" s="154" t="s">
        <v>433</v>
      </c>
      <c r="AH16" s="162" t="s">
        <v>433</v>
      </c>
      <c r="AI16" s="162" t="s">
        <v>433</v>
      </c>
      <c r="AJ16" s="154" t="s">
        <v>433</v>
      </c>
      <c r="AK16" s="154" t="s">
        <v>433</v>
      </c>
      <c r="AL16" s="154" t="s">
        <v>433</v>
      </c>
      <c r="AM16" s="154" t="s">
        <v>433</v>
      </c>
      <c r="AN16" s="158" t="s">
        <v>50</v>
      </c>
      <c r="AO16" s="158" t="s">
        <v>433</v>
      </c>
      <c r="AP16" s="158">
        <f>AT8</f>
        <v>397685.99</v>
      </c>
      <c r="AQ16" s="154" t="s">
        <v>433</v>
      </c>
      <c r="AR16" s="154" t="s">
        <v>433</v>
      </c>
      <c r="AS16" s="154" t="s">
        <v>433</v>
      </c>
      <c r="AT16" s="154" t="s">
        <v>433</v>
      </c>
      <c r="AU16" s="154" t="s">
        <v>433</v>
      </c>
      <c r="AV16" s="154" t="s">
        <v>433</v>
      </c>
      <c r="AW16" s="154" t="s">
        <v>433</v>
      </c>
      <c r="AX16" s="154" t="s">
        <v>433</v>
      </c>
      <c r="AY16" s="154" t="s">
        <v>433</v>
      </c>
      <c r="AZ16" s="159" t="s">
        <v>50</v>
      </c>
      <c r="BA16" s="159" t="s">
        <v>433</v>
      </c>
      <c r="BB16" s="159">
        <f>BF8</f>
        <v>8473.48</v>
      </c>
      <c r="BC16" s="154" t="s">
        <v>433</v>
      </c>
      <c r="BD16" s="154" t="s">
        <v>433</v>
      </c>
      <c r="BE16" s="154" t="s">
        <v>433</v>
      </c>
      <c r="BF16" s="154" t="s">
        <v>433</v>
      </c>
      <c r="BG16" s="154" t="s">
        <v>433</v>
      </c>
      <c r="BH16" s="154" t="s">
        <v>433</v>
      </c>
      <c r="BI16" s="154" t="s">
        <v>433</v>
      </c>
    </row>
    <row r="17" spans="1:61" ht="15" x14ac:dyDescent="0.25">
      <c r="A17" s="123">
        <v>14</v>
      </c>
      <c r="B17" s="154" t="s">
        <v>433</v>
      </c>
      <c r="C17" s="154" t="s">
        <v>433</v>
      </c>
      <c r="D17" s="154" t="s">
        <v>433</v>
      </c>
      <c r="E17" s="154" t="s">
        <v>433</v>
      </c>
      <c r="F17" t="s">
        <v>788</v>
      </c>
      <c r="G17" t="s">
        <v>789</v>
      </c>
      <c r="H17" s="70">
        <f>ROUND(AP10,2)</f>
        <v>3066300.75</v>
      </c>
      <c r="I17" s="70">
        <f>ROUND(AT8,2)</f>
        <v>397685.99</v>
      </c>
      <c r="J17" s="69">
        <f>ROUND(AP17,2)</f>
        <v>3523780.42</v>
      </c>
      <c r="K17" s="70" t="s">
        <v>433</v>
      </c>
      <c r="L17" s="8">
        <f>J17</f>
        <v>3523780.42</v>
      </c>
      <c r="M17" s="123">
        <v>1</v>
      </c>
      <c r="N17" s="8">
        <f t="shared" ref="N17:N18" si="21">L17*M17</f>
        <v>3523780.42</v>
      </c>
      <c r="O17" s="8">
        <f t="shared" ref="O17:O18" si="22">J17-L17</f>
        <v>0</v>
      </c>
      <c r="P17" s="70">
        <v>0</v>
      </c>
      <c r="Q17" s="70">
        <v>0</v>
      </c>
      <c r="R17" s="70">
        <v>0</v>
      </c>
      <c r="S17" s="154" t="s">
        <v>433</v>
      </c>
      <c r="T17" s="154" t="s">
        <v>433</v>
      </c>
      <c r="U17" s="154" t="s">
        <v>433</v>
      </c>
      <c r="V17" s="75">
        <f t="shared" ref="V17:V20" si="23">(U4*N4)</f>
        <v>0</v>
      </c>
      <c r="W17" s="75">
        <f t="shared" ref="W17:W20" si="24">(U4*O4)</f>
        <v>0</v>
      </c>
      <c r="X17" s="75">
        <f t="shared" ref="X17:X26" si="25">V4</f>
        <v>615213.17000000004</v>
      </c>
      <c r="Y17" s="154" t="s">
        <v>433</v>
      </c>
      <c r="Z17" s="154" t="s">
        <v>433</v>
      </c>
      <c r="AA17" s="154" t="s">
        <v>433</v>
      </c>
      <c r="AB17" s="151" t="s">
        <v>190</v>
      </c>
      <c r="AC17" s="151" t="s">
        <v>433</v>
      </c>
      <c r="AD17" s="151">
        <f>(AD10+AD14+AD16)-AD11</f>
        <v>3523780.42</v>
      </c>
      <c r="AE17" s="154" t="s">
        <v>433</v>
      </c>
      <c r="AF17" s="154" t="s">
        <v>433</v>
      </c>
      <c r="AG17" s="154" t="s">
        <v>433</v>
      </c>
      <c r="AH17" s="154" t="s">
        <v>433</v>
      </c>
      <c r="AI17" s="154" t="s">
        <v>433</v>
      </c>
      <c r="AJ17" s="154" t="s">
        <v>433</v>
      </c>
      <c r="AK17" s="154" t="s">
        <v>433</v>
      </c>
      <c r="AL17" s="154" t="s">
        <v>433</v>
      </c>
      <c r="AM17" s="154" t="s">
        <v>433</v>
      </c>
      <c r="AN17" s="158" t="s">
        <v>190</v>
      </c>
      <c r="AO17" s="158" t="s">
        <v>433</v>
      </c>
      <c r="AP17" s="158">
        <f>(AP10+AP14+AP16)-AP11</f>
        <v>3523780.42</v>
      </c>
      <c r="AQ17" s="154" t="s">
        <v>433</v>
      </c>
      <c r="AR17" s="154" t="s">
        <v>433</v>
      </c>
      <c r="AS17" s="154" t="s">
        <v>433</v>
      </c>
      <c r="AT17" s="154" t="s">
        <v>433</v>
      </c>
      <c r="AU17" s="154" t="s">
        <v>433</v>
      </c>
      <c r="AV17" s="154" t="s">
        <v>433</v>
      </c>
      <c r="AW17" s="154" t="s">
        <v>433</v>
      </c>
      <c r="AX17" s="154" t="s">
        <v>433</v>
      </c>
      <c r="AY17" s="154" t="s">
        <v>433</v>
      </c>
      <c r="AZ17" s="159" t="s">
        <v>190</v>
      </c>
      <c r="BA17" s="159" t="s">
        <v>433</v>
      </c>
      <c r="BB17" s="159">
        <f>(BB10+BB14+BB16)-BB11</f>
        <v>80576.11</v>
      </c>
      <c r="BC17" s="154" t="s">
        <v>433</v>
      </c>
      <c r="BD17" s="154" t="s">
        <v>433</v>
      </c>
      <c r="BE17" s="154" t="s">
        <v>433</v>
      </c>
      <c r="BF17" s="154" t="s">
        <v>433</v>
      </c>
      <c r="BG17" s="154" t="s">
        <v>433</v>
      </c>
      <c r="BH17" s="154" t="s">
        <v>433</v>
      </c>
      <c r="BI17" s="154" t="s">
        <v>433</v>
      </c>
    </row>
    <row r="18" spans="1:61" ht="15" x14ac:dyDescent="0.25">
      <c r="A18" s="123">
        <v>15</v>
      </c>
      <c r="B18" s="154" t="s">
        <v>433</v>
      </c>
      <c r="C18" s="154" t="s">
        <v>433</v>
      </c>
      <c r="D18" s="154" t="s">
        <v>433</v>
      </c>
      <c r="E18" s="154" t="s">
        <v>433</v>
      </c>
      <c r="F18" t="s">
        <v>790</v>
      </c>
      <c r="G18" t="s">
        <v>791</v>
      </c>
      <c r="H18" s="70">
        <f>ROUND(BB10,2)</f>
        <v>70723.5</v>
      </c>
      <c r="I18" s="70">
        <f>ROUND(BF8,2)</f>
        <v>8473.48</v>
      </c>
      <c r="J18" s="69">
        <f>ROUND(BB17,2)</f>
        <v>80576.11</v>
      </c>
      <c r="K18" s="70" t="s">
        <v>433</v>
      </c>
      <c r="L18" s="8">
        <f t="shared" ref="L18:L19" si="26">J18</f>
        <v>80576.11</v>
      </c>
      <c r="M18" s="123">
        <v>1</v>
      </c>
      <c r="N18" s="8">
        <f t="shared" si="21"/>
        <v>80576.11</v>
      </c>
      <c r="O18" s="8">
        <f t="shared" si="22"/>
        <v>0</v>
      </c>
      <c r="P18" s="70">
        <v>0</v>
      </c>
      <c r="Q18" s="70">
        <v>0</v>
      </c>
      <c r="R18" s="70">
        <v>0</v>
      </c>
      <c r="S18" s="154" t="s">
        <v>433</v>
      </c>
      <c r="T18" s="154" t="s">
        <v>433</v>
      </c>
      <c r="U18" s="154" t="s">
        <v>433</v>
      </c>
      <c r="V18" s="75">
        <f t="shared" si="23"/>
        <v>0</v>
      </c>
      <c r="W18" s="75">
        <f t="shared" si="24"/>
        <v>0</v>
      </c>
      <c r="X18" s="75">
        <f t="shared" si="25"/>
        <v>8557.92</v>
      </c>
      <c r="Y18" s="154" t="s">
        <v>433</v>
      </c>
      <c r="Z18" s="154" t="s">
        <v>433</v>
      </c>
      <c r="AA18" s="154" t="s">
        <v>433</v>
      </c>
      <c r="AB18" s="151" t="s">
        <v>45</v>
      </c>
      <c r="AC18" s="151" t="s">
        <v>433</v>
      </c>
      <c r="AD18" s="73">
        <f>ROUND(($AC$8/$U$8)*D29,2)</f>
        <v>4943</v>
      </c>
      <c r="AE18" s="154" t="s">
        <v>433</v>
      </c>
      <c r="AF18" s="154" t="s">
        <v>433</v>
      </c>
      <c r="AG18" s="154" t="s">
        <v>433</v>
      </c>
      <c r="AH18" s="154" t="s">
        <v>433</v>
      </c>
      <c r="AI18" s="154" t="s">
        <v>433</v>
      </c>
      <c r="AJ18" s="154" t="s">
        <v>433</v>
      </c>
      <c r="AK18" s="154" t="s">
        <v>433</v>
      </c>
      <c r="AL18" s="154" t="s">
        <v>433</v>
      </c>
      <c r="AM18" s="154" t="s">
        <v>433</v>
      </c>
      <c r="AN18" s="158" t="s">
        <v>45</v>
      </c>
      <c r="AO18" s="158" t="s">
        <v>433</v>
      </c>
      <c r="AP18" s="80">
        <f>ROUND(($AO$8/$U$8)*D29,2)</f>
        <v>4943</v>
      </c>
      <c r="AQ18" s="154" t="s">
        <v>433</v>
      </c>
      <c r="AR18" s="154" t="s">
        <v>433</v>
      </c>
      <c r="AS18" s="154" t="s">
        <v>433</v>
      </c>
      <c r="AT18" s="154" t="s">
        <v>433</v>
      </c>
      <c r="AU18" s="154" t="s">
        <v>433</v>
      </c>
      <c r="AV18" s="154" t="s">
        <v>433</v>
      </c>
      <c r="AW18" s="154" t="s">
        <v>433</v>
      </c>
      <c r="AX18" s="154" t="s">
        <v>433</v>
      </c>
      <c r="AY18" s="154" t="s">
        <v>433</v>
      </c>
      <c r="AZ18" s="159" t="s">
        <v>45</v>
      </c>
      <c r="BA18" s="159" t="s">
        <v>433</v>
      </c>
      <c r="BB18" s="81">
        <f>ROUND(($BA$8/$U$8)*D29,2)</f>
        <v>114.01</v>
      </c>
      <c r="BC18" s="154" t="s">
        <v>433</v>
      </c>
      <c r="BD18" s="154" t="s">
        <v>433</v>
      </c>
      <c r="BE18" s="154" t="s">
        <v>433</v>
      </c>
      <c r="BF18" s="154" t="s">
        <v>433</v>
      </c>
      <c r="BG18" s="154" t="s">
        <v>433</v>
      </c>
      <c r="BH18" s="154" t="s">
        <v>433</v>
      </c>
      <c r="BI18" s="154" t="s">
        <v>433</v>
      </c>
    </row>
    <row r="19" spans="1:61" s="165" customFormat="1" x14ac:dyDescent="0.2">
      <c r="A19" s="123">
        <v>16</v>
      </c>
      <c r="B19" s="154" t="s">
        <v>433</v>
      </c>
      <c r="C19" s="154" t="s">
        <v>433</v>
      </c>
      <c r="D19" s="154" t="s">
        <v>433</v>
      </c>
      <c r="E19" s="154" t="s">
        <v>433</v>
      </c>
      <c r="F19" s="154" t="s">
        <v>433</v>
      </c>
      <c r="G19" s="154" t="s">
        <v>433</v>
      </c>
      <c r="H19" s="70" t="s">
        <v>433</v>
      </c>
      <c r="I19" s="70" t="s">
        <v>433</v>
      </c>
      <c r="J19" s="69" t="s">
        <v>433</v>
      </c>
      <c r="K19" s="70" t="s">
        <v>433</v>
      </c>
      <c r="L19" s="8" t="str">
        <f t="shared" si="26"/>
        <v>.</v>
      </c>
      <c r="M19" s="191" t="s">
        <v>433</v>
      </c>
      <c r="N19" s="8" t="s">
        <v>433</v>
      </c>
      <c r="O19" s="8" t="s">
        <v>433</v>
      </c>
      <c r="P19" s="70">
        <v>0</v>
      </c>
      <c r="Q19" s="70">
        <v>0</v>
      </c>
      <c r="R19" s="70">
        <v>0</v>
      </c>
      <c r="S19" s="187" t="s">
        <v>433</v>
      </c>
      <c r="T19" s="187" t="s">
        <v>433</v>
      </c>
      <c r="U19" s="154" t="s">
        <v>433</v>
      </c>
      <c r="V19" s="75">
        <f t="shared" si="23"/>
        <v>0</v>
      </c>
      <c r="W19" s="75">
        <f t="shared" si="24"/>
        <v>0</v>
      </c>
      <c r="X19" s="75">
        <f t="shared" si="25"/>
        <v>-12.49</v>
      </c>
      <c r="Y19" s="154" t="s">
        <v>433</v>
      </c>
      <c r="Z19" s="163" t="s">
        <v>433</v>
      </c>
      <c r="AA19" s="163" t="s">
        <v>433</v>
      </c>
      <c r="AB19" s="163" t="s">
        <v>433</v>
      </c>
      <c r="AC19" s="163" t="s">
        <v>433</v>
      </c>
      <c r="AD19" s="163" t="s">
        <v>433</v>
      </c>
      <c r="AE19" s="163" t="s">
        <v>433</v>
      </c>
      <c r="AF19" s="163" t="s">
        <v>433</v>
      </c>
      <c r="AG19" s="163" t="s">
        <v>433</v>
      </c>
      <c r="AH19" s="163" t="s">
        <v>433</v>
      </c>
      <c r="AI19" s="163" t="s">
        <v>433</v>
      </c>
      <c r="AJ19" s="163" t="s">
        <v>433</v>
      </c>
      <c r="AK19" s="164" t="s">
        <v>433</v>
      </c>
      <c r="AL19" s="164" t="s">
        <v>433</v>
      </c>
      <c r="AM19" s="164" t="s">
        <v>433</v>
      </c>
      <c r="AN19" s="163" t="s">
        <v>433</v>
      </c>
      <c r="AO19" s="163" t="s">
        <v>433</v>
      </c>
      <c r="AP19" s="163" t="s">
        <v>433</v>
      </c>
      <c r="AQ19" s="163" t="s">
        <v>433</v>
      </c>
      <c r="AR19" s="163" t="s">
        <v>433</v>
      </c>
      <c r="AS19" s="163" t="s">
        <v>433</v>
      </c>
      <c r="AT19" s="163" t="s">
        <v>433</v>
      </c>
      <c r="AU19" s="163" t="s">
        <v>433</v>
      </c>
      <c r="AV19" s="163" t="s">
        <v>433</v>
      </c>
      <c r="AW19" s="163" t="s">
        <v>433</v>
      </c>
      <c r="AX19" s="163" t="s">
        <v>433</v>
      </c>
      <c r="AY19" s="163" t="s">
        <v>433</v>
      </c>
      <c r="AZ19" s="163" t="s">
        <v>433</v>
      </c>
      <c r="BA19" s="163" t="s">
        <v>433</v>
      </c>
      <c r="BB19" s="163" t="s">
        <v>433</v>
      </c>
      <c r="BC19" s="163" t="s">
        <v>433</v>
      </c>
      <c r="BD19" s="163" t="s">
        <v>433</v>
      </c>
      <c r="BE19" s="163" t="s">
        <v>433</v>
      </c>
      <c r="BF19" s="163" t="s">
        <v>433</v>
      </c>
      <c r="BG19" s="163" t="s">
        <v>433</v>
      </c>
      <c r="BH19" s="163" t="s">
        <v>433</v>
      </c>
      <c r="BI19" s="163" t="s">
        <v>433</v>
      </c>
    </row>
    <row r="20" spans="1:61" x14ac:dyDescent="0.2">
      <c r="A20" s="123">
        <v>17</v>
      </c>
      <c r="B20" s="124" t="s">
        <v>23</v>
      </c>
      <c r="C20" s="124" t="s">
        <v>433</v>
      </c>
      <c r="D20" s="124" t="s">
        <v>433</v>
      </c>
      <c r="E20" s="124" t="s">
        <v>433</v>
      </c>
      <c r="F20" s="124" t="s">
        <v>433</v>
      </c>
      <c r="G20" s="124" t="s">
        <v>433</v>
      </c>
      <c r="H20" s="71">
        <f>ROUND(SUM(H16:H19),2)</f>
        <v>6203325</v>
      </c>
      <c r="I20" s="71">
        <f>ROUND(SUM(I16:I19),2)</f>
        <v>803845.46</v>
      </c>
      <c r="J20" s="72">
        <f>ROUND(SUM(J16:J19),2)</f>
        <v>7128136.9500000002</v>
      </c>
      <c r="K20" s="71" t="s">
        <v>433</v>
      </c>
      <c r="L20" s="71">
        <f>SUM(L16:L19)</f>
        <v>3614356.53</v>
      </c>
      <c r="M20" s="71"/>
      <c r="N20" s="71">
        <f>SUM(N16:N19)</f>
        <v>3614356.53</v>
      </c>
      <c r="O20" s="71">
        <f>SUM(O16:O19)</f>
        <v>3513780.42</v>
      </c>
      <c r="P20" s="71">
        <f>ROUND(T8,2)</f>
        <v>6203325</v>
      </c>
      <c r="Q20" s="71">
        <f>V8</f>
        <v>803845.44000000018</v>
      </c>
      <c r="R20" s="71">
        <f>ROUND(T12,2)</f>
        <v>7128136.9400000004</v>
      </c>
      <c r="S20" s="154" t="s">
        <v>433</v>
      </c>
      <c r="T20" s="154" t="s">
        <v>433</v>
      </c>
      <c r="U20" s="162" t="s">
        <v>433</v>
      </c>
      <c r="V20" s="75">
        <f t="shared" si="23"/>
        <v>0</v>
      </c>
      <c r="W20" s="75">
        <f t="shared" si="24"/>
        <v>0</v>
      </c>
      <c r="X20" s="75">
        <f t="shared" si="25"/>
        <v>-71.95</v>
      </c>
      <c r="Y20" s="154" t="s">
        <v>433</v>
      </c>
      <c r="Z20" s="154" t="s">
        <v>433</v>
      </c>
      <c r="AA20" s="154" t="s">
        <v>433</v>
      </c>
      <c r="AB20" s="154" t="s">
        <v>433</v>
      </c>
      <c r="AC20" s="154" t="s">
        <v>433</v>
      </c>
      <c r="AD20" s="154" t="s">
        <v>433</v>
      </c>
      <c r="AE20" s="154" t="s">
        <v>433</v>
      </c>
      <c r="AF20" s="154" t="s">
        <v>433</v>
      </c>
      <c r="AG20" s="154" t="s">
        <v>433</v>
      </c>
      <c r="AH20" s="154" t="s">
        <v>433</v>
      </c>
      <c r="AI20" s="154" t="s">
        <v>433</v>
      </c>
      <c r="AJ20" s="154" t="s">
        <v>433</v>
      </c>
      <c r="AK20" s="164" t="s">
        <v>433</v>
      </c>
      <c r="AL20" s="164" t="s">
        <v>433</v>
      </c>
      <c r="AM20" s="164" t="s">
        <v>433</v>
      </c>
      <c r="AN20" s="154" t="s">
        <v>433</v>
      </c>
      <c r="AO20" s="154" t="s">
        <v>433</v>
      </c>
      <c r="AP20" s="154" t="s">
        <v>433</v>
      </c>
      <c r="AQ20" s="154" t="s">
        <v>433</v>
      </c>
      <c r="AR20" s="154" t="s">
        <v>433</v>
      </c>
      <c r="AS20" s="154" t="s">
        <v>433</v>
      </c>
      <c r="AT20" s="154" t="s">
        <v>433</v>
      </c>
      <c r="AU20" s="154" t="s">
        <v>433</v>
      </c>
      <c r="AV20" s="154" t="s">
        <v>433</v>
      </c>
      <c r="AW20" s="154" t="s">
        <v>433</v>
      </c>
      <c r="AX20" s="154" t="s">
        <v>433</v>
      </c>
      <c r="AY20" s="154" t="s">
        <v>433</v>
      </c>
      <c r="AZ20" s="154" t="s">
        <v>433</v>
      </c>
      <c r="BA20" s="154" t="s">
        <v>433</v>
      </c>
      <c r="BB20" s="154" t="s">
        <v>433</v>
      </c>
      <c r="BC20" s="154" t="s">
        <v>433</v>
      </c>
      <c r="BD20" s="154" t="s">
        <v>433</v>
      </c>
      <c r="BE20" s="154" t="s">
        <v>433</v>
      </c>
      <c r="BF20" s="154" t="s">
        <v>433</v>
      </c>
      <c r="BG20" s="154" t="s">
        <v>433</v>
      </c>
      <c r="BH20" s="154" t="s">
        <v>433</v>
      </c>
      <c r="BI20" s="154" t="s">
        <v>433</v>
      </c>
    </row>
    <row r="21" spans="1:61" x14ac:dyDescent="0.2">
      <c r="A21" s="123">
        <v>18</v>
      </c>
      <c r="B21" s="154" t="s">
        <v>433</v>
      </c>
      <c r="C21" s="154" t="s">
        <v>433</v>
      </c>
      <c r="D21" s="154" t="s">
        <v>433</v>
      </c>
      <c r="E21" s="154" t="s">
        <v>433</v>
      </c>
      <c r="F21" s="154" t="s">
        <v>433</v>
      </c>
      <c r="G21" s="154" t="s">
        <v>433</v>
      </c>
      <c r="H21" s="154" t="s">
        <v>433</v>
      </c>
      <c r="I21" s="154" t="s">
        <v>433</v>
      </c>
      <c r="J21" s="156" t="s">
        <v>433</v>
      </c>
      <c r="K21" s="154" t="s">
        <v>433</v>
      </c>
      <c r="L21" s="154" t="s">
        <v>433</v>
      </c>
      <c r="M21" s="154" t="s">
        <v>433</v>
      </c>
      <c r="N21" s="154" t="s">
        <v>433</v>
      </c>
      <c r="O21" s="154" t="s">
        <v>433</v>
      </c>
      <c r="P21" s="154" t="s">
        <v>433</v>
      </c>
      <c r="Q21" s="154" t="s">
        <v>433</v>
      </c>
      <c r="R21" s="154" t="s">
        <v>433</v>
      </c>
      <c r="S21" s="154" t="s">
        <v>433</v>
      </c>
      <c r="T21" s="154" t="s">
        <v>433</v>
      </c>
      <c r="U21" s="154" t="s">
        <v>433</v>
      </c>
      <c r="V21" s="75" t="s">
        <v>433</v>
      </c>
      <c r="W21" s="75" t="s">
        <v>433</v>
      </c>
      <c r="X21" s="75" t="s">
        <v>433</v>
      </c>
      <c r="Y21" s="154" t="s">
        <v>433</v>
      </c>
      <c r="Z21" s="154" t="s">
        <v>433</v>
      </c>
      <c r="AA21" s="154" t="s">
        <v>433</v>
      </c>
      <c r="AB21" s="154" t="s">
        <v>433</v>
      </c>
      <c r="AC21" s="154" t="s">
        <v>433</v>
      </c>
      <c r="AD21" s="154" t="s">
        <v>433</v>
      </c>
      <c r="AE21" s="154" t="s">
        <v>433</v>
      </c>
      <c r="AF21" s="154" t="s">
        <v>433</v>
      </c>
      <c r="AG21" s="154" t="s">
        <v>433</v>
      </c>
      <c r="AH21" s="154" t="s">
        <v>433</v>
      </c>
      <c r="AI21" s="154" t="s">
        <v>433</v>
      </c>
      <c r="AJ21" s="154" t="s">
        <v>433</v>
      </c>
      <c r="AK21" s="164" t="s">
        <v>433</v>
      </c>
      <c r="AL21" s="164" t="s">
        <v>433</v>
      </c>
      <c r="AM21" s="164" t="s">
        <v>433</v>
      </c>
      <c r="AN21" s="154" t="s">
        <v>433</v>
      </c>
      <c r="AO21" s="154" t="s">
        <v>433</v>
      </c>
      <c r="AP21" s="154" t="s">
        <v>433</v>
      </c>
      <c r="AQ21" s="154" t="s">
        <v>433</v>
      </c>
      <c r="AR21" s="154" t="s">
        <v>433</v>
      </c>
      <c r="AS21" s="154" t="s">
        <v>433</v>
      </c>
      <c r="AT21" s="154" t="s">
        <v>433</v>
      </c>
      <c r="AU21" s="154" t="s">
        <v>433</v>
      </c>
      <c r="AV21" s="154" t="s">
        <v>433</v>
      </c>
      <c r="AW21" s="154" t="s">
        <v>433</v>
      </c>
      <c r="AX21" s="154" t="s">
        <v>433</v>
      </c>
      <c r="AY21" s="154" t="s">
        <v>433</v>
      </c>
      <c r="AZ21" s="154" t="s">
        <v>433</v>
      </c>
      <c r="BA21" s="154" t="s">
        <v>433</v>
      </c>
      <c r="BB21" s="154" t="s">
        <v>433</v>
      </c>
      <c r="BC21" s="154" t="s">
        <v>433</v>
      </c>
      <c r="BD21" s="154" t="s">
        <v>433</v>
      </c>
      <c r="BE21" s="154" t="s">
        <v>433</v>
      </c>
      <c r="BF21" s="154" t="s">
        <v>433</v>
      </c>
      <c r="BG21" s="154" t="s">
        <v>433</v>
      </c>
      <c r="BH21" s="154" t="s">
        <v>433</v>
      </c>
      <c r="BI21" s="154" t="s">
        <v>433</v>
      </c>
    </row>
    <row r="22" spans="1:61" x14ac:dyDescent="0.2">
      <c r="A22" s="123">
        <v>19</v>
      </c>
      <c r="B22" s="154" t="s">
        <v>433</v>
      </c>
      <c r="C22" s="154" t="s">
        <v>433</v>
      </c>
      <c r="D22" s="154" t="s">
        <v>433</v>
      </c>
      <c r="E22" s="154" t="s">
        <v>433</v>
      </c>
      <c r="F22" s="154" t="s">
        <v>433</v>
      </c>
      <c r="G22" s="154" t="s">
        <v>433</v>
      </c>
      <c r="H22" s="154" t="s">
        <v>433</v>
      </c>
      <c r="I22" s="154" t="s">
        <v>433</v>
      </c>
      <c r="J22" s="156" t="s">
        <v>433</v>
      </c>
      <c r="K22" s="154" t="s">
        <v>433</v>
      </c>
      <c r="L22" s="154" t="s">
        <v>433</v>
      </c>
      <c r="M22" s="154" t="s">
        <v>433</v>
      </c>
      <c r="N22" s="154" t="s">
        <v>433</v>
      </c>
      <c r="O22" s="154" t="s">
        <v>433</v>
      </c>
      <c r="P22" s="154" t="s">
        <v>433</v>
      </c>
      <c r="Q22" s="154" t="s">
        <v>433</v>
      </c>
      <c r="R22" s="154" t="s">
        <v>433</v>
      </c>
      <c r="S22" s="154" t="s">
        <v>433</v>
      </c>
      <c r="T22" s="154" t="s">
        <v>433</v>
      </c>
      <c r="U22" s="154" t="s">
        <v>433</v>
      </c>
      <c r="V22" s="75" t="s">
        <v>433</v>
      </c>
      <c r="W22" s="75" t="s">
        <v>433</v>
      </c>
      <c r="X22" s="75" t="str">
        <f t="shared" si="25"/>
        <v>.</v>
      </c>
      <c r="Y22" s="154" t="s">
        <v>433</v>
      </c>
      <c r="Z22" s="154" t="s">
        <v>433</v>
      </c>
      <c r="AA22" s="154" t="s">
        <v>433</v>
      </c>
      <c r="AB22" s="154" t="s">
        <v>433</v>
      </c>
      <c r="AC22" s="154" t="s">
        <v>433</v>
      </c>
      <c r="AD22" s="154" t="s">
        <v>433</v>
      </c>
      <c r="AE22" s="154" t="s">
        <v>433</v>
      </c>
      <c r="AF22" s="154" t="s">
        <v>433</v>
      </c>
      <c r="AG22" s="154" t="s">
        <v>433</v>
      </c>
      <c r="AH22" s="154" t="s">
        <v>433</v>
      </c>
      <c r="AI22" s="154" t="s">
        <v>433</v>
      </c>
      <c r="AJ22" s="154" t="s">
        <v>433</v>
      </c>
      <c r="AK22" s="164" t="s">
        <v>433</v>
      </c>
      <c r="AL22" s="164" t="s">
        <v>433</v>
      </c>
      <c r="AM22" s="164" t="s">
        <v>433</v>
      </c>
      <c r="AN22" s="154" t="s">
        <v>433</v>
      </c>
      <c r="AO22" s="154" t="s">
        <v>433</v>
      </c>
      <c r="AP22" s="154" t="s">
        <v>433</v>
      </c>
      <c r="AQ22" s="154" t="s">
        <v>433</v>
      </c>
      <c r="AR22" s="154" t="s">
        <v>433</v>
      </c>
      <c r="AS22" s="154" t="s">
        <v>433</v>
      </c>
      <c r="AT22" s="154" t="s">
        <v>433</v>
      </c>
      <c r="AU22" s="154" t="s">
        <v>433</v>
      </c>
      <c r="AV22" s="154" t="s">
        <v>433</v>
      </c>
      <c r="AW22" s="154" t="s">
        <v>433</v>
      </c>
      <c r="AX22" s="154" t="s">
        <v>433</v>
      </c>
      <c r="AY22" s="154" t="s">
        <v>433</v>
      </c>
      <c r="AZ22" s="154" t="s">
        <v>433</v>
      </c>
      <c r="BA22" s="154" t="s">
        <v>433</v>
      </c>
      <c r="BB22" s="154" t="s">
        <v>433</v>
      </c>
      <c r="BC22" s="154" t="s">
        <v>433</v>
      </c>
      <c r="BD22" s="154" t="s">
        <v>433</v>
      </c>
      <c r="BE22" s="154" t="s">
        <v>433</v>
      </c>
      <c r="BF22" s="154" t="s">
        <v>433</v>
      </c>
      <c r="BG22" s="154" t="s">
        <v>433</v>
      </c>
      <c r="BH22" s="154" t="s">
        <v>433</v>
      </c>
      <c r="BI22" s="154" t="s">
        <v>433</v>
      </c>
    </row>
    <row r="23" spans="1:61" x14ac:dyDescent="0.2">
      <c r="A23" s="123">
        <v>20</v>
      </c>
      <c r="B23" s="154" t="s">
        <v>433</v>
      </c>
      <c r="C23" s="154" t="s">
        <v>433</v>
      </c>
      <c r="D23" s="154" t="s">
        <v>433</v>
      </c>
      <c r="E23" s="154" t="s">
        <v>433</v>
      </c>
      <c r="F23" s="154" t="s">
        <v>433</v>
      </c>
      <c r="G23" s="154" t="s">
        <v>433</v>
      </c>
      <c r="H23" s="154" t="s">
        <v>433</v>
      </c>
      <c r="I23" s="154" t="s">
        <v>433</v>
      </c>
      <c r="J23" s="156" t="s">
        <v>433</v>
      </c>
      <c r="K23" s="154" t="s">
        <v>433</v>
      </c>
      <c r="L23" s="154" t="s">
        <v>433</v>
      </c>
      <c r="M23" s="154" t="s">
        <v>433</v>
      </c>
      <c r="N23" s="154" t="s">
        <v>433</v>
      </c>
      <c r="O23" s="154" t="s">
        <v>433</v>
      </c>
      <c r="P23" s="154" t="s">
        <v>433</v>
      </c>
      <c r="Q23" s="154" t="s">
        <v>433</v>
      </c>
      <c r="R23" s="154" t="s">
        <v>433</v>
      </c>
      <c r="S23" s="154" t="s">
        <v>433</v>
      </c>
      <c r="T23" s="154" t="s">
        <v>433</v>
      </c>
      <c r="U23" s="154" t="s">
        <v>433</v>
      </c>
      <c r="V23" s="75" t="s">
        <v>433</v>
      </c>
      <c r="W23" s="75" t="s">
        <v>433</v>
      </c>
      <c r="X23" s="75" t="str">
        <f t="shared" si="25"/>
        <v>.</v>
      </c>
      <c r="Y23" s="154" t="s">
        <v>433</v>
      </c>
      <c r="Z23" s="154" t="s">
        <v>433</v>
      </c>
      <c r="AA23" s="154" t="s">
        <v>433</v>
      </c>
      <c r="AB23" s="154" t="s">
        <v>433</v>
      </c>
      <c r="AC23" s="154" t="s">
        <v>433</v>
      </c>
      <c r="AD23" s="154" t="s">
        <v>433</v>
      </c>
      <c r="AE23" s="154" t="s">
        <v>433</v>
      </c>
      <c r="AF23" s="154" t="s">
        <v>433</v>
      </c>
      <c r="AG23" s="154" t="s">
        <v>433</v>
      </c>
      <c r="AH23" s="154" t="s">
        <v>433</v>
      </c>
      <c r="AI23" s="154" t="s">
        <v>433</v>
      </c>
      <c r="AJ23" s="154" t="s">
        <v>433</v>
      </c>
      <c r="AK23" s="164" t="s">
        <v>433</v>
      </c>
      <c r="AL23" s="164" t="s">
        <v>433</v>
      </c>
      <c r="AM23" s="164" t="s">
        <v>433</v>
      </c>
      <c r="AN23" s="154" t="s">
        <v>433</v>
      </c>
      <c r="AO23" s="154" t="s">
        <v>433</v>
      </c>
      <c r="AP23" s="154" t="s">
        <v>433</v>
      </c>
      <c r="AQ23" s="154" t="s">
        <v>433</v>
      </c>
      <c r="AR23" s="154" t="s">
        <v>433</v>
      </c>
      <c r="AS23" s="154" t="s">
        <v>433</v>
      </c>
      <c r="AT23" s="154" t="s">
        <v>433</v>
      </c>
      <c r="AU23" s="154" t="s">
        <v>433</v>
      </c>
      <c r="AV23" s="154" t="s">
        <v>433</v>
      </c>
      <c r="AW23" s="154" t="s">
        <v>433</v>
      </c>
      <c r="AX23" s="154" t="s">
        <v>433</v>
      </c>
      <c r="AY23" s="154" t="s">
        <v>433</v>
      </c>
      <c r="AZ23" s="154" t="s">
        <v>433</v>
      </c>
      <c r="BA23" s="154" t="s">
        <v>433</v>
      </c>
      <c r="BB23" s="154" t="s">
        <v>433</v>
      </c>
      <c r="BC23" s="154" t="s">
        <v>433</v>
      </c>
      <c r="BD23" s="154" t="s">
        <v>433</v>
      </c>
      <c r="BE23" s="154" t="s">
        <v>433</v>
      </c>
      <c r="BF23" s="154" t="s">
        <v>433</v>
      </c>
      <c r="BG23" s="154" t="s">
        <v>433</v>
      </c>
      <c r="BH23" s="154" t="s">
        <v>433</v>
      </c>
      <c r="BI23" s="154" t="s">
        <v>433</v>
      </c>
    </row>
    <row r="24" spans="1:61" x14ac:dyDescent="0.2">
      <c r="A24" s="123">
        <v>21</v>
      </c>
      <c r="B24" s="154" t="s">
        <v>433</v>
      </c>
      <c r="C24" s="154" t="s">
        <v>433</v>
      </c>
      <c r="D24" s="154" t="s">
        <v>433</v>
      </c>
      <c r="E24" s="154" t="s">
        <v>433</v>
      </c>
      <c r="F24" s="154" t="s">
        <v>433</v>
      </c>
      <c r="G24" s="154" t="s">
        <v>433</v>
      </c>
      <c r="H24" s="154" t="s">
        <v>433</v>
      </c>
      <c r="I24" s="154" t="s">
        <v>433</v>
      </c>
      <c r="J24" s="156" t="s">
        <v>433</v>
      </c>
      <c r="K24" s="154" t="s">
        <v>433</v>
      </c>
      <c r="L24" s="154" t="s">
        <v>433</v>
      </c>
      <c r="M24" s="154" t="s">
        <v>433</v>
      </c>
      <c r="N24" s="154" t="s">
        <v>433</v>
      </c>
      <c r="O24" s="154" t="s">
        <v>433</v>
      </c>
      <c r="P24" s="154" t="s">
        <v>433</v>
      </c>
      <c r="Q24" s="154" t="s">
        <v>433</v>
      </c>
      <c r="R24" s="154" t="s">
        <v>433</v>
      </c>
      <c r="S24" s="154" t="s">
        <v>433</v>
      </c>
      <c r="T24" s="154" t="s">
        <v>433</v>
      </c>
      <c r="U24" s="154" t="s">
        <v>433</v>
      </c>
      <c r="V24" s="75" t="s">
        <v>433</v>
      </c>
      <c r="W24" s="75" t="s">
        <v>433</v>
      </c>
      <c r="X24" s="75" t="str">
        <f t="shared" si="25"/>
        <v>.</v>
      </c>
      <c r="Y24" s="154" t="s">
        <v>433</v>
      </c>
      <c r="Z24" s="154" t="s">
        <v>433</v>
      </c>
      <c r="AA24" s="154" t="s">
        <v>433</v>
      </c>
      <c r="AB24" s="154" t="s">
        <v>433</v>
      </c>
      <c r="AC24" s="154" t="s">
        <v>433</v>
      </c>
      <c r="AD24" s="154" t="s">
        <v>433</v>
      </c>
      <c r="AE24" s="154" t="s">
        <v>433</v>
      </c>
      <c r="AF24" s="154" t="s">
        <v>433</v>
      </c>
      <c r="AG24" s="154" t="s">
        <v>433</v>
      </c>
      <c r="AH24" s="154" t="s">
        <v>433</v>
      </c>
      <c r="AI24" s="154" t="s">
        <v>433</v>
      </c>
      <c r="AJ24" s="154" t="s">
        <v>433</v>
      </c>
      <c r="AK24" s="164" t="s">
        <v>433</v>
      </c>
      <c r="AL24" s="164" t="s">
        <v>433</v>
      </c>
      <c r="AM24" s="164" t="s">
        <v>433</v>
      </c>
      <c r="AN24" s="154" t="s">
        <v>433</v>
      </c>
      <c r="AO24" s="154" t="s">
        <v>433</v>
      </c>
      <c r="AP24" s="154" t="s">
        <v>433</v>
      </c>
      <c r="AQ24" s="154" t="s">
        <v>433</v>
      </c>
      <c r="AR24" s="154" t="s">
        <v>433</v>
      </c>
      <c r="AS24" s="154" t="s">
        <v>433</v>
      </c>
      <c r="AT24" s="154" t="s">
        <v>433</v>
      </c>
      <c r="AU24" s="154" t="s">
        <v>433</v>
      </c>
      <c r="AV24" s="154" t="s">
        <v>433</v>
      </c>
      <c r="AW24" s="154" t="s">
        <v>433</v>
      </c>
      <c r="AX24" s="154" t="s">
        <v>433</v>
      </c>
      <c r="AY24" s="154" t="s">
        <v>433</v>
      </c>
      <c r="AZ24" s="154" t="s">
        <v>433</v>
      </c>
      <c r="BA24" s="154" t="s">
        <v>433</v>
      </c>
      <c r="BB24" s="154" t="s">
        <v>433</v>
      </c>
      <c r="BC24" s="154" t="s">
        <v>433</v>
      </c>
      <c r="BD24" s="154" t="s">
        <v>433</v>
      </c>
      <c r="BE24" s="154" t="s">
        <v>433</v>
      </c>
      <c r="BF24" s="154" t="s">
        <v>433</v>
      </c>
      <c r="BG24" s="154" t="s">
        <v>433</v>
      </c>
      <c r="BH24" s="154" t="s">
        <v>433</v>
      </c>
      <c r="BI24" s="154" t="s">
        <v>433</v>
      </c>
    </row>
    <row r="25" spans="1:61" x14ac:dyDescent="0.2">
      <c r="A25" s="123">
        <v>22</v>
      </c>
      <c r="B25" s="166" t="s">
        <v>398</v>
      </c>
      <c r="C25" s="166" t="s">
        <v>433</v>
      </c>
      <c r="D25" s="166" t="s">
        <v>433</v>
      </c>
      <c r="E25" s="166" t="s">
        <v>433</v>
      </c>
      <c r="F25" s="166" t="s">
        <v>433</v>
      </c>
      <c r="G25" s="154" t="s">
        <v>433</v>
      </c>
      <c r="H25" s="154" t="s">
        <v>433</v>
      </c>
      <c r="I25" s="154" t="s">
        <v>433</v>
      </c>
      <c r="J25" s="154" t="s">
        <v>433</v>
      </c>
      <c r="K25" s="154" t="s">
        <v>433</v>
      </c>
      <c r="L25" s="154" t="s">
        <v>433</v>
      </c>
      <c r="M25" s="154" t="s">
        <v>433</v>
      </c>
      <c r="N25" s="154" t="s">
        <v>433</v>
      </c>
      <c r="O25" s="154" t="s">
        <v>433</v>
      </c>
      <c r="P25" s="154" t="s">
        <v>433</v>
      </c>
      <c r="Q25" s="154" t="s">
        <v>433</v>
      </c>
      <c r="R25" s="154" t="s">
        <v>433</v>
      </c>
      <c r="S25" s="154" t="s">
        <v>433</v>
      </c>
      <c r="T25" s="154" t="s">
        <v>433</v>
      </c>
      <c r="U25" s="154" t="s">
        <v>433</v>
      </c>
      <c r="V25" s="75" t="s">
        <v>433</v>
      </c>
      <c r="W25" s="75" t="s">
        <v>433</v>
      </c>
      <c r="X25" s="75" t="str">
        <f t="shared" si="25"/>
        <v>.</v>
      </c>
      <c r="Y25" s="154" t="s">
        <v>433</v>
      </c>
      <c r="Z25" s="154" t="s">
        <v>433</v>
      </c>
      <c r="AA25" s="154" t="s">
        <v>433</v>
      </c>
      <c r="AB25" s="154" t="s">
        <v>433</v>
      </c>
      <c r="AC25" s="154" t="s">
        <v>433</v>
      </c>
      <c r="AD25" s="154" t="s">
        <v>433</v>
      </c>
      <c r="AE25" s="154" t="s">
        <v>433</v>
      </c>
      <c r="AF25" s="154" t="s">
        <v>433</v>
      </c>
      <c r="AG25" s="154" t="s">
        <v>433</v>
      </c>
      <c r="AH25" s="154" t="s">
        <v>433</v>
      </c>
      <c r="AI25" s="154" t="s">
        <v>433</v>
      </c>
      <c r="AJ25" s="154" t="s">
        <v>433</v>
      </c>
      <c r="AK25" s="164" t="s">
        <v>433</v>
      </c>
      <c r="AL25" s="164" t="s">
        <v>433</v>
      </c>
      <c r="AM25" s="164" t="s">
        <v>433</v>
      </c>
      <c r="AN25" s="154" t="s">
        <v>433</v>
      </c>
      <c r="AO25" s="154" t="s">
        <v>433</v>
      </c>
      <c r="AP25" s="154" t="s">
        <v>433</v>
      </c>
      <c r="AQ25" s="154" t="s">
        <v>433</v>
      </c>
      <c r="AR25" s="154" t="s">
        <v>433</v>
      </c>
      <c r="AS25" s="154" t="s">
        <v>433</v>
      </c>
      <c r="AT25" s="154" t="s">
        <v>433</v>
      </c>
      <c r="AU25" s="154" t="s">
        <v>433</v>
      </c>
      <c r="AV25" s="154" t="s">
        <v>433</v>
      </c>
      <c r="AW25" s="154" t="s">
        <v>433</v>
      </c>
      <c r="AX25" s="154" t="s">
        <v>433</v>
      </c>
      <c r="AY25" s="154" t="s">
        <v>433</v>
      </c>
      <c r="AZ25" s="154" t="s">
        <v>433</v>
      </c>
      <c r="BA25" s="154" t="s">
        <v>433</v>
      </c>
      <c r="BB25" s="154" t="s">
        <v>433</v>
      </c>
      <c r="BC25" s="154" t="s">
        <v>433</v>
      </c>
      <c r="BD25" s="154" t="s">
        <v>433</v>
      </c>
      <c r="BE25" s="154" t="s">
        <v>433</v>
      </c>
      <c r="BF25" s="154" t="s">
        <v>433</v>
      </c>
      <c r="BG25" s="154" t="s">
        <v>433</v>
      </c>
      <c r="BH25" s="154" t="s">
        <v>433</v>
      </c>
      <c r="BI25" s="154" t="s">
        <v>433</v>
      </c>
    </row>
    <row r="26" spans="1:61" x14ac:dyDescent="0.2">
      <c r="A26" s="123">
        <v>23</v>
      </c>
      <c r="B26" s="167" t="s">
        <v>193</v>
      </c>
      <c r="C26" s="167" t="s">
        <v>433</v>
      </c>
      <c r="D26" s="167" t="s">
        <v>194</v>
      </c>
      <c r="E26" s="167" t="s">
        <v>195</v>
      </c>
      <c r="F26" s="167" t="s">
        <v>196</v>
      </c>
      <c r="G26" s="154" t="s">
        <v>433</v>
      </c>
      <c r="H26" s="154" t="s">
        <v>433</v>
      </c>
      <c r="I26" s="154" t="s">
        <v>433</v>
      </c>
      <c r="J26" s="154" t="s">
        <v>433</v>
      </c>
      <c r="K26" s="154" t="s">
        <v>433</v>
      </c>
      <c r="L26" s="154" t="s">
        <v>433</v>
      </c>
      <c r="M26" s="154" t="s">
        <v>433</v>
      </c>
      <c r="N26" s="154" t="s">
        <v>433</v>
      </c>
      <c r="O26" s="154" t="s">
        <v>433</v>
      </c>
      <c r="P26" s="154" t="s">
        <v>433</v>
      </c>
      <c r="Q26" s="154" t="s">
        <v>433</v>
      </c>
      <c r="R26" s="154" t="s">
        <v>433</v>
      </c>
      <c r="S26" s="154" t="s">
        <v>433</v>
      </c>
      <c r="T26" s="154" t="s">
        <v>433</v>
      </c>
      <c r="U26" s="154" t="s">
        <v>433</v>
      </c>
      <c r="V26" s="75">
        <f>SUM(V16:V25)</f>
        <v>0</v>
      </c>
      <c r="W26" s="75">
        <f>SUM(W16:W25)</f>
        <v>0</v>
      </c>
      <c r="X26" s="75" t="str">
        <f t="shared" si="25"/>
        <v>.</v>
      </c>
      <c r="Y26" s="168" t="s">
        <v>433</v>
      </c>
      <c r="Z26" s="154" t="s">
        <v>433</v>
      </c>
      <c r="AA26" s="154" t="s">
        <v>433</v>
      </c>
      <c r="AB26" s="154" t="s">
        <v>433</v>
      </c>
      <c r="AC26" s="154" t="s">
        <v>433</v>
      </c>
      <c r="AD26" s="154" t="s">
        <v>433</v>
      </c>
      <c r="AE26" s="154" t="s">
        <v>433</v>
      </c>
      <c r="AF26" s="154" t="s">
        <v>433</v>
      </c>
      <c r="AG26" s="154" t="s">
        <v>433</v>
      </c>
      <c r="AH26" s="154" t="s">
        <v>433</v>
      </c>
      <c r="AI26" s="154" t="s">
        <v>433</v>
      </c>
      <c r="AJ26" s="154" t="s">
        <v>433</v>
      </c>
      <c r="AK26" s="154" t="s">
        <v>433</v>
      </c>
      <c r="AL26" s="154" t="s">
        <v>433</v>
      </c>
      <c r="AM26" s="154" t="s">
        <v>433</v>
      </c>
      <c r="AN26" s="154" t="s">
        <v>433</v>
      </c>
      <c r="AO26" s="154" t="s">
        <v>433</v>
      </c>
      <c r="AP26" s="154" t="s">
        <v>433</v>
      </c>
      <c r="AQ26" s="154" t="s">
        <v>433</v>
      </c>
      <c r="AR26" s="154" t="s">
        <v>433</v>
      </c>
      <c r="AS26" s="154" t="s">
        <v>433</v>
      </c>
      <c r="AT26" s="154" t="s">
        <v>433</v>
      </c>
      <c r="AU26" s="154" t="s">
        <v>433</v>
      </c>
      <c r="AV26" s="154" t="s">
        <v>433</v>
      </c>
      <c r="AW26" s="154" t="s">
        <v>433</v>
      </c>
      <c r="AX26" s="154" t="s">
        <v>433</v>
      </c>
      <c r="AY26" s="154" t="s">
        <v>433</v>
      </c>
      <c r="AZ26" s="154" t="s">
        <v>433</v>
      </c>
      <c r="BA26" s="154" t="s">
        <v>433</v>
      </c>
      <c r="BB26" s="154" t="s">
        <v>433</v>
      </c>
      <c r="BC26" s="154" t="s">
        <v>433</v>
      </c>
      <c r="BD26" s="154" t="s">
        <v>433</v>
      </c>
      <c r="BE26" s="154" t="s">
        <v>433</v>
      </c>
      <c r="BF26" s="154" t="s">
        <v>433</v>
      </c>
      <c r="BG26" s="154" t="s">
        <v>433</v>
      </c>
      <c r="BH26" s="154" t="s">
        <v>433</v>
      </c>
      <c r="BI26" s="154" t="s">
        <v>433</v>
      </c>
    </row>
    <row r="27" spans="1:61" x14ac:dyDescent="0.2">
      <c r="A27" s="123">
        <v>24</v>
      </c>
      <c r="B27" s="216" t="s">
        <v>199</v>
      </c>
      <c r="C27" s="107" t="s">
        <v>433</v>
      </c>
      <c r="D27" s="231">
        <v>2000</v>
      </c>
      <c r="E27" s="145" t="s">
        <v>393</v>
      </c>
      <c r="F27" s="216" t="s">
        <v>200</v>
      </c>
      <c r="G27" s="154" t="s">
        <v>433</v>
      </c>
      <c r="H27" s="154" t="s">
        <v>433</v>
      </c>
      <c r="I27" s="154" t="s">
        <v>433</v>
      </c>
      <c r="J27" s="154" t="s">
        <v>433</v>
      </c>
      <c r="K27" s="154" t="s">
        <v>433</v>
      </c>
      <c r="L27" s="154" t="s">
        <v>433</v>
      </c>
      <c r="M27" s="154" t="s">
        <v>433</v>
      </c>
      <c r="N27" s="154" t="s">
        <v>433</v>
      </c>
      <c r="O27" s="154" t="s">
        <v>433</v>
      </c>
      <c r="P27" s="154" t="s">
        <v>433</v>
      </c>
      <c r="Q27" s="154" t="s">
        <v>433</v>
      </c>
      <c r="R27" s="154" t="s">
        <v>433</v>
      </c>
      <c r="S27" s="154" t="s">
        <v>433</v>
      </c>
      <c r="T27" s="154" t="s">
        <v>433</v>
      </c>
      <c r="U27" s="154" t="s">
        <v>433</v>
      </c>
      <c r="V27" s="1" t="s">
        <v>23</v>
      </c>
      <c r="W27" s="75">
        <f>V26+W26</f>
        <v>0</v>
      </c>
      <c r="X27" s="75">
        <f>SUM(X16:X26)</f>
        <v>803845.44000000018</v>
      </c>
      <c r="Y27" s="154" t="s">
        <v>433</v>
      </c>
      <c r="Z27" s="154" t="s">
        <v>433</v>
      </c>
      <c r="AA27" s="154" t="s">
        <v>433</v>
      </c>
      <c r="AB27" s="154" t="s">
        <v>433</v>
      </c>
      <c r="AC27" s="154" t="s">
        <v>433</v>
      </c>
      <c r="AD27" s="154" t="s">
        <v>433</v>
      </c>
      <c r="AE27" s="154" t="s">
        <v>433</v>
      </c>
      <c r="AF27" s="154" t="s">
        <v>433</v>
      </c>
      <c r="AG27" s="154" t="s">
        <v>433</v>
      </c>
      <c r="AH27" s="154" t="s">
        <v>433</v>
      </c>
      <c r="AI27" s="154" t="s">
        <v>433</v>
      </c>
      <c r="AJ27" s="154" t="s">
        <v>433</v>
      </c>
      <c r="AK27" s="154" t="s">
        <v>433</v>
      </c>
      <c r="AL27" s="154" t="s">
        <v>433</v>
      </c>
      <c r="AM27" s="154" t="s">
        <v>433</v>
      </c>
      <c r="AN27" s="154" t="s">
        <v>433</v>
      </c>
      <c r="AO27" s="154" t="s">
        <v>433</v>
      </c>
      <c r="AP27" s="154" t="s">
        <v>433</v>
      </c>
      <c r="AQ27" s="154" t="s">
        <v>433</v>
      </c>
      <c r="AR27" s="154" t="s">
        <v>433</v>
      </c>
      <c r="AS27" s="154" t="s">
        <v>433</v>
      </c>
      <c r="AT27" s="154" t="s">
        <v>433</v>
      </c>
      <c r="AU27" s="154" t="s">
        <v>433</v>
      </c>
      <c r="AV27" s="154" t="s">
        <v>433</v>
      </c>
      <c r="AW27" s="154" t="s">
        <v>433</v>
      </c>
      <c r="AX27" s="154" t="s">
        <v>433</v>
      </c>
      <c r="AY27" s="154" t="s">
        <v>433</v>
      </c>
      <c r="AZ27" s="154" t="s">
        <v>433</v>
      </c>
      <c r="BA27" s="154" t="s">
        <v>433</v>
      </c>
      <c r="BB27" s="154" t="s">
        <v>433</v>
      </c>
      <c r="BC27" s="154" t="s">
        <v>433</v>
      </c>
      <c r="BD27" s="154" t="s">
        <v>433</v>
      </c>
      <c r="BE27" s="154" t="s">
        <v>433</v>
      </c>
      <c r="BF27" s="154" t="s">
        <v>433</v>
      </c>
      <c r="BG27" s="154" t="s">
        <v>433</v>
      </c>
      <c r="BH27" s="154" t="s">
        <v>433</v>
      </c>
      <c r="BI27" s="154" t="s">
        <v>433</v>
      </c>
    </row>
    <row r="28" spans="1:61" x14ac:dyDescent="0.2">
      <c r="A28" s="123">
        <v>25</v>
      </c>
      <c r="B28" s="77" t="s">
        <v>403</v>
      </c>
      <c r="C28" s="107" t="s">
        <v>433</v>
      </c>
      <c r="D28" s="231">
        <f>U8*2%</f>
        <v>123966.49999999999</v>
      </c>
      <c r="E28" s="145" t="s">
        <v>393</v>
      </c>
      <c r="F28" s="216" t="s">
        <v>200</v>
      </c>
      <c r="G28" s="154" t="s">
        <v>433</v>
      </c>
      <c r="H28" s="154" t="s">
        <v>433</v>
      </c>
      <c r="I28" s="154" t="s">
        <v>433</v>
      </c>
      <c r="J28" s="154" t="s">
        <v>433</v>
      </c>
      <c r="K28" s="154" t="s">
        <v>433</v>
      </c>
      <c r="L28" s="154" t="s">
        <v>433</v>
      </c>
      <c r="M28" s="154" t="s">
        <v>433</v>
      </c>
      <c r="N28" s="154" t="s">
        <v>433</v>
      </c>
      <c r="O28" s="154" t="s">
        <v>433</v>
      </c>
      <c r="P28" s="154" t="s">
        <v>433</v>
      </c>
      <c r="Q28" s="154" t="s">
        <v>433</v>
      </c>
      <c r="R28" s="154" t="s">
        <v>433</v>
      </c>
      <c r="S28" s="154" t="s">
        <v>433</v>
      </c>
      <c r="T28" s="154" t="s">
        <v>433</v>
      </c>
      <c r="U28" s="154" t="s">
        <v>433</v>
      </c>
      <c r="V28" s="154" t="s">
        <v>433</v>
      </c>
      <c r="W28" s="154" t="s">
        <v>433</v>
      </c>
      <c r="X28" s="154" t="s">
        <v>433</v>
      </c>
      <c r="Y28" s="154" t="s">
        <v>433</v>
      </c>
      <c r="Z28" s="154" t="s">
        <v>433</v>
      </c>
      <c r="AA28" s="154" t="s">
        <v>433</v>
      </c>
      <c r="AB28" s="154" t="s">
        <v>433</v>
      </c>
      <c r="AC28" s="154" t="s">
        <v>433</v>
      </c>
      <c r="AD28" s="154" t="s">
        <v>433</v>
      </c>
      <c r="AE28" s="154" t="s">
        <v>433</v>
      </c>
      <c r="AF28" s="154" t="s">
        <v>433</v>
      </c>
      <c r="AG28" s="154" t="s">
        <v>433</v>
      </c>
      <c r="AH28" s="154" t="s">
        <v>433</v>
      </c>
      <c r="AI28" s="154" t="s">
        <v>433</v>
      </c>
      <c r="AJ28" s="154" t="s">
        <v>433</v>
      </c>
      <c r="AK28" s="154" t="s">
        <v>433</v>
      </c>
      <c r="AL28" s="154" t="s">
        <v>433</v>
      </c>
      <c r="AM28" s="154" t="s">
        <v>433</v>
      </c>
      <c r="AN28" s="154" t="s">
        <v>433</v>
      </c>
      <c r="AO28" s="154" t="s">
        <v>433</v>
      </c>
      <c r="AP28" s="154" t="s">
        <v>433</v>
      </c>
      <c r="AQ28" s="154" t="s">
        <v>433</v>
      </c>
      <c r="AR28" s="154" t="s">
        <v>433</v>
      </c>
      <c r="AS28" s="154" t="s">
        <v>433</v>
      </c>
      <c r="AT28" s="154" t="s">
        <v>433</v>
      </c>
      <c r="AU28" s="154" t="s">
        <v>433</v>
      </c>
      <c r="AV28" s="154" t="s">
        <v>433</v>
      </c>
      <c r="AW28" s="154" t="s">
        <v>433</v>
      </c>
      <c r="AX28" s="154" t="s">
        <v>433</v>
      </c>
      <c r="AY28" s="154" t="s">
        <v>433</v>
      </c>
      <c r="AZ28" s="154" t="s">
        <v>433</v>
      </c>
      <c r="BA28" s="154" t="s">
        <v>433</v>
      </c>
      <c r="BB28" s="154" t="s">
        <v>433</v>
      </c>
      <c r="BC28" s="154" t="s">
        <v>433</v>
      </c>
      <c r="BD28" s="154" t="s">
        <v>433</v>
      </c>
      <c r="BE28" s="154" t="s">
        <v>433</v>
      </c>
      <c r="BF28" s="154" t="s">
        <v>433</v>
      </c>
      <c r="BG28" s="154" t="s">
        <v>433</v>
      </c>
      <c r="BH28" s="154" t="s">
        <v>433</v>
      </c>
      <c r="BI28" s="154" t="s">
        <v>433</v>
      </c>
    </row>
    <row r="29" spans="1:61" x14ac:dyDescent="0.2">
      <c r="A29" s="123">
        <v>26</v>
      </c>
      <c r="B29" s="169" t="s">
        <v>201</v>
      </c>
      <c r="C29" s="169" t="s">
        <v>433</v>
      </c>
      <c r="D29" s="75">
        <v>10000</v>
      </c>
      <c r="E29" s="169" t="s">
        <v>202</v>
      </c>
      <c r="F29" s="169" t="s">
        <v>200</v>
      </c>
      <c r="G29" s="154" t="s">
        <v>433</v>
      </c>
      <c r="H29" s="154" t="s">
        <v>433</v>
      </c>
      <c r="I29" s="154" t="s">
        <v>433</v>
      </c>
      <c r="J29" s="154" t="s">
        <v>433</v>
      </c>
      <c r="K29" s="154" t="s">
        <v>433</v>
      </c>
      <c r="L29" s="154" t="s">
        <v>433</v>
      </c>
      <c r="M29" s="154" t="s">
        <v>433</v>
      </c>
      <c r="N29" s="154" t="s">
        <v>433</v>
      </c>
      <c r="O29" s="154" t="s">
        <v>433</v>
      </c>
      <c r="P29" s="154" t="s">
        <v>433</v>
      </c>
      <c r="Q29" s="154" t="s">
        <v>433</v>
      </c>
      <c r="R29" s="154" t="s">
        <v>433</v>
      </c>
      <c r="S29" s="154" t="s">
        <v>433</v>
      </c>
      <c r="T29" s="154" t="s">
        <v>433</v>
      </c>
      <c r="U29" s="154" t="s">
        <v>433</v>
      </c>
      <c r="V29" s="154" t="s">
        <v>433</v>
      </c>
      <c r="W29" s="154" t="s">
        <v>433</v>
      </c>
      <c r="X29" s="154" t="s">
        <v>433</v>
      </c>
      <c r="Y29" s="154" t="s">
        <v>433</v>
      </c>
      <c r="Z29" s="154" t="s">
        <v>433</v>
      </c>
      <c r="AA29" s="154" t="s">
        <v>433</v>
      </c>
      <c r="AB29" s="154" t="s">
        <v>433</v>
      </c>
      <c r="AC29" s="154" t="s">
        <v>433</v>
      </c>
      <c r="AD29" s="154" t="s">
        <v>433</v>
      </c>
      <c r="AE29" s="154" t="s">
        <v>433</v>
      </c>
      <c r="AF29" s="154" t="s">
        <v>433</v>
      </c>
      <c r="AG29" s="154" t="s">
        <v>433</v>
      </c>
      <c r="AH29" s="154" t="s">
        <v>433</v>
      </c>
      <c r="AI29" s="154" t="s">
        <v>433</v>
      </c>
      <c r="AJ29" s="154" t="s">
        <v>433</v>
      </c>
      <c r="AK29" s="154" t="s">
        <v>433</v>
      </c>
      <c r="AL29" s="154" t="s">
        <v>433</v>
      </c>
      <c r="AM29" s="154" t="s">
        <v>433</v>
      </c>
      <c r="AN29" s="154" t="s">
        <v>433</v>
      </c>
      <c r="AO29" s="154" t="s">
        <v>433</v>
      </c>
      <c r="AP29" s="154" t="s">
        <v>433</v>
      </c>
      <c r="AQ29" s="154" t="s">
        <v>433</v>
      </c>
      <c r="AR29" s="154" t="s">
        <v>433</v>
      </c>
      <c r="AS29" s="154" t="s">
        <v>433</v>
      </c>
      <c r="AT29" s="154" t="s">
        <v>433</v>
      </c>
      <c r="AU29" s="154" t="s">
        <v>433</v>
      </c>
      <c r="AV29" s="154" t="s">
        <v>433</v>
      </c>
      <c r="AW29" s="154" t="s">
        <v>433</v>
      </c>
      <c r="AX29" s="154" t="s">
        <v>433</v>
      </c>
      <c r="AY29" s="154" t="s">
        <v>433</v>
      </c>
      <c r="AZ29" s="154" t="s">
        <v>433</v>
      </c>
      <c r="BA29" s="154" t="s">
        <v>433</v>
      </c>
      <c r="BB29" s="154" t="s">
        <v>433</v>
      </c>
      <c r="BC29" s="154" t="s">
        <v>433</v>
      </c>
      <c r="BD29" s="154" t="s">
        <v>433</v>
      </c>
      <c r="BE29" s="154" t="s">
        <v>433</v>
      </c>
      <c r="BF29" s="154" t="s">
        <v>433</v>
      </c>
      <c r="BG29" s="154" t="s">
        <v>433</v>
      </c>
      <c r="BH29" s="154" t="s">
        <v>433</v>
      </c>
      <c r="BI29" s="154" t="s">
        <v>433</v>
      </c>
    </row>
    <row r="30" spans="1:61" x14ac:dyDescent="0.2">
      <c r="A30" s="123">
        <v>27</v>
      </c>
      <c r="B30" s="154" t="s">
        <v>433</v>
      </c>
      <c r="C30" s="154" t="s">
        <v>433</v>
      </c>
      <c r="D30" s="154" t="s">
        <v>433</v>
      </c>
      <c r="E30" s="154" t="s">
        <v>433</v>
      </c>
      <c r="F30" s="154" t="s">
        <v>433</v>
      </c>
      <c r="G30" s="154" t="s">
        <v>433</v>
      </c>
      <c r="H30" s="154" t="s">
        <v>433</v>
      </c>
      <c r="I30" s="154" t="s">
        <v>433</v>
      </c>
      <c r="J30" s="154" t="s">
        <v>433</v>
      </c>
      <c r="K30" s="154" t="s">
        <v>433</v>
      </c>
      <c r="L30" s="154" t="s">
        <v>433</v>
      </c>
      <c r="M30" s="154" t="s">
        <v>433</v>
      </c>
      <c r="N30" s="154" t="s">
        <v>433</v>
      </c>
      <c r="O30" s="154" t="s">
        <v>433</v>
      </c>
      <c r="P30" s="154" t="s">
        <v>433</v>
      </c>
      <c r="Q30" s="154" t="s">
        <v>433</v>
      </c>
      <c r="R30" s="154" t="s">
        <v>433</v>
      </c>
      <c r="S30" s="154" t="s">
        <v>433</v>
      </c>
      <c r="T30" s="154" t="s">
        <v>433</v>
      </c>
      <c r="U30" s="154" t="s">
        <v>433</v>
      </c>
      <c r="V30" s="154" t="s">
        <v>433</v>
      </c>
      <c r="W30" s="154" t="s">
        <v>433</v>
      </c>
      <c r="X30" s="154" t="s">
        <v>433</v>
      </c>
      <c r="Y30" s="154" t="s">
        <v>433</v>
      </c>
      <c r="Z30" s="154" t="s">
        <v>433</v>
      </c>
      <c r="AA30" s="154" t="s">
        <v>433</v>
      </c>
      <c r="AB30" s="154" t="s">
        <v>433</v>
      </c>
      <c r="AC30" s="154" t="s">
        <v>433</v>
      </c>
      <c r="AD30" s="154" t="s">
        <v>433</v>
      </c>
      <c r="AE30" s="154" t="s">
        <v>433</v>
      </c>
      <c r="AF30" s="154" t="s">
        <v>433</v>
      </c>
      <c r="AG30" s="154" t="s">
        <v>433</v>
      </c>
      <c r="AH30" s="154" t="s">
        <v>433</v>
      </c>
      <c r="AI30" s="154" t="s">
        <v>433</v>
      </c>
      <c r="AJ30" s="154" t="s">
        <v>433</v>
      </c>
      <c r="AK30" s="154" t="s">
        <v>433</v>
      </c>
      <c r="AL30" s="154" t="s">
        <v>433</v>
      </c>
      <c r="AM30" s="154" t="s">
        <v>433</v>
      </c>
      <c r="AN30" s="154" t="s">
        <v>433</v>
      </c>
      <c r="AO30" s="154" t="s">
        <v>433</v>
      </c>
      <c r="AP30" s="154" t="s">
        <v>433</v>
      </c>
      <c r="AQ30" s="154" t="s">
        <v>433</v>
      </c>
      <c r="AR30" s="154" t="s">
        <v>433</v>
      </c>
      <c r="AS30" s="154" t="s">
        <v>433</v>
      </c>
      <c r="AT30" s="154" t="s">
        <v>433</v>
      </c>
      <c r="AU30" s="154" t="s">
        <v>433</v>
      </c>
      <c r="AV30" s="154" t="s">
        <v>433</v>
      </c>
      <c r="AW30" s="154" t="s">
        <v>433</v>
      </c>
      <c r="AX30" s="154" t="s">
        <v>433</v>
      </c>
      <c r="AY30" s="154" t="s">
        <v>433</v>
      </c>
      <c r="AZ30" s="154" t="s">
        <v>433</v>
      </c>
      <c r="BA30" s="154" t="s">
        <v>433</v>
      </c>
      <c r="BB30" s="154" t="s">
        <v>433</v>
      </c>
      <c r="BC30" s="154" t="s">
        <v>433</v>
      </c>
      <c r="BD30" s="154" t="s">
        <v>433</v>
      </c>
      <c r="BE30" s="154" t="s">
        <v>433</v>
      </c>
      <c r="BF30" s="154" t="s">
        <v>433</v>
      </c>
      <c r="BG30" s="154" t="s">
        <v>433</v>
      </c>
      <c r="BH30" s="154" t="s">
        <v>433</v>
      </c>
      <c r="BI30" s="154" t="s">
        <v>433</v>
      </c>
    </row>
    <row r="31" spans="1:61" x14ac:dyDescent="0.2">
      <c r="A31" s="123">
        <v>28</v>
      </c>
      <c r="B31" s="171" t="s">
        <v>163</v>
      </c>
      <c r="C31" s="160" t="s">
        <v>433</v>
      </c>
      <c r="D31" s="171" t="s">
        <v>168</v>
      </c>
      <c r="E31" s="160" t="s">
        <v>433</v>
      </c>
      <c r="F31" s="171" t="s">
        <v>174</v>
      </c>
      <c r="G31" s="160" t="s">
        <v>433</v>
      </c>
      <c r="H31" s="154" t="s">
        <v>433</v>
      </c>
      <c r="I31" s="154" t="s">
        <v>433</v>
      </c>
      <c r="J31" s="154" t="s">
        <v>433</v>
      </c>
      <c r="K31" s="154" t="s">
        <v>433</v>
      </c>
      <c r="L31" s="154" t="s">
        <v>433</v>
      </c>
      <c r="M31" s="154" t="s">
        <v>433</v>
      </c>
      <c r="N31" s="154" t="s">
        <v>433</v>
      </c>
      <c r="O31" s="154" t="s">
        <v>433</v>
      </c>
      <c r="P31" s="154" t="s">
        <v>433</v>
      </c>
      <c r="Q31" s="154" t="s">
        <v>433</v>
      </c>
      <c r="R31" s="154" t="s">
        <v>433</v>
      </c>
      <c r="S31" s="154" t="s">
        <v>433</v>
      </c>
      <c r="T31" s="154" t="s">
        <v>433</v>
      </c>
      <c r="U31" s="154" t="s">
        <v>433</v>
      </c>
      <c r="V31" s="154" t="s">
        <v>433</v>
      </c>
      <c r="W31" s="154" t="s">
        <v>433</v>
      </c>
      <c r="X31" s="154" t="s">
        <v>433</v>
      </c>
      <c r="Y31" s="154" t="s">
        <v>433</v>
      </c>
      <c r="Z31" s="154" t="s">
        <v>433</v>
      </c>
      <c r="AA31" s="154" t="s">
        <v>433</v>
      </c>
      <c r="AB31" s="154" t="s">
        <v>433</v>
      </c>
      <c r="AC31" s="154" t="s">
        <v>433</v>
      </c>
      <c r="AD31" s="154" t="s">
        <v>433</v>
      </c>
      <c r="AE31" s="154" t="s">
        <v>433</v>
      </c>
      <c r="AF31" s="154" t="s">
        <v>433</v>
      </c>
      <c r="AG31" s="154" t="s">
        <v>433</v>
      </c>
      <c r="AH31" s="154" t="s">
        <v>433</v>
      </c>
      <c r="AI31" s="154" t="s">
        <v>433</v>
      </c>
      <c r="AJ31" s="154" t="s">
        <v>433</v>
      </c>
      <c r="AK31" s="154" t="s">
        <v>433</v>
      </c>
      <c r="AL31" s="154" t="s">
        <v>433</v>
      </c>
      <c r="AM31" s="154" t="s">
        <v>433</v>
      </c>
      <c r="AN31" s="154" t="s">
        <v>433</v>
      </c>
      <c r="AO31" s="154" t="s">
        <v>433</v>
      </c>
      <c r="AP31" s="154" t="s">
        <v>433</v>
      </c>
      <c r="AQ31" s="154" t="s">
        <v>433</v>
      </c>
      <c r="AR31" s="154" t="s">
        <v>433</v>
      </c>
      <c r="AS31" s="154" t="s">
        <v>433</v>
      </c>
      <c r="AT31" s="154" t="s">
        <v>433</v>
      </c>
      <c r="AU31" s="154" t="s">
        <v>433</v>
      </c>
      <c r="AV31" s="154" t="s">
        <v>433</v>
      </c>
      <c r="AW31" s="154" t="s">
        <v>433</v>
      </c>
      <c r="AX31" s="154" t="s">
        <v>433</v>
      </c>
      <c r="AY31" s="154" t="s">
        <v>433</v>
      </c>
      <c r="AZ31" s="154" t="s">
        <v>433</v>
      </c>
      <c r="BA31" s="154" t="s">
        <v>433</v>
      </c>
      <c r="BB31" s="154" t="s">
        <v>433</v>
      </c>
      <c r="BC31" s="154" t="s">
        <v>433</v>
      </c>
      <c r="BD31" s="154" t="s">
        <v>433</v>
      </c>
      <c r="BE31" s="154" t="s">
        <v>433</v>
      </c>
      <c r="BF31" s="154" t="s">
        <v>433</v>
      </c>
      <c r="BG31" s="154" t="s">
        <v>433</v>
      </c>
      <c r="BH31" s="154" t="s">
        <v>433</v>
      </c>
      <c r="BI31" s="154" t="s">
        <v>433</v>
      </c>
    </row>
    <row r="32" spans="1:61" x14ac:dyDescent="0.2">
      <c r="A32" s="123">
        <v>29</v>
      </c>
      <c r="B32" s="167" t="s">
        <v>164</v>
      </c>
      <c r="C32" s="167" t="s">
        <v>165</v>
      </c>
      <c r="D32" s="167" t="s">
        <v>164</v>
      </c>
      <c r="E32" s="167" t="s">
        <v>165</v>
      </c>
      <c r="F32" s="167" t="s">
        <v>164</v>
      </c>
      <c r="G32" s="167" t="s">
        <v>165</v>
      </c>
      <c r="H32" s="154" t="s">
        <v>433</v>
      </c>
      <c r="I32" s="154" t="s">
        <v>433</v>
      </c>
      <c r="J32" s="154" t="s">
        <v>433</v>
      </c>
      <c r="K32" s="154" t="s">
        <v>433</v>
      </c>
      <c r="L32" s="154" t="s">
        <v>433</v>
      </c>
      <c r="M32" s="154" t="s">
        <v>433</v>
      </c>
      <c r="N32" s="154" t="s">
        <v>433</v>
      </c>
      <c r="O32" s="154" t="s">
        <v>433</v>
      </c>
      <c r="P32" s="154" t="s">
        <v>433</v>
      </c>
      <c r="Q32" s="154" t="s">
        <v>433</v>
      </c>
      <c r="R32" s="154" t="s">
        <v>433</v>
      </c>
      <c r="S32" s="154" t="s">
        <v>433</v>
      </c>
      <c r="T32" s="154" t="s">
        <v>433</v>
      </c>
      <c r="U32" s="154" t="s">
        <v>433</v>
      </c>
      <c r="V32" s="154" t="s">
        <v>433</v>
      </c>
      <c r="W32" s="154" t="s">
        <v>433</v>
      </c>
      <c r="X32" s="154" t="s">
        <v>433</v>
      </c>
      <c r="Y32" s="154" t="s">
        <v>433</v>
      </c>
      <c r="Z32" s="154" t="s">
        <v>433</v>
      </c>
      <c r="AA32" s="154" t="s">
        <v>433</v>
      </c>
      <c r="AB32" s="154" t="s">
        <v>433</v>
      </c>
      <c r="AC32" s="154" t="s">
        <v>433</v>
      </c>
      <c r="AD32" s="154" t="s">
        <v>433</v>
      </c>
      <c r="AE32" s="154" t="s">
        <v>433</v>
      </c>
      <c r="AF32" s="154" t="s">
        <v>433</v>
      </c>
      <c r="AG32" s="154" t="s">
        <v>433</v>
      </c>
      <c r="AH32" s="154" t="s">
        <v>433</v>
      </c>
      <c r="AI32" s="154" t="s">
        <v>433</v>
      </c>
      <c r="AJ32" s="154" t="s">
        <v>433</v>
      </c>
      <c r="AK32" s="154" t="s">
        <v>433</v>
      </c>
      <c r="AL32" s="154" t="s">
        <v>433</v>
      </c>
      <c r="AM32" s="154" t="s">
        <v>433</v>
      </c>
      <c r="AN32" s="154" t="s">
        <v>433</v>
      </c>
      <c r="AO32" s="154" t="s">
        <v>433</v>
      </c>
      <c r="AP32" s="154" t="s">
        <v>433</v>
      </c>
      <c r="AQ32" s="154" t="s">
        <v>433</v>
      </c>
      <c r="AR32" s="154" t="s">
        <v>433</v>
      </c>
      <c r="AS32" s="154" t="s">
        <v>433</v>
      </c>
      <c r="AT32" s="154" t="s">
        <v>433</v>
      </c>
      <c r="AU32" s="154" t="s">
        <v>433</v>
      </c>
      <c r="AV32" s="154" t="s">
        <v>433</v>
      </c>
      <c r="AW32" s="154" t="s">
        <v>433</v>
      </c>
      <c r="AX32" s="154" t="s">
        <v>433</v>
      </c>
      <c r="AY32" s="154" t="s">
        <v>433</v>
      </c>
      <c r="AZ32" s="154" t="s">
        <v>433</v>
      </c>
      <c r="BA32" s="154" t="s">
        <v>433</v>
      </c>
      <c r="BB32" s="154" t="s">
        <v>433</v>
      </c>
      <c r="BC32" s="154" t="s">
        <v>433</v>
      </c>
      <c r="BD32" s="154" t="s">
        <v>433</v>
      </c>
      <c r="BE32" s="154" t="s">
        <v>433</v>
      </c>
      <c r="BF32" s="154" t="s">
        <v>433</v>
      </c>
      <c r="BG32" s="154" t="s">
        <v>433</v>
      </c>
      <c r="BH32" s="154" t="s">
        <v>433</v>
      </c>
      <c r="BI32" s="154" t="s">
        <v>433</v>
      </c>
    </row>
    <row r="33" spans="1:61" x14ac:dyDescent="0.2">
      <c r="A33" s="123">
        <v>30</v>
      </c>
      <c r="B33" s="145" t="s">
        <v>177</v>
      </c>
      <c r="C33" s="145" t="s">
        <v>166</v>
      </c>
      <c r="D33" s="145" t="s">
        <v>433</v>
      </c>
      <c r="E33" s="145" t="s">
        <v>433</v>
      </c>
      <c r="F33" s="145" t="s">
        <v>175</v>
      </c>
      <c r="G33" s="145" t="s">
        <v>167</v>
      </c>
      <c r="H33" s="154" t="s">
        <v>433</v>
      </c>
      <c r="I33" s="154" t="s">
        <v>433</v>
      </c>
      <c r="J33" s="154" t="s">
        <v>433</v>
      </c>
      <c r="K33" s="154" t="s">
        <v>433</v>
      </c>
      <c r="L33" s="154" t="s">
        <v>433</v>
      </c>
      <c r="M33" s="154" t="s">
        <v>433</v>
      </c>
      <c r="N33" s="154" t="s">
        <v>433</v>
      </c>
      <c r="O33" s="154" t="s">
        <v>433</v>
      </c>
      <c r="P33" s="154" t="s">
        <v>433</v>
      </c>
      <c r="Q33" s="154" t="s">
        <v>433</v>
      </c>
      <c r="R33" s="154" t="s">
        <v>433</v>
      </c>
      <c r="S33" s="154" t="s">
        <v>433</v>
      </c>
      <c r="T33" s="154" t="s">
        <v>433</v>
      </c>
      <c r="U33" s="154" t="s">
        <v>433</v>
      </c>
      <c r="V33" s="154" t="s">
        <v>433</v>
      </c>
      <c r="W33" s="154" t="s">
        <v>433</v>
      </c>
      <c r="X33" s="154" t="s">
        <v>433</v>
      </c>
      <c r="Y33" s="154" t="s">
        <v>433</v>
      </c>
      <c r="Z33" s="154" t="s">
        <v>433</v>
      </c>
      <c r="AA33" s="154" t="s">
        <v>433</v>
      </c>
      <c r="AB33" s="154" t="s">
        <v>433</v>
      </c>
      <c r="AC33" s="154" t="s">
        <v>433</v>
      </c>
      <c r="AD33" s="154" t="s">
        <v>433</v>
      </c>
      <c r="AE33" s="154" t="s">
        <v>433</v>
      </c>
      <c r="AF33" s="154" t="s">
        <v>433</v>
      </c>
      <c r="AG33" s="154" t="s">
        <v>433</v>
      </c>
      <c r="AH33" s="154" t="s">
        <v>433</v>
      </c>
      <c r="AI33" s="154" t="s">
        <v>433</v>
      </c>
      <c r="AJ33" s="154" t="s">
        <v>433</v>
      </c>
      <c r="AK33" s="154" t="s">
        <v>433</v>
      </c>
      <c r="AL33" s="154" t="s">
        <v>433</v>
      </c>
      <c r="AM33" s="154" t="s">
        <v>433</v>
      </c>
      <c r="AN33" s="154" t="s">
        <v>433</v>
      </c>
      <c r="AO33" s="154" t="s">
        <v>433</v>
      </c>
      <c r="AP33" s="154" t="s">
        <v>433</v>
      </c>
      <c r="AQ33" s="154" t="s">
        <v>433</v>
      </c>
      <c r="AR33" s="154" t="s">
        <v>433</v>
      </c>
      <c r="AS33" s="154" t="s">
        <v>433</v>
      </c>
      <c r="AT33" s="154" t="s">
        <v>433</v>
      </c>
      <c r="AU33" s="154" t="s">
        <v>433</v>
      </c>
      <c r="AV33" s="154" t="s">
        <v>433</v>
      </c>
      <c r="AW33" s="154" t="s">
        <v>433</v>
      </c>
      <c r="AX33" s="154" t="s">
        <v>433</v>
      </c>
      <c r="AY33" s="154" t="s">
        <v>433</v>
      </c>
      <c r="AZ33" s="154" t="s">
        <v>433</v>
      </c>
      <c r="BA33" s="154" t="s">
        <v>433</v>
      </c>
      <c r="BB33" s="154" t="s">
        <v>433</v>
      </c>
      <c r="BC33" s="154" t="s">
        <v>433</v>
      </c>
      <c r="BD33" s="154" t="s">
        <v>433</v>
      </c>
      <c r="BE33" s="154" t="s">
        <v>433</v>
      </c>
      <c r="BF33" s="154" t="s">
        <v>433</v>
      </c>
      <c r="BG33" s="154" t="s">
        <v>433</v>
      </c>
      <c r="BH33" s="154" t="s">
        <v>433</v>
      </c>
      <c r="BI33" s="154" t="s">
        <v>433</v>
      </c>
    </row>
    <row r="34" spans="1:61" x14ac:dyDescent="0.2">
      <c r="A34" s="123">
        <v>31</v>
      </c>
      <c r="B34" s="145" t="s">
        <v>272</v>
      </c>
      <c r="C34" s="145" t="s">
        <v>167</v>
      </c>
      <c r="D34" s="145" t="s">
        <v>433</v>
      </c>
      <c r="E34" s="145" t="s">
        <v>433</v>
      </c>
      <c r="F34" s="145" t="s">
        <v>273</v>
      </c>
      <c r="G34" s="145" t="s">
        <v>166</v>
      </c>
      <c r="H34" s="154" t="s">
        <v>433</v>
      </c>
      <c r="I34" s="154" t="s">
        <v>433</v>
      </c>
      <c r="J34" s="154" t="s">
        <v>433</v>
      </c>
      <c r="K34" s="154" t="s">
        <v>433</v>
      </c>
      <c r="L34" s="154" t="s">
        <v>433</v>
      </c>
      <c r="M34" s="154" t="s">
        <v>433</v>
      </c>
      <c r="N34" s="154" t="s">
        <v>433</v>
      </c>
      <c r="O34" s="154" t="s">
        <v>433</v>
      </c>
      <c r="P34" s="154" t="s">
        <v>433</v>
      </c>
      <c r="Q34" s="154" t="s">
        <v>433</v>
      </c>
      <c r="R34" s="154" t="s">
        <v>433</v>
      </c>
      <c r="S34" s="154" t="s">
        <v>433</v>
      </c>
      <c r="T34" s="154" t="s">
        <v>433</v>
      </c>
      <c r="U34" s="154" t="s">
        <v>433</v>
      </c>
      <c r="V34" s="154" t="s">
        <v>433</v>
      </c>
      <c r="W34" s="154" t="s">
        <v>433</v>
      </c>
      <c r="X34" s="154" t="s">
        <v>433</v>
      </c>
      <c r="Y34" s="154" t="s">
        <v>433</v>
      </c>
      <c r="Z34" s="154" t="s">
        <v>433</v>
      </c>
      <c r="AA34" s="154" t="s">
        <v>433</v>
      </c>
      <c r="AB34" s="154" t="s">
        <v>433</v>
      </c>
      <c r="AC34" s="154" t="s">
        <v>433</v>
      </c>
      <c r="AD34" s="154" t="s">
        <v>433</v>
      </c>
      <c r="AE34" s="154" t="s">
        <v>433</v>
      </c>
      <c r="AF34" s="154" t="s">
        <v>433</v>
      </c>
      <c r="AG34" s="154" t="s">
        <v>433</v>
      </c>
      <c r="AH34" s="154" t="s">
        <v>433</v>
      </c>
      <c r="AI34" s="154" t="s">
        <v>433</v>
      </c>
      <c r="AJ34" s="154" t="s">
        <v>433</v>
      </c>
      <c r="AK34" s="154" t="s">
        <v>433</v>
      </c>
      <c r="AL34" s="154" t="s">
        <v>433</v>
      </c>
      <c r="AM34" s="154" t="s">
        <v>433</v>
      </c>
      <c r="AN34" s="154" t="s">
        <v>433</v>
      </c>
      <c r="AO34" s="154" t="s">
        <v>433</v>
      </c>
      <c r="AP34" s="154" t="s">
        <v>433</v>
      </c>
      <c r="AQ34" s="154" t="s">
        <v>433</v>
      </c>
      <c r="AR34" s="154" t="s">
        <v>433</v>
      </c>
      <c r="AS34" s="154" t="s">
        <v>433</v>
      </c>
      <c r="AT34" s="154" t="s">
        <v>433</v>
      </c>
      <c r="AU34" s="154" t="s">
        <v>433</v>
      </c>
      <c r="AV34" s="154" t="s">
        <v>433</v>
      </c>
      <c r="AW34" s="154" t="s">
        <v>433</v>
      </c>
      <c r="AX34" s="154" t="s">
        <v>433</v>
      </c>
      <c r="AY34" s="154" t="s">
        <v>433</v>
      </c>
      <c r="AZ34" s="154" t="s">
        <v>433</v>
      </c>
      <c r="BA34" s="154" t="s">
        <v>433</v>
      </c>
      <c r="BB34" s="154" t="s">
        <v>433</v>
      </c>
      <c r="BC34" s="154" t="s">
        <v>433</v>
      </c>
      <c r="BD34" s="154" t="s">
        <v>433</v>
      </c>
      <c r="BE34" s="154" t="s">
        <v>433</v>
      </c>
      <c r="BF34" s="154" t="s">
        <v>433</v>
      </c>
      <c r="BG34" s="154" t="s">
        <v>433</v>
      </c>
      <c r="BH34" s="154" t="s">
        <v>433</v>
      </c>
      <c r="BI34" s="154" t="s">
        <v>433</v>
      </c>
    </row>
    <row r="35" spans="1:61" x14ac:dyDescent="0.2">
      <c r="A35" s="123">
        <v>32</v>
      </c>
      <c r="B35" s="145" t="s">
        <v>433</v>
      </c>
      <c r="C35" s="145" t="s">
        <v>433</v>
      </c>
      <c r="D35" s="172" t="s">
        <v>433</v>
      </c>
      <c r="E35" s="145" t="s">
        <v>433</v>
      </c>
      <c r="F35" s="145" t="s">
        <v>433</v>
      </c>
      <c r="G35" s="145" t="s">
        <v>433</v>
      </c>
      <c r="H35" s="154" t="s">
        <v>433</v>
      </c>
      <c r="I35" s="154" t="s">
        <v>433</v>
      </c>
      <c r="J35" s="154" t="s">
        <v>433</v>
      </c>
      <c r="K35" s="154" t="s">
        <v>433</v>
      </c>
      <c r="L35" s="154" t="s">
        <v>433</v>
      </c>
      <c r="M35" s="154" t="s">
        <v>433</v>
      </c>
      <c r="N35" s="154" t="s">
        <v>433</v>
      </c>
      <c r="O35" s="154" t="s">
        <v>433</v>
      </c>
      <c r="P35" s="154" t="s">
        <v>433</v>
      </c>
      <c r="Q35" s="154" t="s">
        <v>433</v>
      </c>
      <c r="R35" s="154" t="s">
        <v>433</v>
      </c>
      <c r="S35" s="154" t="s">
        <v>433</v>
      </c>
      <c r="T35" s="154" t="s">
        <v>433</v>
      </c>
      <c r="U35" s="154" t="s">
        <v>433</v>
      </c>
      <c r="V35" s="154" t="s">
        <v>433</v>
      </c>
      <c r="W35" s="154" t="s">
        <v>433</v>
      </c>
      <c r="X35" s="154" t="s">
        <v>433</v>
      </c>
      <c r="Y35" s="154" t="s">
        <v>433</v>
      </c>
      <c r="Z35" s="154" t="s">
        <v>433</v>
      </c>
      <c r="AA35" s="154" t="s">
        <v>433</v>
      </c>
      <c r="AB35" s="154" t="s">
        <v>433</v>
      </c>
      <c r="AC35" s="154" t="s">
        <v>433</v>
      </c>
      <c r="AD35" s="154" t="s">
        <v>433</v>
      </c>
      <c r="AE35" s="154" t="s">
        <v>433</v>
      </c>
      <c r="AF35" s="154" t="s">
        <v>433</v>
      </c>
      <c r="AG35" s="154" t="s">
        <v>433</v>
      </c>
      <c r="AH35" s="154" t="s">
        <v>433</v>
      </c>
      <c r="AI35" s="154" t="s">
        <v>433</v>
      </c>
      <c r="AJ35" s="154" t="s">
        <v>433</v>
      </c>
      <c r="AK35" s="154" t="s">
        <v>433</v>
      </c>
      <c r="AL35" s="154" t="s">
        <v>433</v>
      </c>
      <c r="AM35" s="154" t="s">
        <v>433</v>
      </c>
      <c r="AN35" s="154" t="s">
        <v>433</v>
      </c>
      <c r="AO35" s="154" t="s">
        <v>433</v>
      </c>
      <c r="AP35" s="154" t="s">
        <v>433</v>
      </c>
      <c r="AQ35" s="154" t="s">
        <v>433</v>
      </c>
      <c r="AR35" s="154" t="s">
        <v>433</v>
      </c>
      <c r="AS35" s="154" t="s">
        <v>433</v>
      </c>
      <c r="AT35" s="154" t="s">
        <v>433</v>
      </c>
      <c r="AU35" s="154" t="s">
        <v>433</v>
      </c>
      <c r="AV35" s="154" t="s">
        <v>433</v>
      </c>
      <c r="AW35" s="154" t="s">
        <v>433</v>
      </c>
      <c r="AX35" s="154" t="s">
        <v>433</v>
      </c>
      <c r="AY35" s="154" t="s">
        <v>433</v>
      </c>
      <c r="AZ35" s="154" t="s">
        <v>433</v>
      </c>
      <c r="BA35" s="154" t="s">
        <v>433</v>
      </c>
      <c r="BB35" s="154" t="s">
        <v>433</v>
      </c>
      <c r="BC35" s="154" t="s">
        <v>433</v>
      </c>
      <c r="BD35" s="154" t="s">
        <v>433</v>
      </c>
      <c r="BE35" s="154" t="s">
        <v>433</v>
      </c>
      <c r="BF35" s="154" t="s">
        <v>433</v>
      </c>
      <c r="BG35" s="154" t="s">
        <v>433</v>
      </c>
      <c r="BH35" s="154" t="s">
        <v>433</v>
      </c>
      <c r="BI35" s="154" t="s">
        <v>433</v>
      </c>
    </row>
    <row r="36" spans="1:61" x14ac:dyDescent="0.2">
      <c r="A36" s="123">
        <v>33</v>
      </c>
      <c r="B36" s="145" t="s">
        <v>433</v>
      </c>
      <c r="C36" s="145" t="s">
        <v>433</v>
      </c>
      <c r="D36" s="173" t="s">
        <v>433</v>
      </c>
      <c r="E36" s="145" t="s">
        <v>433</v>
      </c>
      <c r="F36" s="145" t="s">
        <v>433</v>
      </c>
      <c r="G36" s="145" t="s">
        <v>433</v>
      </c>
      <c r="H36" s="154" t="s">
        <v>433</v>
      </c>
      <c r="I36" s="154" t="s">
        <v>433</v>
      </c>
      <c r="J36" s="154" t="s">
        <v>433</v>
      </c>
      <c r="K36" s="154" t="s">
        <v>433</v>
      </c>
      <c r="L36" s="154" t="s">
        <v>433</v>
      </c>
      <c r="M36" s="154" t="s">
        <v>433</v>
      </c>
      <c r="N36" s="154" t="s">
        <v>433</v>
      </c>
      <c r="O36" s="154" t="s">
        <v>433</v>
      </c>
      <c r="P36" s="154" t="s">
        <v>433</v>
      </c>
      <c r="Q36" s="154" t="s">
        <v>433</v>
      </c>
      <c r="R36" s="154" t="s">
        <v>433</v>
      </c>
      <c r="S36" s="154" t="s">
        <v>433</v>
      </c>
      <c r="T36" s="154" t="s">
        <v>433</v>
      </c>
      <c r="U36" s="154" t="s">
        <v>433</v>
      </c>
      <c r="V36" s="154" t="s">
        <v>433</v>
      </c>
      <c r="W36" s="154" t="s">
        <v>433</v>
      </c>
      <c r="X36" s="154" t="s">
        <v>433</v>
      </c>
      <c r="Y36" s="154" t="s">
        <v>433</v>
      </c>
      <c r="Z36" s="154" t="s">
        <v>433</v>
      </c>
      <c r="AA36" s="154" t="s">
        <v>433</v>
      </c>
      <c r="AB36" s="154" t="s">
        <v>433</v>
      </c>
      <c r="AC36" s="154" t="s">
        <v>433</v>
      </c>
      <c r="AD36" s="154" t="s">
        <v>433</v>
      </c>
      <c r="AE36" s="154" t="s">
        <v>433</v>
      </c>
      <c r="AF36" s="154" t="s">
        <v>433</v>
      </c>
      <c r="AG36" s="154" t="s">
        <v>433</v>
      </c>
      <c r="AH36" s="154" t="s">
        <v>433</v>
      </c>
      <c r="AI36" s="154" t="s">
        <v>433</v>
      </c>
      <c r="AJ36" s="154" t="s">
        <v>433</v>
      </c>
      <c r="AK36" s="154" t="s">
        <v>433</v>
      </c>
      <c r="AL36" s="154" t="s">
        <v>433</v>
      </c>
      <c r="AM36" s="154" t="s">
        <v>433</v>
      </c>
      <c r="AN36" s="154" t="s">
        <v>433</v>
      </c>
      <c r="AO36" s="154" t="s">
        <v>433</v>
      </c>
      <c r="AP36" s="154" t="s">
        <v>433</v>
      </c>
      <c r="AQ36" s="154" t="s">
        <v>433</v>
      </c>
      <c r="AR36" s="154" t="s">
        <v>433</v>
      </c>
      <c r="AS36" s="154" t="s">
        <v>433</v>
      </c>
      <c r="AT36" s="154" t="s">
        <v>433</v>
      </c>
      <c r="AU36" s="154" t="s">
        <v>433</v>
      </c>
      <c r="AV36" s="154" t="s">
        <v>433</v>
      </c>
      <c r="AW36" s="154" t="s">
        <v>433</v>
      </c>
      <c r="AX36" s="154" t="s">
        <v>433</v>
      </c>
      <c r="AY36" s="154" t="s">
        <v>433</v>
      </c>
      <c r="AZ36" s="154" t="s">
        <v>433</v>
      </c>
      <c r="BA36" s="154" t="s">
        <v>433</v>
      </c>
      <c r="BB36" s="154" t="s">
        <v>433</v>
      </c>
      <c r="BC36" s="154" t="s">
        <v>433</v>
      </c>
      <c r="BD36" s="154" t="s">
        <v>433</v>
      </c>
      <c r="BE36" s="154" t="s">
        <v>433</v>
      </c>
      <c r="BF36" s="154" t="s">
        <v>433</v>
      </c>
      <c r="BG36" s="154" t="s">
        <v>433</v>
      </c>
      <c r="BH36" s="154" t="s">
        <v>433</v>
      </c>
      <c r="BI36" s="154" t="s">
        <v>433</v>
      </c>
    </row>
    <row r="37" spans="1:61" x14ac:dyDescent="0.2">
      <c r="A37" s="123">
        <v>34</v>
      </c>
      <c r="B37" s="154" t="s">
        <v>433</v>
      </c>
      <c r="C37" s="154" t="s">
        <v>433</v>
      </c>
      <c r="D37" s="154" t="s">
        <v>433</v>
      </c>
      <c r="E37" s="154" t="s">
        <v>433</v>
      </c>
      <c r="F37" s="154" t="s">
        <v>433</v>
      </c>
      <c r="G37" s="154" t="s">
        <v>433</v>
      </c>
      <c r="H37" s="154" t="s">
        <v>433</v>
      </c>
      <c r="I37" s="154" t="s">
        <v>433</v>
      </c>
      <c r="J37" s="154" t="s">
        <v>433</v>
      </c>
      <c r="K37" s="154" t="s">
        <v>433</v>
      </c>
      <c r="L37" s="154" t="s">
        <v>433</v>
      </c>
      <c r="M37" s="154" t="s">
        <v>433</v>
      </c>
      <c r="N37" s="154" t="s">
        <v>433</v>
      </c>
      <c r="O37" s="154" t="s">
        <v>433</v>
      </c>
      <c r="P37" s="154" t="s">
        <v>433</v>
      </c>
      <c r="Q37" s="154" t="s">
        <v>433</v>
      </c>
      <c r="R37" s="154" t="s">
        <v>433</v>
      </c>
      <c r="S37" s="154" t="s">
        <v>433</v>
      </c>
      <c r="T37" s="154" t="s">
        <v>433</v>
      </c>
      <c r="U37" s="154" t="s">
        <v>433</v>
      </c>
      <c r="V37" s="154" t="s">
        <v>433</v>
      </c>
      <c r="W37" s="154" t="s">
        <v>433</v>
      </c>
      <c r="X37" s="154" t="s">
        <v>433</v>
      </c>
      <c r="Y37" s="154" t="s">
        <v>433</v>
      </c>
      <c r="Z37" s="154" t="s">
        <v>433</v>
      </c>
      <c r="AA37" s="154" t="s">
        <v>433</v>
      </c>
      <c r="AB37" s="154" t="s">
        <v>433</v>
      </c>
      <c r="AC37" s="154" t="s">
        <v>433</v>
      </c>
      <c r="AD37" s="154" t="s">
        <v>433</v>
      </c>
      <c r="AE37" s="154" t="s">
        <v>433</v>
      </c>
      <c r="AF37" s="154" t="s">
        <v>433</v>
      </c>
      <c r="AG37" s="154" t="s">
        <v>433</v>
      </c>
      <c r="AH37" s="154" t="s">
        <v>433</v>
      </c>
      <c r="AI37" s="154" t="s">
        <v>433</v>
      </c>
      <c r="AJ37" s="154" t="s">
        <v>433</v>
      </c>
      <c r="AK37" s="154" t="s">
        <v>433</v>
      </c>
      <c r="AL37" s="154" t="s">
        <v>433</v>
      </c>
      <c r="AM37" s="154" t="s">
        <v>433</v>
      </c>
      <c r="AN37" s="154" t="s">
        <v>433</v>
      </c>
      <c r="AO37" s="154" t="s">
        <v>433</v>
      </c>
      <c r="AP37" s="154" t="s">
        <v>433</v>
      </c>
      <c r="AQ37" s="154" t="s">
        <v>433</v>
      </c>
      <c r="AR37" s="154" t="s">
        <v>433</v>
      </c>
      <c r="AS37" s="154" t="s">
        <v>433</v>
      </c>
      <c r="AT37" s="154" t="s">
        <v>433</v>
      </c>
      <c r="AU37" s="154" t="s">
        <v>433</v>
      </c>
      <c r="AV37" s="154" t="s">
        <v>433</v>
      </c>
      <c r="AW37" s="154" t="s">
        <v>433</v>
      </c>
      <c r="AX37" s="154" t="s">
        <v>433</v>
      </c>
      <c r="AY37" s="154" t="s">
        <v>433</v>
      </c>
      <c r="AZ37" s="154" t="s">
        <v>433</v>
      </c>
      <c r="BA37" s="154" t="s">
        <v>433</v>
      </c>
      <c r="BB37" s="154" t="s">
        <v>433</v>
      </c>
      <c r="BC37" s="154" t="s">
        <v>433</v>
      </c>
      <c r="BD37" s="154" t="s">
        <v>433</v>
      </c>
      <c r="BE37" s="154" t="s">
        <v>433</v>
      </c>
      <c r="BF37" s="154" t="s">
        <v>433</v>
      </c>
      <c r="BG37" s="154" t="s">
        <v>433</v>
      </c>
      <c r="BH37" s="154" t="s">
        <v>433</v>
      </c>
      <c r="BI37" s="154" t="s">
        <v>433</v>
      </c>
    </row>
    <row r="38" spans="1:61" x14ac:dyDescent="0.2">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c r="AC38" s="154"/>
      <c r="AD38" s="154"/>
      <c r="AE38" s="154"/>
      <c r="AF38" s="154"/>
      <c r="AG38" s="154"/>
      <c r="AH38" s="154"/>
      <c r="AI38" s="154"/>
      <c r="AJ38" s="154"/>
      <c r="AK38" s="154"/>
      <c r="AL38" s="154"/>
      <c r="AM38" s="154"/>
      <c r="AN38" s="154"/>
      <c r="AO38" s="154"/>
      <c r="AP38" s="154"/>
      <c r="AQ38" s="154"/>
      <c r="AR38" s="154"/>
      <c r="AS38" s="154"/>
      <c r="AT38" s="154"/>
      <c r="AU38" s="154"/>
      <c r="AV38" s="154"/>
      <c r="AW38" s="154"/>
      <c r="AX38" s="154"/>
      <c r="AY38" s="154"/>
      <c r="AZ38" s="154"/>
      <c r="BA38" s="154"/>
      <c r="BB38" s="154"/>
      <c r="BC38" s="154"/>
      <c r="BD38" s="154"/>
      <c r="BE38" s="154"/>
      <c r="BF38" s="154"/>
      <c r="BG38" s="154"/>
      <c r="BH38" s="154"/>
      <c r="BI38" s="154"/>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4C04E9-A66A-427F-8074-C53F17E444AD}">
  <dimension ref="A1:BN38"/>
  <sheetViews>
    <sheetView zoomScale="80" zoomScaleNormal="80" workbookViewId="0">
      <selection activeCell="F21" sqref="F21"/>
    </sheetView>
  </sheetViews>
  <sheetFormatPr defaultColWidth="8.85546875" defaultRowHeight="12.75" x14ac:dyDescent="0.2"/>
  <cols>
    <col min="1" max="1" bestFit="true" customWidth="true" style="123" width="8.7109375" collapsed="true"/>
    <col min="2" max="2" bestFit="true" customWidth="true" style="123" width="30.28515625" collapsed="true"/>
    <col min="3" max="3" bestFit="true" customWidth="true" style="123" width="10.7109375" collapsed="true"/>
    <col min="4" max="4" bestFit="true" customWidth="true" style="123" width="32.28515625" collapsed="true"/>
    <col min="5" max="5" bestFit="true" customWidth="true" style="123" width="19.28515625" collapsed="true"/>
    <col min="6" max="6" bestFit="true" customWidth="true" style="123" width="20.85546875" collapsed="true"/>
    <col min="7" max="7" bestFit="true" customWidth="true" style="123" width="13.140625" collapsed="true"/>
    <col min="8" max="8" bestFit="true" customWidth="true" style="123" width="18.85546875" collapsed="true"/>
    <col min="9" max="9" bestFit="true" customWidth="true" style="123" width="20.0" collapsed="true"/>
    <col min="10" max="10" bestFit="true" customWidth="true" style="123" width="24.42578125" collapsed="true"/>
    <col min="11" max="11" bestFit="true" customWidth="true" style="123" width="10.42578125" collapsed="true"/>
    <col min="12" max="12" bestFit="true" customWidth="true" style="123" width="19.42578125" collapsed="true"/>
    <col min="13" max="13" bestFit="true" customWidth="true" style="123" width="18.140625" collapsed="true"/>
    <col min="14" max="14" bestFit="true" customWidth="true" style="123" width="19.42578125" collapsed="true"/>
    <col min="15" max="15" bestFit="true" customWidth="true" style="123" width="16.7109375" collapsed="true"/>
    <col min="16" max="16" bestFit="true" customWidth="true" style="123" width="16.85546875" collapsed="true"/>
    <col min="17" max="17" bestFit="true" customWidth="true" style="123" width="16.7109375" collapsed="true"/>
    <col min="18" max="18" bestFit="true" customWidth="true" style="123" width="13.5703125" collapsed="true"/>
    <col min="19" max="19" bestFit="true" customWidth="true" style="123" width="31.5703125" collapsed="true"/>
    <col min="20" max="20" bestFit="true" customWidth="true" style="123" width="16.42578125" collapsed="true"/>
    <col min="21" max="21" bestFit="true" customWidth="true" style="123" width="17.28515625" collapsed="true"/>
    <col min="22" max="22" bestFit="true" customWidth="true" style="123" width="12.0" collapsed="true"/>
    <col min="23" max="23" bestFit="true" customWidth="true" style="123" width="13.0" collapsed="true"/>
    <col min="24" max="24" bestFit="true" customWidth="true" style="123" width="13.5703125" collapsed="true"/>
    <col min="25" max="25" customWidth="true" style="123" width="13.0" collapsed="true"/>
    <col min="26" max="27" customWidth="true" style="123" width="12.28515625" collapsed="true"/>
    <col min="28" max="28" bestFit="true" customWidth="true" style="123" width="34.42578125" collapsed="true"/>
    <col min="29" max="30" bestFit="true" customWidth="true" style="123" width="13.0" collapsed="true"/>
    <col min="31" max="32" bestFit="true" customWidth="true" style="123" width="9.85546875" collapsed="true"/>
    <col min="33" max="33" bestFit="true" customWidth="true" style="123" width="12.85546875" collapsed="true"/>
    <col min="34" max="34" bestFit="true" customWidth="true" style="123" width="11.42578125" collapsed="true"/>
    <col min="35" max="35" bestFit="true" customWidth="true" style="123" width="13.0" collapsed="true"/>
    <col min="36" max="36" bestFit="true" customWidth="true" style="123" width="9.85546875" collapsed="true"/>
    <col min="37" max="37" bestFit="true" customWidth="true" style="123" width="10.0" collapsed="true"/>
    <col min="38" max="38" bestFit="true" customWidth="true" style="123" width="13.0" collapsed="true"/>
    <col min="39" max="16384" style="123" width="8.85546875" collapsed="true"/>
  </cols>
  <sheetData>
    <row r="1" spans="1:66" x14ac:dyDescent="0.2">
      <c r="A1" s="123" t="s">
        <v>216</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c r="Z1" s="123" t="s">
        <v>108</v>
      </c>
      <c r="AA1" s="123" t="s">
        <v>109</v>
      </c>
      <c r="AB1" s="123" t="s">
        <v>110</v>
      </c>
      <c r="AC1" s="123" t="s">
        <v>111</v>
      </c>
      <c r="AD1" s="123" t="s">
        <v>112</v>
      </c>
      <c r="AE1" s="123" t="s">
        <v>113</v>
      </c>
      <c r="AF1" s="123" t="s">
        <v>114</v>
      </c>
      <c r="AG1" s="123" t="s">
        <v>115</v>
      </c>
      <c r="AH1" s="123" t="s">
        <v>116</v>
      </c>
      <c r="AI1" s="123" t="s">
        <v>117</v>
      </c>
      <c r="AJ1" s="123" t="s">
        <v>118</v>
      </c>
      <c r="AK1" s="123" t="s">
        <v>119</v>
      </c>
    </row>
    <row r="2" spans="1:66" s="143" customFormat="1" ht="38.25" x14ac:dyDescent="0.2">
      <c r="A2" s="132" t="s">
        <v>217</v>
      </c>
      <c r="B2" s="133" t="s">
        <v>8</v>
      </c>
      <c r="C2" s="134" t="s">
        <v>9</v>
      </c>
      <c r="D2" s="133" t="s">
        <v>15</v>
      </c>
      <c r="E2" s="133" t="s">
        <v>16</v>
      </c>
      <c r="F2" s="133" t="s">
        <v>17</v>
      </c>
      <c r="G2" s="133" t="s">
        <v>18</v>
      </c>
      <c r="H2" s="133" t="s">
        <v>10</v>
      </c>
      <c r="I2" s="133" t="s">
        <v>11</v>
      </c>
      <c r="J2" s="133" t="s">
        <v>12</v>
      </c>
      <c r="K2" s="133" t="s">
        <v>0</v>
      </c>
      <c r="L2" s="133" t="s">
        <v>1</v>
      </c>
      <c r="M2" s="134" t="s">
        <v>23</v>
      </c>
      <c r="N2" s="134" t="s">
        <v>47</v>
      </c>
      <c r="O2" s="134" t="s">
        <v>48</v>
      </c>
      <c r="P2" s="134" t="s">
        <v>55</v>
      </c>
      <c r="Q2" s="134" t="s">
        <v>41</v>
      </c>
      <c r="R2" s="135" t="s">
        <v>78</v>
      </c>
      <c r="S2" s="135" t="s">
        <v>58</v>
      </c>
      <c r="T2" s="135" t="s">
        <v>59</v>
      </c>
      <c r="U2" s="135" t="s">
        <v>53</v>
      </c>
      <c r="V2" s="134" t="s">
        <v>55</v>
      </c>
      <c r="W2" s="135" t="s">
        <v>565</v>
      </c>
      <c r="X2" s="134" t="s">
        <v>564</v>
      </c>
      <c r="Y2" s="134" t="s">
        <v>68</v>
      </c>
      <c r="Z2" s="136" t="s">
        <v>140</v>
      </c>
      <c r="AA2" s="136" t="s">
        <v>147</v>
      </c>
      <c r="AB2" s="137" t="s">
        <v>148</v>
      </c>
      <c r="AC2" s="137" t="s">
        <v>568</v>
      </c>
      <c r="AD2" s="137" t="s">
        <v>60</v>
      </c>
      <c r="AE2" s="137" t="s">
        <v>185</v>
      </c>
      <c r="AF2" s="137" t="s">
        <v>566</v>
      </c>
      <c r="AG2" s="137" t="s">
        <v>567</v>
      </c>
      <c r="AH2" s="137" t="s">
        <v>63</v>
      </c>
      <c r="AI2" s="137" t="s">
        <v>65</v>
      </c>
      <c r="AJ2" s="137" t="s">
        <v>67</v>
      </c>
      <c r="AK2" s="138" t="s">
        <v>68</v>
      </c>
      <c r="AL2" s="123"/>
      <c r="AM2" s="123"/>
      <c r="AN2" s="123"/>
      <c r="AO2" s="123"/>
      <c r="AP2" s="123"/>
      <c r="AQ2" s="123"/>
      <c r="AR2" s="123"/>
      <c r="AS2" s="123"/>
      <c r="AT2" s="123"/>
      <c r="AU2" s="123"/>
      <c r="AV2" s="123"/>
      <c r="AW2" s="123"/>
      <c r="AX2" s="123"/>
      <c r="AY2" s="123"/>
      <c r="AZ2" s="123"/>
      <c r="BA2" s="123"/>
      <c r="BB2" s="123"/>
      <c r="BC2" s="123"/>
      <c r="BD2" s="123"/>
      <c r="BE2" s="123"/>
      <c r="BF2" s="123"/>
      <c r="BG2" s="123"/>
      <c r="BH2" s="123"/>
      <c r="BI2" s="123"/>
      <c r="BJ2" s="123"/>
      <c r="BK2" s="123"/>
      <c r="BL2" s="123"/>
      <c r="BM2" s="123"/>
      <c r="BN2" s="123"/>
    </row>
    <row r="3" spans="1:66" x14ac:dyDescent="0.2">
      <c r="A3" s="123">
        <v>0</v>
      </c>
      <c r="B3" s="144">
        <v>1</v>
      </c>
      <c r="C3" s="146" t="s">
        <v>3</v>
      </c>
      <c r="D3" s="146" t="s">
        <v>33</v>
      </c>
      <c r="E3" s="146" t="s">
        <v>139</v>
      </c>
      <c r="F3" s="147" t="s">
        <v>20</v>
      </c>
      <c r="G3" s="146" t="s">
        <v>19</v>
      </c>
      <c r="H3" s="147" t="s">
        <v>35</v>
      </c>
      <c r="I3" s="146" t="s">
        <v>37</v>
      </c>
      <c r="J3" s="194" t="s">
        <v>697</v>
      </c>
      <c r="K3" s="148" t="s">
        <v>4</v>
      </c>
      <c r="L3" s="144">
        <v>222.37</v>
      </c>
      <c r="M3" s="127">
        <f>J3*L3</f>
        <v>422503</v>
      </c>
      <c r="N3" s="196">
        <v>0.09</v>
      </c>
      <c r="O3" s="196">
        <v>0.09</v>
      </c>
      <c r="P3" s="198"/>
      <c r="Q3" s="146" t="s">
        <v>44</v>
      </c>
      <c r="R3" s="145">
        <v>0</v>
      </c>
      <c r="S3" s="127">
        <f>M3*R3/100</f>
        <v>0</v>
      </c>
      <c r="T3" s="127">
        <f>M3-S3</f>
        <v>422503</v>
      </c>
      <c r="U3" s="126">
        <f>T3-(T3*$U$9)</f>
        <v>422503</v>
      </c>
      <c r="V3" s="127">
        <f>ROUND((N3*U3),2)+ROUND((O3*U3),2)</f>
        <v>76050.539999999994</v>
      </c>
      <c r="W3" s="127">
        <f>$W$9*U3</f>
        <v>0</v>
      </c>
      <c r="X3" s="127">
        <f>ROUND(((U3+W3)/J3),4)</f>
        <v>222.37</v>
      </c>
      <c r="Y3" s="127">
        <f>X3*J3</f>
        <v>422503</v>
      </c>
      <c r="Z3" s="145" t="str">
        <f>C3</f>
        <v>DNPFT001</v>
      </c>
      <c r="AA3" s="178" t="str">
        <f>J3</f>
        <v>1900</v>
      </c>
      <c r="AB3" s="178" t="s">
        <v>162</v>
      </c>
      <c r="AC3" s="149">
        <f>(AB3/J3)*U3</f>
        <v>200133</v>
      </c>
      <c r="AD3" s="149">
        <f>AB3*L3</f>
        <v>200133</v>
      </c>
      <c r="AE3" s="149">
        <f>ROUND(AD3*R3/100,2)</f>
        <v>0</v>
      </c>
      <c r="AF3" s="149">
        <f>AD3-AE3</f>
        <v>200133</v>
      </c>
      <c r="AG3" s="126">
        <f>AF3-(AF3*$AG$9)</f>
        <v>200133</v>
      </c>
      <c r="AH3" s="127">
        <f>ROUNDUP((N3*AG3),2)+ROUND((O3*AG3),2)</f>
        <v>36023.94</v>
      </c>
      <c r="AI3" s="149">
        <f>($AD$12/$AD$10)*AF3</f>
        <v>0</v>
      </c>
      <c r="AJ3" s="127">
        <f>ROUND(((AG3+AI3)/AB3),4)</f>
        <v>222.37</v>
      </c>
      <c r="AK3" s="149">
        <f>ROUND(AB3*AJ3,2)</f>
        <v>200133</v>
      </c>
    </row>
    <row r="4" spans="1:66" x14ac:dyDescent="0.2">
      <c r="A4" s="123">
        <v>1</v>
      </c>
      <c r="B4" s="144">
        <v>2</v>
      </c>
      <c r="C4" s="144" t="s">
        <v>5</v>
      </c>
      <c r="D4" s="146" t="s">
        <v>33</v>
      </c>
      <c r="E4" s="146" t="s">
        <v>34</v>
      </c>
      <c r="F4" s="147" t="s">
        <v>20</v>
      </c>
      <c r="G4" s="146" t="s">
        <v>19</v>
      </c>
      <c r="H4" s="147" t="s">
        <v>35</v>
      </c>
      <c r="I4" s="146" t="s">
        <v>37</v>
      </c>
      <c r="J4" s="194" t="s">
        <v>698</v>
      </c>
      <c r="K4" s="148" t="s">
        <v>4</v>
      </c>
      <c r="L4" s="144">
        <v>302.35000000000002</v>
      </c>
      <c r="M4" s="127">
        <f>J4*L4</f>
        <v>393055.00000000006</v>
      </c>
      <c r="N4" s="196">
        <v>0.06</v>
      </c>
      <c r="O4" s="196">
        <v>0.06</v>
      </c>
      <c r="P4" s="198"/>
      <c r="Q4" s="146" t="s">
        <v>44</v>
      </c>
      <c r="R4" s="145">
        <v>0</v>
      </c>
      <c r="S4" s="127">
        <f>M4*R4/100</f>
        <v>0</v>
      </c>
      <c r="T4" s="127">
        <f>M4-S4</f>
        <v>393055.00000000006</v>
      </c>
      <c r="U4" s="126">
        <f t="shared" ref="U4:U7" si="0">T4-(T4*$U$9)</f>
        <v>393055.00000000006</v>
      </c>
      <c r="V4" s="127">
        <f t="shared" ref="V4:V7" si="1">ROUND((N4*U4),2)+ROUND((O4*U4),2)</f>
        <v>47166.6</v>
      </c>
      <c r="W4" s="127">
        <f t="shared" ref="W4:W7" si="2">$W$9*U4</f>
        <v>0</v>
      </c>
      <c r="X4" s="127">
        <f t="shared" ref="X4:X7" si="3">ROUND(((U4+W4)/J4),4)</f>
        <v>302.35000000000002</v>
      </c>
      <c r="Y4" s="127">
        <f t="shared" ref="Y4:Y7" si="4">X4*J4</f>
        <v>393055.00000000006</v>
      </c>
      <c r="Z4" s="145" t="str">
        <f t="shared" ref="Z4:Z7" si="5">C4</f>
        <v>BELFL135</v>
      </c>
      <c r="AA4" s="178" t="str">
        <f t="shared" ref="AA4:AA7" si="6">J4</f>
        <v>1300</v>
      </c>
      <c r="AB4" s="178" t="s">
        <v>180</v>
      </c>
      <c r="AC4" s="149">
        <f>(AB4/J4)*U4</f>
        <v>90705.000000000015</v>
      </c>
      <c r="AD4" s="149">
        <f>AB4*L4</f>
        <v>90705</v>
      </c>
      <c r="AE4" s="149">
        <f>ROUND(AD4*R4/100,2)</f>
        <v>0</v>
      </c>
      <c r="AF4" s="149">
        <f>AD4-AE4</f>
        <v>90705</v>
      </c>
      <c r="AG4" s="126">
        <f>AF4-(AF4*$AG$9)</f>
        <v>90705</v>
      </c>
      <c r="AH4" s="127">
        <f t="shared" ref="AH4:AH7" si="7">ROUNDUP((N4*AG4),2)+ROUND((O4*AG4),2)</f>
        <v>10884.6</v>
      </c>
      <c r="AI4" s="149">
        <f>($AD$12/$AD$10)*AF4</f>
        <v>0</v>
      </c>
      <c r="AJ4" s="127">
        <f>ROUND(((AG4+AI4)/AB4),4)</f>
        <v>302.35000000000002</v>
      </c>
      <c r="AK4" s="149">
        <f>ROUND(AB4*AJ4,2)</f>
        <v>90705</v>
      </c>
    </row>
    <row r="5" spans="1:66" x14ac:dyDescent="0.2">
      <c r="A5" s="123">
        <v>2</v>
      </c>
      <c r="B5" s="144">
        <v>3</v>
      </c>
      <c r="C5" s="144" t="s">
        <v>6</v>
      </c>
      <c r="D5" s="146" t="s">
        <v>33</v>
      </c>
      <c r="E5" s="146" t="s">
        <v>34</v>
      </c>
      <c r="F5" s="147" t="s">
        <v>20</v>
      </c>
      <c r="G5" s="146" t="s">
        <v>19</v>
      </c>
      <c r="H5" s="147" t="s">
        <v>35</v>
      </c>
      <c r="I5" s="146" t="s">
        <v>37</v>
      </c>
      <c r="J5" s="194" t="s">
        <v>699</v>
      </c>
      <c r="K5" s="148" t="s">
        <v>4</v>
      </c>
      <c r="L5" s="144">
        <v>288.13</v>
      </c>
      <c r="M5" s="127">
        <f>J5*L5</f>
        <v>360162.5</v>
      </c>
      <c r="N5" s="196">
        <v>0.06</v>
      </c>
      <c r="O5" s="196">
        <v>0.06</v>
      </c>
      <c r="P5" s="198"/>
      <c r="Q5" s="146" t="s">
        <v>44</v>
      </c>
      <c r="R5" s="145">
        <v>0</v>
      </c>
      <c r="S5" s="127">
        <f>M5*R5/100</f>
        <v>0</v>
      </c>
      <c r="T5" s="127">
        <f>M5-S5</f>
        <v>360162.5</v>
      </c>
      <c r="U5" s="126">
        <f t="shared" si="0"/>
        <v>360162.5</v>
      </c>
      <c r="V5" s="127">
        <f t="shared" si="1"/>
        <v>43219.5</v>
      </c>
      <c r="W5" s="127">
        <f t="shared" si="2"/>
        <v>0</v>
      </c>
      <c r="X5" s="127">
        <f t="shared" si="3"/>
        <v>288.13</v>
      </c>
      <c r="Y5" s="127">
        <f t="shared" si="4"/>
        <v>360162.5</v>
      </c>
      <c r="Z5" s="145" t="str">
        <f t="shared" si="5"/>
        <v>BESITCT050</v>
      </c>
      <c r="AA5" s="178" t="str">
        <f t="shared" si="6"/>
        <v>1250</v>
      </c>
      <c r="AB5" s="197" t="s">
        <v>209</v>
      </c>
      <c r="AC5" s="149">
        <f t="shared" ref="AC5:AC7" si="8">(AB5/J5)*U5</f>
        <v>72032.5</v>
      </c>
      <c r="AD5" s="149">
        <f t="shared" ref="AD5:AD7" si="9">AB5*L5</f>
        <v>72032.5</v>
      </c>
      <c r="AE5" s="149">
        <f t="shared" ref="AE5:AE7" si="10">ROUND(AD5*R5/100,2)</f>
        <v>0</v>
      </c>
      <c r="AF5" s="149">
        <f t="shared" ref="AF5:AF7" si="11">AD5-AE5</f>
        <v>72032.5</v>
      </c>
      <c r="AG5" s="126">
        <f t="shared" ref="AG5:AG7" si="12">AF5-(AF5*$AG$9)</f>
        <v>72032.5</v>
      </c>
      <c r="AH5" s="127">
        <f t="shared" si="7"/>
        <v>8643.9</v>
      </c>
      <c r="AI5" s="149">
        <f t="shared" ref="AI5:AI7" si="13">($AD$12/$AD$10)*AF5</f>
        <v>0</v>
      </c>
      <c r="AJ5" s="127">
        <f t="shared" ref="AJ5:AJ7" si="14">ROUND(((AG5+AI5)/AB5),4)</f>
        <v>288.13</v>
      </c>
      <c r="AK5" s="149">
        <f t="shared" ref="AK5:AK7" si="15">ROUND(AB5*AJ5,2)</f>
        <v>72032.5</v>
      </c>
    </row>
    <row r="6" spans="1:66" x14ac:dyDescent="0.2">
      <c r="A6" s="123">
        <v>3</v>
      </c>
      <c r="B6" s="144">
        <v>4</v>
      </c>
      <c r="C6" s="144" t="s">
        <v>7</v>
      </c>
      <c r="D6" s="146" t="s">
        <v>33</v>
      </c>
      <c r="E6" s="146" t="s">
        <v>34</v>
      </c>
      <c r="F6" s="147" t="s">
        <v>20</v>
      </c>
      <c r="G6" s="146" t="s">
        <v>19</v>
      </c>
      <c r="H6" s="147" t="s">
        <v>35</v>
      </c>
      <c r="I6" s="146" t="s">
        <v>37</v>
      </c>
      <c r="J6" s="194" t="s">
        <v>700</v>
      </c>
      <c r="K6" s="148" t="s">
        <v>4</v>
      </c>
      <c r="L6" s="144">
        <v>465.3</v>
      </c>
      <c r="M6" s="127">
        <f>J6*L6</f>
        <v>535095</v>
      </c>
      <c r="N6" s="195">
        <v>2.5000000000000001E-2</v>
      </c>
      <c r="O6" s="195">
        <v>2.5000000000000001E-2</v>
      </c>
      <c r="P6" s="198"/>
      <c r="Q6" s="146" t="s">
        <v>43</v>
      </c>
      <c r="R6" s="145">
        <v>0</v>
      </c>
      <c r="S6" s="127">
        <f>R6</f>
        <v>0</v>
      </c>
      <c r="T6" s="127">
        <f>M6-S6</f>
        <v>535095</v>
      </c>
      <c r="U6" s="126">
        <f t="shared" si="0"/>
        <v>535095</v>
      </c>
      <c r="V6" s="127">
        <f t="shared" si="1"/>
        <v>26754.76</v>
      </c>
      <c r="W6" s="127">
        <f t="shared" si="2"/>
        <v>0</v>
      </c>
      <c r="X6" s="127">
        <f t="shared" si="3"/>
        <v>465.3</v>
      </c>
      <c r="Y6" s="127">
        <f t="shared" si="4"/>
        <v>535095</v>
      </c>
      <c r="Z6" s="145" t="str">
        <f t="shared" si="5"/>
        <v>BRACC106</v>
      </c>
      <c r="AA6" s="178" t="str">
        <f t="shared" si="6"/>
        <v>1150</v>
      </c>
      <c r="AB6" s="197" t="s">
        <v>191</v>
      </c>
      <c r="AC6" s="149">
        <f t="shared" si="8"/>
        <v>69795</v>
      </c>
      <c r="AD6" s="149">
        <f t="shared" si="9"/>
        <v>69795</v>
      </c>
      <c r="AE6" s="149">
        <f t="shared" si="10"/>
        <v>0</v>
      </c>
      <c r="AF6" s="149">
        <f t="shared" si="11"/>
        <v>69795</v>
      </c>
      <c r="AG6" s="126">
        <f t="shared" si="12"/>
        <v>69795</v>
      </c>
      <c r="AH6" s="127">
        <f t="shared" si="7"/>
        <v>3489.76</v>
      </c>
      <c r="AI6" s="149">
        <f t="shared" si="13"/>
        <v>0</v>
      </c>
      <c r="AJ6" s="127">
        <f t="shared" si="14"/>
        <v>465.3</v>
      </c>
      <c r="AK6" s="149">
        <f t="shared" si="15"/>
        <v>69795</v>
      </c>
    </row>
    <row r="7" spans="1:66" x14ac:dyDescent="0.2">
      <c r="A7" s="123">
        <v>4</v>
      </c>
      <c r="B7" s="144">
        <v>5</v>
      </c>
      <c r="C7" s="144" t="s">
        <v>28</v>
      </c>
      <c r="D7" s="146" t="s">
        <v>33</v>
      </c>
      <c r="E7" s="146" t="s">
        <v>34</v>
      </c>
      <c r="F7" s="147" t="s">
        <v>20</v>
      </c>
      <c r="G7" s="146" t="s">
        <v>19</v>
      </c>
      <c r="H7" s="147" t="s">
        <v>35</v>
      </c>
      <c r="I7" s="146" t="s">
        <v>37</v>
      </c>
      <c r="J7" s="194" t="s">
        <v>701</v>
      </c>
      <c r="K7" s="148" t="s">
        <v>4</v>
      </c>
      <c r="L7" s="144">
        <v>217.89</v>
      </c>
      <c r="M7" s="127">
        <v>0</v>
      </c>
      <c r="N7" s="196">
        <v>0</v>
      </c>
      <c r="O7" s="196">
        <v>0</v>
      </c>
      <c r="P7" s="198"/>
      <c r="Q7" s="145"/>
      <c r="R7" s="145">
        <v>0</v>
      </c>
      <c r="S7" s="127">
        <f>M7*R7</f>
        <v>0</v>
      </c>
      <c r="T7" s="127">
        <f>M7-S7</f>
        <v>0</v>
      </c>
      <c r="U7" s="126">
        <f t="shared" si="0"/>
        <v>0</v>
      </c>
      <c r="V7" s="127">
        <f t="shared" si="1"/>
        <v>0</v>
      </c>
      <c r="W7" s="127">
        <f t="shared" si="2"/>
        <v>0</v>
      </c>
      <c r="X7" s="127">
        <f t="shared" si="3"/>
        <v>0</v>
      </c>
      <c r="Y7" s="127">
        <f t="shared" si="4"/>
        <v>0</v>
      </c>
      <c r="Z7" s="145" t="str">
        <f t="shared" si="5"/>
        <v>BECTC028</v>
      </c>
      <c r="AA7" s="178" t="str">
        <f t="shared" si="6"/>
        <v>1655</v>
      </c>
      <c r="AB7" s="197" t="s">
        <v>182</v>
      </c>
      <c r="AC7" s="149">
        <f t="shared" si="8"/>
        <v>0</v>
      </c>
      <c r="AD7" s="149">
        <f t="shared" si="9"/>
        <v>142717.94999999998</v>
      </c>
      <c r="AE7" s="149">
        <f t="shared" si="10"/>
        <v>0</v>
      </c>
      <c r="AF7" s="149">
        <f t="shared" si="11"/>
        <v>142717.94999999998</v>
      </c>
      <c r="AG7" s="126">
        <f t="shared" si="12"/>
        <v>142717.94999999998</v>
      </c>
      <c r="AH7" s="127">
        <f t="shared" si="7"/>
        <v>0</v>
      </c>
      <c r="AI7" s="149">
        <f t="shared" si="13"/>
        <v>0</v>
      </c>
      <c r="AJ7" s="127">
        <f t="shared" si="14"/>
        <v>217.89</v>
      </c>
      <c r="AK7" s="149">
        <f t="shared" si="15"/>
        <v>142717.95000000001</v>
      </c>
    </row>
    <row r="8" spans="1:66" x14ac:dyDescent="0.2">
      <c r="A8" s="123">
        <v>5</v>
      </c>
      <c r="B8" s="193"/>
      <c r="C8" s="193"/>
      <c r="D8" s="193"/>
      <c r="E8" s="193"/>
      <c r="F8" s="193"/>
      <c r="G8" s="193"/>
      <c r="H8" s="167"/>
      <c r="I8" s="167"/>
      <c r="J8" s="167"/>
      <c r="K8" s="167"/>
      <c r="L8" s="167"/>
      <c r="M8" s="199">
        <f>SUM(M3:M7)</f>
        <v>1710815.5</v>
      </c>
      <c r="N8" s="199"/>
      <c r="O8" s="199"/>
      <c r="P8" s="124"/>
      <c r="Q8" s="124"/>
      <c r="R8" s="124"/>
      <c r="S8" s="124" t="s">
        <v>69</v>
      </c>
      <c r="T8" s="118">
        <f>SUM(T3:T7)</f>
        <v>1710815.5</v>
      </c>
      <c r="U8" s="118">
        <f t="shared" ref="U8" si="16">SUM(U3:U7)</f>
        <v>1710815.5</v>
      </c>
      <c r="V8" s="118">
        <f>SUM(V3:V7)</f>
        <v>193191.4</v>
      </c>
      <c r="W8" s="118">
        <f>SUM(W3:W7)</f>
        <v>0</v>
      </c>
      <c r="X8" s="118"/>
      <c r="Y8" s="118"/>
      <c r="Z8" s="119"/>
      <c r="AA8" s="119"/>
      <c r="AB8" s="151" t="s">
        <v>70</v>
      </c>
      <c r="AC8" s="151">
        <f>SUM(AC3:AC7)</f>
        <v>432665.5</v>
      </c>
      <c r="AD8" s="120">
        <f t="shared" ref="AD8:AI8" si="17">SUM(AD3:AD7)</f>
        <v>575383.44999999995</v>
      </c>
      <c r="AE8" s="120">
        <f t="shared" si="17"/>
        <v>0</v>
      </c>
      <c r="AF8" s="120">
        <f>SUM(AF3:AF7)</f>
        <v>575383.44999999995</v>
      </c>
      <c r="AG8" s="120">
        <f>SUM(AG3:AG7)</f>
        <v>575383.44999999995</v>
      </c>
      <c r="AH8" s="120">
        <f>ROUND(SUM(AH3:AH7),2)</f>
        <v>59042.2</v>
      </c>
      <c r="AI8" s="120">
        <f t="shared" si="17"/>
        <v>0</v>
      </c>
      <c r="AJ8" s="122"/>
      <c r="AK8" s="120">
        <f>SUM(AK3:AK7)</f>
        <v>575383.44999999995</v>
      </c>
    </row>
    <row r="9" spans="1:66" x14ac:dyDescent="0.2">
      <c r="A9" s="123">
        <v>6</v>
      </c>
      <c r="B9" s="154" t="s">
        <v>433</v>
      </c>
      <c r="C9" s="154" t="s">
        <v>433</v>
      </c>
      <c r="D9" s="154" t="s">
        <v>433</v>
      </c>
      <c r="E9" s="154" t="s">
        <v>433</v>
      </c>
      <c r="F9" s="154" t="s">
        <v>433</v>
      </c>
      <c r="G9" s="154" t="s">
        <v>433</v>
      </c>
      <c r="H9" s="154" t="s">
        <v>433</v>
      </c>
      <c r="I9" s="154" t="s">
        <v>433</v>
      </c>
      <c r="J9" s="154" t="s">
        <v>433</v>
      </c>
      <c r="K9" s="154" t="s">
        <v>433</v>
      </c>
      <c r="L9" s="154" t="s">
        <v>433</v>
      </c>
      <c r="M9" s="154" t="s">
        <v>433</v>
      </c>
      <c r="N9" s="154" t="s">
        <v>433</v>
      </c>
      <c r="O9" s="154" t="s">
        <v>433</v>
      </c>
      <c r="P9" s="154" t="s">
        <v>433</v>
      </c>
      <c r="Q9" s="154" t="s">
        <v>433</v>
      </c>
      <c r="R9" s="154" t="s">
        <v>433</v>
      </c>
      <c r="S9" s="124" t="s">
        <v>49</v>
      </c>
      <c r="T9" s="118">
        <v>0</v>
      </c>
      <c r="U9" s="155">
        <f>ROUND(T9/T8,16)</f>
        <v>0</v>
      </c>
      <c r="V9" s="155" t="s">
        <v>433</v>
      </c>
      <c r="W9" s="155">
        <f>ROUND(D27/U8,16)</f>
        <v>0</v>
      </c>
      <c r="X9" s="155" t="s">
        <v>433</v>
      </c>
      <c r="Y9" s="155" t="s">
        <v>433</v>
      </c>
      <c r="Z9" s="155" t="s">
        <v>433</v>
      </c>
      <c r="AA9" s="155" t="s">
        <v>433</v>
      </c>
      <c r="AB9" s="154" t="s">
        <v>433</v>
      </c>
      <c r="AC9" s="154" t="s">
        <v>433</v>
      </c>
      <c r="AD9" s="156" t="s">
        <v>433</v>
      </c>
      <c r="AE9" s="156" t="s">
        <v>433</v>
      </c>
      <c r="AF9" s="156" t="s">
        <v>433</v>
      </c>
      <c r="AG9" s="156">
        <f>ROUND(AD11/AD10,16)</f>
        <v>0</v>
      </c>
      <c r="AH9" s="156" t="s">
        <v>433</v>
      </c>
      <c r="AI9" s="156" t="s">
        <v>433</v>
      </c>
      <c r="AJ9" s="157" t="s">
        <v>433</v>
      </c>
      <c r="AK9" s="156" t="s">
        <v>433</v>
      </c>
    </row>
    <row r="10" spans="1:66" x14ac:dyDescent="0.2">
      <c r="A10" s="123">
        <v>7</v>
      </c>
      <c r="B10" s="154" t="s">
        <v>433</v>
      </c>
      <c r="C10" s="154" t="s">
        <v>433</v>
      </c>
      <c r="D10" s="154" t="s">
        <v>433</v>
      </c>
      <c r="E10" s="154" t="s">
        <v>433</v>
      </c>
      <c r="F10" s="154" t="s">
        <v>433</v>
      </c>
      <c r="G10" s="154" t="s">
        <v>433</v>
      </c>
      <c r="H10" s="154" t="s">
        <v>433</v>
      </c>
      <c r="I10" s="154" t="s">
        <v>433</v>
      </c>
      <c r="J10" s="154" t="s">
        <v>433</v>
      </c>
      <c r="K10" s="154" t="s">
        <v>433</v>
      </c>
      <c r="L10" s="154" t="s">
        <v>433</v>
      </c>
      <c r="M10" s="154" t="s">
        <v>433</v>
      </c>
      <c r="N10" s="154" t="s">
        <v>433</v>
      </c>
      <c r="O10" s="154" t="s">
        <v>433</v>
      </c>
      <c r="P10" s="154" t="s">
        <v>433</v>
      </c>
      <c r="Q10" s="154" t="s">
        <v>433</v>
      </c>
      <c r="R10" s="154" t="s">
        <v>433</v>
      </c>
      <c r="S10" s="124" t="s">
        <v>57</v>
      </c>
      <c r="T10" s="117">
        <f>D27+D28</f>
        <v>0</v>
      </c>
      <c r="U10" s="154" t="s">
        <v>433</v>
      </c>
      <c r="V10" s="154" t="s">
        <v>433</v>
      </c>
      <c r="W10" s="154" t="s">
        <v>433</v>
      </c>
      <c r="X10" s="154" t="s">
        <v>433</v>
      </c>
      <c r="Y10" s="154" t="s">
        <v>433</v>
      </c>
      <c r="Z10" s="154" t="s">
        <v>433</v>
      </c>
      <c r="AA10" s="154" t="s">
        <v>433</v>
      </c>
      <c r="AB10" s="151" t="s">
        <v>186</v>
      </c>
      <c r="AC10" s="151" t="s">
        <v>433</v>
      </c>
      <c r="AD10" s="151">
        <f>AF8</f>
        <v>575383.44999999995</v>
      </c>
      <c r="AE10" s="154" t="s">
        <v>433</v>
      </c>
      <c r="AF10" s="154" t="s">
        <v>433</v>
      </c>
      <c r="AG10" s="154" t="s">
        <v>433</v>
      </c>
      <c r="AH10" s="154" t="s">
        <v>433</v>
      </c>
      <c r="AI10" s="154" t="s">
        <v>433</v>
      </c>
      <c r="AJ10" s="154" t="s">
        <v>433</v>
      </c>
      <c r="AK10" s="154" t="s">
        <v>433</v>
      </c>
    </row>
    <row r="11" spans="1:66" x14ac:dyDescent="0.2">
      <c r="A11" s="123">
        <v>8</v>
      </c>
      <c r="B11" s="154" t="s">
        <v>433</v>
      </c>
      <c r="C11" s="154" t="s">
        <v>433</v>
      </c>
      <c r="D11" s="154" t="s">
        <v>433</v>
      </c>
      <c r="E11" s="154" t="s">
        <v>433</v>
      </c>
      <c r="F11" s="154" t="s">
        <v>433</v>
      </c>
      <c r="G11" s="154" t="s">
        <v>433</v>
      </c>
      <c r="H11" s="154" t="s">
        <v>433</v>
      </c>
      <c r="I11" s="154" t="s">
        <v>433</v>
      </c>
      <c r="J11" s="154" t="s">
        <v>433</v>
      </c>
      <c r="K11" s="154" t="s">
        <v>433</v>
      </c>
      <c r="L11" s="154" t="s">
        <v>433</v>
      </c>
      <c r="M11" s="154" t="s">
        <v>433</v>
      </c>
      <c r="N11" s="154" t="s">
        <v>433</v>
      </c>
      <c r="O11" s="154" t="s">
        <v>433</v>
      </c>
      <c r="P11" s="154" t="s">
        <v>433</v>
      </c>
      <c r="Q11" s="154" t="s">
        <v>433</v>
      </c>
      <c r="R11" s="154" t="s">
        <v>433</v>
      </c>
      <c r="S11" s="124" t="s">
        <v>50</v>
      </c>
      <c r="T11" s="117">
        <f>V8</f>
        <v>193191.4</v>
      </c>
      <c r="U11" s="154" t="s">
        <v>433</v>
      </c>
      <c r="V11" s="154" t="s">
        <v>433</v>
      </c>
      <c r="W11" s="154" t="s">
        <v>433</v>
      </c>
      <c r="X11" s="154" t="s">
        <v>433</v>
      </c>
      <c r="Y11" s="154" t="s">
        <v>433</v>
      </c>
      <c r="Z11" s="154" t="s">
        <v>433</v>
      </c>
      <c r="AA11" s="154" t="s">
        <v>433</v>
      </c>
      <c r="AB11" s="151" t="s">
        <v>42</v>
      </c>
      <c r="AC11" s="151" t="s">
        <v>433</v>
      </c>
      <c r="AD11" s="151">
        <f>ROUND((AC8/$U$8)*$T$9,2)</f>
        <v>0</v>
      </c>
      <c r="AE11" s="154" t="s">
        <v>433</v>
      </c>
      <c r="AF11" s="154" t="s">
        <v>433</v>
      </c>
      <c r="AG11" s="154" t="s">
        <v>433</v>
      </c>
      <c r="AH11" s="154" t="s">
        <v>433</v>
      </c>
      <c r="AI11" s="154" t="s">
        <v>433</v>
      </c>
      <c r="AJ11" s="154" t="s">
        <v>433</v>
      </c>
      <c r="AK11" s="154" t="s">
        <v>433</v>
      </c>
    </row>
    <row r="12" spans="1:66" x14ac:dyDescent="0.2">
      <c r="A12" s="123">
        <v>9</v>
      </c>
      <c r="B12" s="154" t="s">
        <v>433</v>
      </c>
      <c r="C12" s="154" t="s">
        <v>433</v>
      </c>
      <c r="D12" s="154" t="s">
        <v>433</v>
      </c>
      <c r="E12" s="154" t="s">
        <v>433</v>
      </c>
      <c r="F12" s="154" t="s">
        <v>433</v>
      </c>
      <c r="G12" s="154" t="s">
        <v>433</v>
      </c>
      <c r="H12" s="154" t="s">
        <v>433</v>
      </c>
      <c r="I12" s="154" t="s">
        <v>433</v>
      </c>
      <c r="J12" s="154" t="s">
        <v>433</v>
      </c>
      <c r="K12" s="154" t="s">
        <v>433</v>
      </c>
      <c r="L12" s="154" t="s">
        <v>433</v>
      </c>
      <c r="M12" s="154" t="s">
        <v>433</v>
      </c>
      <c r="N12" s="154" t="s">
        <v>433</v>
      </c>
      <c r="O12" s="154" t="s">
        <v>433</v>
      </c>
      <c r="P12" s="154" t="s">
        <v>433</v>
      </c>
      <c r="Q12" s="154" t="s">
        <v>433</v>
      </c>
      <c r="R12" s="154" t="s">
        <v>433</v>
      </c>
      <c r="S12" s="124" t="s">
        <v>46</v>
      </c>
      <c r="T12" s="117">
        <f>(T8+T10+T11)-T9</f>
        <v>1904006.9</v>
      </c>
      <c r="U12" s="154" t="s">
        <v>433</v>
      </c>
      <c r="V12" s="154" t="s">
        <v>433</v>
      </c>
      <c r="W12" s="154" t="s">
        <v>433</v>
      </c>
      <c r="X12" s="154" t="s">
        <v>433</v>
      </c>
      <c r="Y12" s="154" t="s">
        <v>433</v>
      </c>
      <c r="Z12" s="154" t="s">
        <v>433</v>
      </c>
      <c r="AA12" s="154" t="s">
        <v>433</v>
      </c>
      <c r="AB12" s="151" t="s">
        <v>187</v>
      </c>
      <c r="AC12" s="151" t="s">
        <v>433</v>
      </c>
      <c r="AD12" s="151">
        <f>ROUND(($AC$8/$U$8)*D27,4)</f>
        <v>0</v>
      </c>
      <c r="AE12" s="154" t="s">
        <v>433</v>
      </c>
      <c r="AF12" s="154" t="s">
        <v>433</v>
      </c>
      <c r="AG12" s="154" t="s">
        <v>433</v>
      </c>
      <c r="AH12" s="154" t="s">
        <v>433</v>
      </c>
      <c r="AI12" s="154" t="s">
        <v>433</v>
      </c>
      <c r="AJ12" s="154" t="s">
        <v>433</v>
      </c>
      <c r="AK12" s="154" t="s">
        <v>433</v>
      </c>
    </row>
    <row r="13" spans="1:66" x14ac:dyDescent="0.2">
      <c r="A13" s="123">
        <v>10</v>
      </c>
      <c r="B13" s="154" t="s">
        <v>433</v>
      </c>
      <c r="C13" s="154" t="s">
        <v>433</v>
      </c>
      <c r="D13" s="154" t="s">
        <v>433</v>
      </c>
      <c r="E13" s="154" t="s">
        <v>433</v>
      </c>
      <c r="F13" s="154" t="s">
        <v>433</v>
      </c>
      <c r="G13" s="154" t="s">
        <v>433</v>
      </c>
      <c r="H13" s="154" t="s">
        <v>433</v>
      </c>
      <c r="I13" s="154" t="s">
        <v>433</v>
      </c>
      <c r="J13" s="154" t="s">
        <v>433</v>
      </c>
      <c r="K13" s="154" t="s">
        <v>433</v>
      </c>
      <c r="L13" s="154" t="s">
        <v>433</v>
      </c>
      <c r="M13" s="154" t="s">
        <v>433</v>
      </c>
      <c r="N13" s="154" t="s">
        <v>433</v>
      </c>
      <c r="O13" s="154" t="s">
        <v>433</v>
      </c>
      <c r="P13" s="154" t="s">
        <v>433</v>
      </c>
      <c r="Q13" s="154" t="s">
        <v>433</v>
      </c>
      <c r="R13" s="154" t="s">
        <v>433</v>
      </c>
      <c r="S13" s="124" t="s">
        <v>45</v>
      </c>
      <c r="T13" s="121">
        <f>D29</f>
        <v>0</v>
      </c>
      <c r="U13" s="154" t="s">
        <v>433</v>
      </c>
      <c r="V13" s="154" t="s">
        <v>433</v>
      </c>
      <c r="W13" s="154" t="s">
        <v>433</v>
      </c>
      <c r="X13" s="154" t="s">
        <v>433</v>
      </c>
      <c r="Y13" s="154" t="s">
        <v>433</v>
      </c>
      <c r="Z13" s="154" t="s">
        <v>433</v>
      </c>
      <c r="AA13" s="154" t="s">
        <v>433</v>
      </c>
      <c r="AB13" s="151" t="s">
        <v>188</v>
      </c>
      <c r="AC13" s="151" t="s">
        <v>433</v>
      </c>
      <c r="AD13" s="151">
        <f>ROUND(($AC$8/$U$8)*D28,4)</f>
        <v>0</v>
      </c>
      <c r="AE13" s="154" t="s">
        <v>433</v>
      </c>
      <c r="AF13" s="154" t="s">
        <v>433</v>
      </c>
      <c r="AG13" s="154" t="s">
        <v>433</v>
      </c>
      <c r="AH13" s="154" t="s">
        <v>433</v>
      </c>
      <c r="AI13" s="154" t="s">
        <v>433</v>
      </c>
      <c r="AJ13" s="154" t="s">
        <v>433</v>
      </c>
      <c r="AK13" s="154" t="s">
        <v>433</v>
      </c>
    </row>
    <row r="14" spans="1:66" x14ac:dyDescent="0.2">
      <c r="A14" s="123">
        <v>11</v>
      </c>
      <c r="B14" s="154" t="s">
        <v>433</v>
      </c>
      <c r="C14" s="154" t="s">
        <v>433</v>
      </c>
      <c r="D14" s="154" t="s">
        <v>433</v>
      </c>
      <c r="E14" s="154" t="s">
        <v>433</v>
      </c>
      <c r="F14" s="154" t="s">
        <v>433</v>
      </c>
      <c r="G14" s="154" t="s">
        <v>433</v>
      </c>
      <c r="H14" s="154" t="s">
        <v>433</v>
      </c>
      <c r="I14" s="154" t="s">
        <v>433</v>
      </c>
      <c r="J14" s="154" t="s">
        <v>433</v>
      </c>
      <c r="K14" s="154" t="s">
        <v>433</v>
      </c>
      <c r="L14" s="154" t="s">
        <v>433</v>
      </c>
      <c r="M14" s="154" t="s">
        <v>433</v>
      </c>
      <c r="N14" s="154" t="s">
        <v>433</v>
      </c>
      <c r="O14" s="154" t="s">
        <v>433</v>
      </c>
      <c r="P14" s="154" t="s">
        <v>433</v>
      </c>
      <c r="Q14" s="154" t="s">
        <v>433</v>
      </c>
      <c r="R14" s="154" t="s">
        <v>433</v>
      </c>
      <c r="S14" s="154" t="s">
        <v>433</v>
      </c>
      <c r="T14" s="154" t="s">
        <v>433</v>
      </c>
      <c r="U14" s="154" t="s">
        <v>433</v>
      </c>
      <c r="V14" s="154" t="s">
        <v>433</v>
      </c>
      <c r="W14" s="154" t="s">
        <v>433</v>
      </c>
      <c r="X14" s="154" t="s">
        <v>433</v>
      </c>
      <c r="Y14" s="154" t="s">
        <v>433</v>
      </c>
      <c r="Z14" s="154" t="s">
        <v>433</v>
      </c>
      <c r="AA14" s="154" t="s">
        <v>433</v>
      </c>
      <c r="AB14" s="151" t="s">
        <v>189</v>
      </c>
      <c r="AC14" s="151" t="s">
        <v>433</v>
      </c>
      <c r="AD14" s="151">
        <f>ROUND(AD12+AD13,2)</f>
        <v>0</v>
      </c>
      <c r="AE14" s="154" t="s">
        <v>433</v>
      </c>
      <c r="AF14" s="154" t="s">
        <v>433</v>
      </c>
      <c r="AG14" s="154" t="s">
        <v>433</v>
      </c>
      <c r="AH14" s="154" t="s">
        <v>433</v>
      </c>
      <c r="AI14" s="154" t="s">
        <v>433</v>
      </c>
      <c r="AJ14" s="154" t="s">
        <v>433</v>
      </c>
      <c r="AK14" s="154" t="s">
        <v>433</v>
      </c>
    </row>
    <row r="15" spans="1:66" ht="25.5" x14ac:dyDescent="0.2">
      <c r="A15" s="123">
        <v>12</v>
      </c>
      <c r="B15" s="184" t="s">
        <v>25</v>
      </c>
      <c r="C15" s="184" t="s">
        <v>26</v>
      </c>
      <c r="D15" s="184" t="s">
        <v>27</v>
      </c>
      <c r="E15" s="184" t="s">
        <v>14</v>
      </c>
      <c r="F15" s="184" t="s">
        <v>21</v>
      </c>
      <c r="G15" s="184" t="s">
        <v>22</v>
      </c>
      <c r="H15" s="184" t="s">
        <v>79</v>
      </c>
      <c r="I15" s="184" t="s">
        <v>80</v>
      </c>
      <c r="J15" s="184" t="s">
        <v>13</v>
      </c>
      <c r="K15" s="184" t="s">
        <v>24</v>
      </c>
      <c r="L15" s="185" t="s">
        <v>609</v>
      </c>
      <c r="M15" s="185" t="s">
        <v>610</v>
      </c>
      <c r="N15" s="185" t="s">
        <v>434</v>
      </c>
      <c r="O15" s="186" t="s">
        <v>608</v>
      </c>
      <c r="P15" s="186" t="s">
        <v>81</v>
      </c>
      <c r="Q15" s="184" t="s">
        <v>83</v>
      </c>
      <c r="R15" s="184" t="s">
        <v>82</v>
      </c>
      <c r="S15" s="154" t="s">
        <v>433</v>
      </c>
      <c r="T15" s="154" t="s">
        <v>433</v>
      </c>
      <c r="U15" s="154" t="s">
        <v>433</v>
      </c>
      <c r="V15" s="74" t="s">
        <v>247</v>
      </c>
      <c r="W15" s="74" t="s">
        <v>248</v>
      </c>
      <c r="X15" s="74" t="s">
        <v>607</v>
      </c>
      <c r="Y15" s="161" t="s">
        <v>433</v>
      </c>
      <c r="Z15" s="154" t="s">
        <v>433</v>
      </c>
      <c r="AA15" s="154" t="s">
        <v>433</v>
      </c>
      <c r="AB15" s="151" t="s">
        <v>183</v>
      </c>
      <c r="AC15" s="151" t="s">
        <v>433</v>
      </c>
      <c r="AD15" s="151">
        <v>0</v>
      </c>
      <c r="AE15" s="154" t="s">
        <v>433</v>
      </c>
      <c r="AF15" s="154" t="s">
        <v>433</v>
      </c>
      <c r="AG15" s="154" t="s">
        <v>433</v>
      </c>
      <c r="AH15" s="154" t="s">
        <v>433</v>
      </c>
      <c r="AI15" s="154" t="s">
        <v>433</v>
      </c>
      <c r="AJ15" s="154" t="s">
        <v>433</v>
      </c>
      <c r="AK15" s="154" t="s">
        <v>433</v>
      </c>
    </row>
    <row r="16" spans="1:66" ht="15" x14ac:dyDescent="0.25">
      <c r="A16" s="123">
        <v>13</v>
      </c>
      <c r="B16" t="s">
        <v>1112</v>
      </c>
      <c r="C16" s="175" t="s">
        <v>433</v>
      </c>
      <c r="D16" s="175" t="s">
        <v>433</v>
      </c>
      <c r="E16" t="s">
        <v>1119</v>
      </c>
      <c r="F16" t="s">
        <v>1117</v>
      </c>
      <c r="G16" t="s">
        <v>1118</v>
      </c>
      <c r="H16" s="176">
        <f>ROUND(AD10,2)</f>
        <v>575383.44999999995</v>
      </c>
      <c r="I16" s="176">
        <f>ROUND(AH8,2)</f>
        <v>59042.2</v>
      </c>
      <c r="J16" s="176">
        <f>ROUND(AD17,2)</f>
        <v>634425.65</v>
      </c>
      <c r="K16" t="s">
        <v>1113</v>
      </c>
      <c r="L16" s="177">
        <f>J16</f>
        <v>634425.65</v>
      </c>
      <c r="M16" s="123">
        <v>1</v>
      </c>
      <c r="N16" s="177">
        <f>L16*M16</f>
        <v>634425.65</v>
      </c>
      <c r="O16" s="8">
        <f>J16-L16</f>
        <v>0</v>
      </c>
      <c r="P16" s="176">
        <v>0</v>
      </c>
      <c r="Q16" s="176">
        <v>0</v>
      </c>
      <c r="R16" s="176">
        <v>0</v>
      </c>
      <c r="S16" s="154" t="s">
        <v>433</v>
      </c>
      <c r="T16" s="154" t="s">
        <v>433</v>
      </c>
      <c r="U16" s="154" t="s">
        <v>433</v>
      </c>
      <c r="V16" s="75">
        <f>ROUND((U3*N3),2)</f>
        <v>38025.269999999997</v>
      </c>
      <c r="W16" s="75">
        <f>ROUND((U3*O3),2)</f>
        <v>38025.269999999997</v>
      </c>
      <c r="X16" s="75">
        <f>V3</f>
        <v>76050.539999999994</v>
      </c>
      <c r="Y16" s="154" t="s">
        <v>433</v>
      </c>
      <c r="Z16" s="154" t="s">
        <v>433</v>
      </c>
      <c r="AA16" s="154" t="s">
        <v>433</v>
      </c>
      <c r="AB16" s="151" t="s">
        <v>50</v>
      </c>
      <c r="AC16" s="151" t="s">
        <v>433</v>
      </c>
      <c r="AD16" s="151">
        <f>AH8</f>
        <v>59042.2</v>
      </c>
      <c r="AE16" s="154" t="s">
        <v>433</v>
      </c>
      <c r="AF16" s="154" t="s">
        <v>433</v>
      </c>
      <c r="AG16" s="154" t="s">
        <v>433</v>
      </c>
      <c r="AH16" s="162" t="s">
        <v>433</v>
      </c>
      <c r="AI16" s="162" t="s">
        <v>433</v>
      </c>
      <c r="AJ16" s="154" t="s">
        <v>433</v>
      </c>
      <c r="AK16" s="154" t="s">
        <v>433</v>
      </c>
    </row>
    <row r="17" spans="1:37" ht="15" x14ac:dyDescent="0.25">
      <c r="A17" s="123">
        <v>14</v>
      </c>
      <c r="B17" s="175" t="s">
        <v>433</v>
      </c>
      <c r="C17" s="175" t="s">
        <v>433</v>
      </c>
      <c r="D17" s="175" t="s">
        <v>433</v>
      </c>
      <c r="E17" s="175" t="s">
        <v>433</v>
      </c>
      <c r="F17" s="154" t="s">
        <v>433</v>
      </c>
      <c r="G17" t="s">
        <v>925</v>
      </c>
      <c r="H17" s="176" t="s">
        <v>433</v>
      </c>
      <c r="I17" s="176" t="s">
        <v>433</v>
      </c>
      <c r="J17" s="69" t="s">
        <v>433</v>
      </c>
      <c r="K17" s="176" t="s">
        <v>433</v>
      </c>
      <c r="L17" s="177" t="s">
        <v>433</v>
      </c>
      <c r="M17" s="123" t="s">
        <v>433</v>
      </c>
      <c r="N17" s="177" t="s">
        <v>433</v>
      </c>
      <c r="O17" s="8" t="s">
        <v>433</v>
      </c>
      <c r="P17" s="176" t="s">
        <v>433</v>
      </c>
      <c r="Q17" s="176" t="s">
        <v>433</v>
      </c>
      <c r="R17" s="176" t="s">
        <v>433</v>
      </c>
      <c r="S17" s="154" t="s">
        <v>433</v>
      </c>
      <c r="T17" s="154" t="s">
        <v>433</v>
      </c>
      <c r="U17" s="154" t="s">
        <v>433</v>
      </c>
      <c r="V17" s="75">
        <f t="shared" ref="V17:V20" si="18">ROUND((U4*N4),2)</f>
        <v>23583.3</v>
      </c>
      <c r="W17" s="75">
        <f t="shared" ref="W17:W20" si="19">ROUND((U4*O4),2)</f>
        <v>23583.3</v>
      </c>
      <c r="X17" s="75">
        <f t="shared" ref="X17:X26" si="20">V4</f>
        <v>47166.6</v>
      </c>
      <c r="Y17" s="154" t="s">
        <v>433</v>
      </c>
      <c r="Z17" s="154" t="s">
        <v>433</v>
      </c>
      <c r="AA17" s="154" t="s">
        <v>433</v>
      </c>
      <c r="AB17" s="151" t="s">
        <v>190</v>
      </c>
      <c r="AC17" s="151" t="s">
        <v>433</v>
      </c>
      <c r="AD17" s="151">
        <f>(AD10+AD14+AD16)-AD11</f>
        <v>634425.64999999991</v>
      </c>
      <c r="AE17" s="154" t="s">
        <v>433</v>
      </c>
      <c r="AF17" s="154" t="s">
        <v>433</v>
      </c>
      <c r="AG17" s="154" t="s">
        <v>433</v>
      </c>
      <c r="AH17" s="154" t="s">
        <v>433</v>
      </c>
      <c r="AI17" s="154" t="s">
        <v>433</v>
      </c>
      <c r="AJ17" s="154" t="s">
        <v>433</v>
      </c>
      <c r="AK17" s="154" t="s">
        <v>433</v>
      </c>
    </row>
    <row r="18" spans="1:37" x14ac:dyDescent="0.2">
      <c r="A18" s="123">
        <v>15</v>
      </c>
      <c r="B18" s="175" t="s">
        <v>433</v>
      </c>
      <c r="C18" s="175" t="s">
        <v>433</v>
      </c>
      <c r="D18" s="175" t="s">
        <v>433</v>
      </c>
      <c r="E18" s="175" t="s">
        <v>433</v>
      </c>
      <c r="F18" s="154" t="s">
        <v>433</v>
      </c>
      <c r="G18" s="154" t="s">
        <v>433</v>
      </c>
      <c r="H18" s="176" t="s">
        <v>433</v>
      </c>
      <c r="I18" s="176" t="s">
        <v>433</v>
      </c>
      <c r="J18" s="69" t="s">
        <v>433</v>
      </c>
      <c r="K18" s="176" t="s">
        <v>433</v>
      </c>
      <c r="L18" s="8" t="s">
        <v>433</v>
      </c>
      <c r="M18" s="123" t="s">
        <v>433</v>
      </c>
      <c r="N18" s="177" t="s">
        <v>433</v>
      </c>
      <c r="O18" s="8" t="s">
        <v>433</v>
      </c>
      <c r="P18" s="176" t="s">
        <v>433</v>
      </c>
      <c r="Q18" s="176" t="s">
        <v>433</v>
      </c>
      <c r="R18" s="176" t="s">
        <v>433</v>
      </c>
      <c r="S18" s="154" t="s">
        <v>433</v>
      </c>
      <c r="T18" s="154" t="s">
        <v>433</v>
      </c>
      <c r="U18" s="154" t="s">
        <v>433</v>
      </c>
      <c r="V18" s="75">
        <f t="shared" si="18"/>
        <v>21609.75</v>
      </c>
      <c r="W18" s="75">
        <f t="shared" si="19"/>
        <v>21609.75</v>
      </c>
      <c r="X18" s="75">
        <f t="shared" si="20"/>
        <v>43219.5</v>
      </c>
      <c r="Y18" s="154" t="s">
        <v>433</v>
      </c>
      <c r="Z18" s="154" t="s">
        <v>433</v>
      </c>
      <c r="AA18" s="154" t="s">
        <v>433</v>
      </c>
      <c r="AB18" s="151" t="s">
        <v>45</v>
      </c>
      <c r="AC18" s="151" t="s">
        <v>433</v>
      </c>
      <c r="AD18" s="188">
        <f>ROUND(($AC$8/$U$8)*D29,2)</f>
        <v>0</v>
      </c>
      <c r="AE18" s="154" t="s">
        <v>433</v>
      </c>
      <c r="AF18" s="154" t="s">
        <v>433</v>
      </c>
      <c r="AG18" s="154" t="s">
        <v>433</v>
      </c>
      <c r="AH18" s="154" t="s">
        <v>433</v>
      </c>
      <c r="AI18" s="154" t="s">
        <v>433</v>
      </c>
      <c r="AJ18" s="154" t="s">
        <v>433</v>
      </c>
      <c r="AK18" s="154" t="s">
        <v>433</v>
      </c>
    </row>
    <row r="19" spans="1:37" s="165" customFormat="1" x14ac:dyDescent="0.2">
      <c r="A19" s="123">
        <v>16</v>
      </c>
      <c r="B19" s="175" t="s">
        <v>433</v>
      </c>
      <c r="C19" s="175" t="s">
        <v>433</v>
      </c>
      <c r="D19" s="175" t="s">
        <v>433</v>
      </c>
      <c r="E19" s="175" t="s">
        <v>433</v>
      </c>
      <c r="F19" s="175" t="s">
        <v>433</v>
      </c>
      <c r="G19" s="175" t="s">
        <v>433</v>
      </c>
      <c r="H19" s="176" t="s">
        <v>433</v>
      </c>
      <c r="I19" s="176" t="s">
        <v>433</v>
      </c>
      <c r="J19" s="69" t="s">
        <v>433</v>
      </c>
      <c r="K19" s="176" t="s">
        <v>433</v>
      </c>
      <c r="L19" s="8" t="s">
        <v>433</v>
      </c>
      <c r="M19" s="191" t="s">
        <v>433</v>
      </c>
      <c r="N19" s="177" t="s">
        <v>433</v>
      </c>
      <c r="O19" s="8" t="s">
        <v>433</v>
      </c>
      <c r="P19" s="176" t="s">
        <v>433</v>
      </c>
      <c r="Q19" s="176" t="s">
        <v>433</v>
      </c>
      <c r="R19" s="176" t="s">
        <v>433</v>
      </c>
      <c r="S19" s="187" t="s">
        <v>433</v>
      </c>
      <c r="T19" s="187" t="s">
        <v>433</v>
      </c>
      <c r="U19" s="154" t="s">
        <v>433</v>
      </c>
      <c r="V19" s="75">
        <f t="shared" si="18"/>
        <v>13377.38</v>
      </c>
      <c r="W19" s="75">
        <f t="shared" si="19"/>
        <v>13377.38</v>
      </c>
      <c r="X19" s="75">
        <f t="shared" si="20"/>
        <v>26754.76</v>
      </c>
      <c r="Y19" s="154" t="s">
        <v>433</v>
      </c>
      <c r="Z19" s="163" t="s">
        <v>433</v>
      </c>
      <c r="AA19" s="163" t="s">
        <v>433</v>
      </c>
      <c r="AB19" s="163" t="s">
        <v>433</v>
      </c>
      <c r="AC19" s="163" t="s">
        <v>433</v>
      </c>
      <c r="AD19" s="163" t="s">
        <v>433</v>
      </c>
      <c r="AE19" s="163" t="s">
        <v>433</v>
      </c>
      <c r="AF19" s="163" t="s">
        <v>433</v>
      </c>
      <c r="AG19" s="163" t="s">
        <v>433</v>
      </c>
      <c r="AH19" s="163" t="s">
        <v>433</v>
      </c>
      <c r="AI19" s="163" t="s">
        <v>433</v>
      </c>
      <c r="AJ19" s="163" t="s">
        <v>433</v>
      </c>
      <c r="AK19" s="164" t="s">
        <v>433</v>
      </c>
    </row>
    <row r="20" spans="1:37" x14ac:dyDescent="0.2">
      <c r="A20" s="123">
        <v>17</v>
      </c>
      <c r="B20" s="182" t="s">
        <v>23</v>
      </c>
      <c r="C20" s="182" t="s">
        <v>433</v>
      </c>
      <c r="D20" s="182" t="s">
        <v>433</v>
      </c>
      <c r="E20" s="182" t="s">
        <v>433</v>
      </c>
      <c r="F20" s="182" t="s">
        <v>433</v>
      </c>
      <c r="G20" s="182" t="s">
        <v>433</v>
      </c>
      <c r="H20" s="183">
        <f>ROUND(SUM(H16:H19),2)</f>
        <v>575383.44999999995</v>
      </c>
      <c r="I20" s="183">
        <f>ROUND(SUM(I16:I19),2)</f>
        <v>59042.2</v>
      </c>
      <c r="J20" s="72">
        <f>ROUND(SUM(J16:J19),2)</f>
        <v>634425.65</v>
      </c>
      <c r="K20" s="183" t="s">
        <v>433</v>
      </c>
      <c r="L20" s="183">
        <f>SUM(L16:L19)</f>
        <v>634425.65</v>
      </c>
      <c r="M20" s="183"/>
      <c r="N20" s="183">
        <f>SUM(N16:N19)</f>
        <v>634425.65</v>
      </c>
      <c r="O20" s="183">
        <f>SUM(O16:O19)</f>
        <v>0</v>
      </c>
      <c r="P20" s="183">
        <f>ROUND(T8,2)</f>
        <v>1710815.5</v>
      </c>
      <c r="Q20" s="183">
        <f>V8</f>
        <v>193191.4</v>
      </c>
      <c r="R20" s="183">
        <f>ROUND(T12,2)</f>
        <v>1904006.9</v>
      </c>
      <c r="S20" s="154" t="s">
        <v>433</v>
      </c>
      <c r="T20" s="154" t="s">
        <v>433</v>
      </c>
      <c r="U20" s="162" t="s">
        <v>433</v>
      </c>
      <c r="V20" s="75">
        <f t="shared" si="18"/>
        <v>0</v>
      </c>
      <c r="W20" s="75">
        <f t="shared" si="19"/>
        <v>0</v>
      </c>
      <c r="X20" s="75">
        <f t="shared" si="20"/>
        <v>0</v>
      </c>
      <c r="Y20" s="154" t="s">
        <v>433</v>
      </c>
      <c r="Z20" s="154" t="s">
        <v>433</v>
      </c>
      <c r="AA20" s="154" t="s">
        <v>433</v>
      </c>
      <c r="AB20" s="154" t="s">
        <v>433</v>
      </c>
      <c r="AC20" s="154" t="s">
        <v>433</v>
      </c>
      <c r="AD20" s="154" t="s">
        <v>433</v>
      </c>
      <c r="AE20" s="154" t="s">
        <v>433</v>
      </c>
      <c r="AF20" s="154" t="s">
        <v>433</v>
      </c>
      <c r="AG20" s="154" t="s">
        <v>433</v>
      </c>
      <c r="AH20" s="154" t="s">
        <v>433</v>
      </c>
      <c r="AI20" s="154" t="s">
        <v>433</v>
      </c>
      <c r="AJ20" s="154" t="s">
        <v>433</v>
      </c>
      <c r="AK20" s="164" t="s">
        <v>433</v>
      </c>
    </row>
    <row r="21" spans="1:37" x14ac:dyDescent="0.2">
      <c r="A21" s="123">
        <v>18</v>
      </c>
      <c r="B21" s="154" t="s">
        <v>433</v>
      </c>
      <c r="C21" s="154" t="s">
        <v>433</v>
      </c>
      <c r="D21" s="154" t="s">
        <v>433</v>
      </c>
      <c r="E21" s="154" t="s">
        <v>433</v>
      </c>
      <c r="F21" s="154" t="s">
        <v>433</v>
      </c>
      <c r="G21" s="154" t="s">
        <v>433</v>
      </c>
      <c r="H21" s="154" t="s">
        <v>433</v>
      </c>
      <c r="I21" s="154" t="s">
        <v>433</v>
      </c>
      <c r="J21" s="156" t="s">
        <v>433</v>
      </c>
      <c r="K21" s="154" t="s">
        <v>433</v>
      </c>
      <c r="L21" s="154" t="s">
        <v>433</v>
      </c>
      <c r="M21" s="154" t="s">
        <v>433</v>
      </c>
      <c r="N21" s="154" t="s">
        <v>433</v>
      </c>
      <c r="O21" s="154" t="s">
        <v>433</v>
      </c>
      <c r="P21" s="154" t="s">
        <v>433</v>
      </c>
      <c r="Q21" s="154" t="s">
        <v>433</v>
      </c>
      <c r="R21" s="154" t="s">
        <v>433</v>
      </c>
      <c r="S21" s="154" t="s">
        <v>433</v>
      </c>
      <c r="T21" s="154" t="s">
        <v>433</v>
      </c>
      <c r="U21" s="154" t="s">
        <v>433</v>
      </c>
      <c r="V21" s="75"/>
      <c r="W21" s="75"/>
      <c r="X21" s="75" t="s">
        <v>433</v>
      </c>
      <c r="Y21" s="154" t="s">
        <v>433</v>
      </c>
      <c r="Z21" s="154" t="s">
        <v>433</v>
      </c>
      <c r="AA21" s="154" t="s">
        <v>433</v>
      </c>
      <c r="AB21" s="154" t="s">
        <v>433</v>
      </c>
      <c r="AC21" s="154" t="s">
        <v>433</v>
      </c>
      <c r="AD21" s="154" t="s">
        <v>433</v>
      </c>
      <c r="AE21" s="154" t="s">
        <v>433</v>
      </c>
      <c r="AF21" s="154" t="s">
        <v>433</v>
      </c>
      <c r="AG21" s="154" t="s">
        <v>433</v>
      </c>
      <c r="AH21" s="154" t="s">
        <v>433</v>
      </c>
      <c r="AI21" s="154" t="s">
        <v>433</v>
      </c>
      <c r="AJ21" s="154" t="s">
        <v>433</v>
      </c>
      <c r="AK21" s="164" t="s">
        <v>433</v>
      </c>
    </row>
    <row r="22" spans="1:37" x14ac:dyDescent="0.2">
      <c r="A22" s="123">
        <v>19</v>
      </c>
      <c r="B22" s="154" t="s">
        <v>433</v>
      </c>
      <c r="C22" s="154" t="s">
        <v>433</v>
      </c>
      <c r="D22" s="154" t="s">
        <v>433</v>
      </c>
      <c r="E22" s="154" t="s">
        <v>433</v>
      </c>
      <c r="F22" s="154" t="s">
        <v>433</v>
      </c>
      <c r="G22" s="154" t="s">
        <v>433</v>
      </c>
      <c r="H22" s="154" t="s">
        <v>433</v>
      </c>
      <c r="I22" s="154" t="s">
        <v>433</v>
      </c>
      <c r="J22" s="156" t="s">
        <v>433</v>
      </c>
      <c r="K22" s="154" t="s">
        <v>433</v>
      </c>
      <c r="L22" s="154" t="s">
        <v>433</v>
      </c>
      <c r="M22" s="154" t="s">
        <v>433</v>
      </c>
      <c r="N22" s="154" t="s">
        <v>433</v>
      </c>
      <c r="O22" s="154" t="s">
        <v>433</v>
      </c>
      <c r="P22" s="154" t="s">
        <v>433</v>
      </c>
      <c r="Q22" s="154" t="s">
        <v>433</v>
      </c>
      <c r="R22" s="154" t="s">
        <v>433</v>
      </c>
      <c r="S22" s="154" t="s">
        <v>433</v>
      </c>
      <c r="T22" s="154" t="s">
        <v>433</v>
      </c>
      <c r="U22" s="154" t="s">
        <v>433</v>
      </c>
      <c r="V22" s="75"/>
      <c r="W22" s="75"/>
      <c r="X22" s="75" t="str">
        <f t="shared" si="20"/>
        <v>.</v>
      </c>
      <c r="Y22" s="154" t="s">
        <v>433</v>
      </c>
      <c r="Z22" s="154" t="s">
        <v>433</v>
      </c>
      <c r="AA22" s="154" t="s">
        <v>433</v>
      </c>
      <c r="AB22" s="154" t="s">
        <v>433</v>
      </c>
      <c r="AC22" s="154" t="s">
        <v>433</v>
      </c>
      <c r="AD22" s="154" t="s">
        <v>433</v>
      </c>
      <c r="AE22" s="154" t="s">
        <v>433</v>
      </c>
      <c r="AF22" s="154" t="s">
        <v>433</v>
      </c>
      <c r="AG22" s="154" t="s">
        <v>433</v>
      </c>
      <c r="AH22" s="154" t="s">
        <v>433</v>
      </c>
      <c r="AI22" s="154" t="s">
        <v>433</v>
      </c>
      <c r="AJ22" s="154" t="s">
        <v>433</v>
      </c>
      <c r="AK22" s="164" t="s">
        <v>433</v>
      </c>
    </row>
    <row r="23" spans="1:37" x14ac:dyDescent="0.2">
      <c r="A23" s="123">
        <v>20</v>
      </c>
      <c r="B23" s="154" t="s">
        <v>433</v>
      </c>
      <c r="C23" s="154" t="s">
        <v>433</v>
      </c>
      <c r="D23" s="154" t="s">
        <v>433</v>
      </c>
      <c r="E23" s="154" t="s">
        <v>433</v>
      </c>
      <c r="F23" s="154" t="s">
        <v>433</v>
      </c>
      <c r="G23" s="154" t="s">
        <v>433</v>
      </c>
      <c r="H23" s="154" t="s">
        <v>433</v>
      </c>
      <c r="I23" s="154" t="s">
        <v>433</v>
      </c>
      <c r="J23" s="156" t="s">
        <v>433</v>
      </c>
      <c r="K23" s="154" t="s">
        <v>433</v>
      </c>
      <c r="L23" s="154" t="s">
        <v>433</v>
      </c>
      <c r="M23" s="154" t="s">
        <v>433</v>
      </c>
      <c r="N23" s="154" t="s">
        <v>433</v>
      </c>
      <c r="O23" s="154" t="s">
        <v>433</v>
      </c>
      <c r="P23" s="154" t="s">
        <v>433</v>
      </c>
      <c r="Q23" s="154" t="s">
        <v>433</v>
      </c>
      <c r="R23" s="154" t="s">
        <v>433</v>
      </c>
      <c r="S23" s="154" t="s">
        <v>433</v>
      </c>
      <c r="T23" s="154" t="s">
        <v>433</v>
      </c>
      <c r="U23" s="154" t="s">
        <v>433</v>
      </c>
      <c r="V23" s="75"/>
      <c r="W23" s="75"/>
      <c r="X23" s="75" t="str">
        <f t="shared" si="20"/>
        <v>.</v>
      </c>
      <c r="Y23" s="154" t="s">
        <v>433</v>
      </c>
      <c r="Z23" s="154" t="s">
        <v>433</v>
      </c>
      <c r="AA23" s="154" t="s">
        <v>433</v>
      </c>
      <c r="AB23" s="154" t="s">
        <v>433</v>
      </c>
      <c r="AC23" s="154" t="s">
        <v>433</v>
      </c>
      <c r="AD23" s="154" t="s">
        <v>433</v>
      </c>
      <c r="AE23" s="154" t="s">
        <v>433</v>
      </c>
      <c r="AF23" s="154" t="s">
        <v>433</v>
      </c>
      <c r="AG23" s="154" t="s">
        <v>433</v>
      </c>
      <c r="AH23" s="154" t="s">
        <v>433</v>
      </c>
      <c r="AI23" s="154" t="s">
        <v>433</v>
      </c>
      <c r="AJ23" s="154" t="s">
        <v>433</v>
      </c>
      <c r="AK23" s="164" t="s">
        <v>433</v>
      </c>
    </row>
    <row r="24" spans="1:37" x14ac:dyDescent="0.2">
      <c r="A24" s="123">
        <v>21</v>
      </c>
      <c r="B24" s="154" t="s">
        <v>433</v>
      </c>
      <c r="C24" s="154" t="s">
        <v>433</v>
      </c>
      <c r="D24" s="154" t="s">
        <v>433</v>
      </c>
      <c r="E24" s="154" t="s">
        <v>433</v>
      </c>
      <c r="F24" s="154" t="s">
        <v>433</v>
      </c>
      <c r="G24" s="154" t="s">
        <v>433</v>
      </c>
      <c r="H24" s="154" t="s">
        <v>433</v>
      </c>
      <c r="I24" s="154" t="s">
        <v>433</v>
      </c>
      <c r="J24" s="156" t="s">
        <v>433</v>
      </c>
      <c r="K24" s="154" t="s">
        <v>433</v>
      </c>
      <c r="L24" s="154" t="s">
        <v>433</v>
      </c>
      <c r="M24" s="154" t="s">
        <v>433</v>
      </c>
      <c r="N24" s="154" t="s">
        <v>433</v>
      </c>
      <c r="O24" s="154" t="s">
        <v>433</v>
      </c>
      <c r="P24" s="154" t="s">
        <v>433</v>
      </c>
      <c r="Q24" s="154" t="s">
        <v>433</v>
      </c>
      <c r="R24" s="154" t="s">
        <v>433</v>
      </c>
      <c r="S24" s="154" t="s">
        <v>433</v>
      </c>
      <c r="T24" s="154" t="s">
        <v>433</v>
      </c>
      <c r="U24" s="154" t="s">
        <v>433</v>
      </c>
      <c r="V24" s="75"/>
      <c r="W24" s="75"/>
      <c r="X24" s="75" t="str">
        <f t="shared" si="20"/>
        <v>.</v>
      </c>
      <c r="Y24" s="154" t="s">
        <v>433</v>
      </c>
      <c r="Z24" s="154" t="s">
        <v>433</v>
      </c>
      <c r="AA24" s="154" t="s">
        <v>433</v>
      </c>
      <c r="AB24" s="154" t="s">
        <v>433</v>
      </c>
      <c r="AC24" s="154" t="s">
        <v>433</v>
      </c>
      <c r="AD24" s="154" t="s">
        <v>433</v>
      </c>
      <c r="AE24" s="154" t="s">
        <v>433</v>
      </c>
      <c r="AF24" s="154" t="s">
        <v>433</v>
      </c>
      <c r="AG24" s="154" t="s">
        <v>433</v>
      </c>
      <c r="AH24" s="154" t="s">
        <v>433</v>
      </c>
      <c r="AI24" s="154" t="s">
        <v>433</v>
      </c>
      <c r="AJ24" s="154" t="s">
        <v>433</v>
      </c>
      <c r="AK24" s="164" t="s">
        <v>433</v>
      </c>
    </row>
    <row r="25" spans="1:37" x14ac:dyDescent="0.2">
      <c r="A25" s="123">
        <v>22</v>
      </c>
      <c r="B25" s="166" t="s">
        <v>192</v>
      </c>
      <c r="C25" s="166" t="s">
        <v>433</v>
      </c>
      <c r="D25" s="166" t="s">
        <v>433</v>
      </c>
      <c r="E25" s="166" t="s">
        <v>433</v>
      </c>
      <c r="F25" s="166" t="s">
        <v>433</v>
      </c>
      <c r="G25" s="154" t="s">
        <v>433</v>
      </c>
      <c r="H25" s="154" t="s">
        <v>433</v>
      </c>
      <c r="I25" s="154" t="s">
        <v>433</v>
      </c>
      <c r="J25" s="154" t="s">
        <v>433</v>
      </c>
      <c r="K25" s="154" t="s">
        <v>433</v>
      </c>
      <c r="L25" s="154" t="s">
        <v>433</v>
      </c>
      <c r="M25" s="154" t="s">
        <v>433</v>
      </c>
      <c r="N25" s="154" t="s">
        <v>433</v>
      </c>
      <c r="O25" s="154" t="s">
        <v>433</v>
      </c>
      <c r="P25" s="154" t="s">
        <v>433</v>
      </c>
      <c r="Q25" s="154" t="s">
        <v>433</v>
      </c>
      <c r="R25" s="154" t="s">
        <v>433</v>
      </c>
      <c r="S25" s="154" t="s">
        <v>433</v>
      </c>
      <c r="T25" s="154" t="s">
        <v>433</v>
      </c>
      <c r="U25" s="154" t="s">
        <v>433</v>
      </c>
      <c r="V25" s="75"/>
      <c r="W25" s="75"/>
      <c r="X25" s="75" t="str">
        <f t="shared" si="20"/>
        <v>.</v>
      </c>
      <c r="Y25" s="154" t="s">
        <v>433</v>
      </c>
      <c r="Z25" s="154" t="s">
        <v>433</v>
      </c>
      <c r="AA25" s="154" t="s">
        <v>433</v>
      </c>
      <c r="AB25" s="154" t="s">
        <v>433</v>
      </c>
      <c r="AC25" s="154" t="s">
        <v>433</v>
      </c>
      <c r="AD25" s="154" t="s">
        <v>433</v>
      </c>
      <c r="AE25" s="154" t="s">
        <v>433</v>
      </c>
      <c r="AF25" s="154" t="s">
        <v>433</v>
      </c>
      <c r="AG25" s="154" t="s">
        <v>433</v>
      </c>
      <c r="AH25" s="154" t="s">
        <v>433</v>
      </c>
      <c r="AI25" s="154" t="s">
        <v>433</v>
      </c>
      <c r="AJ25" s="154" t="s">
        <v>433</v>
      </c>
      <c r="AK25" s="164" t="s">
        <v>433</v>
      </c>
    </row>
    <row r="26" spans="1:37" x14ac:dyDescent="0.2">
      <c r="A26" s="123">
        <v>23</v>
      </c>
      <c r="B26" s="167" t="s">
        <v>193</v>
      </c>
      <c r="C26" s="167" t="s">
        <v>433</v>
      </c>
      <c r="D26" s="167" t="s">
        <v>194</v>
      </c>
      <c r="E26" s="167" t="s">
        <v>195</v>
      </c>
      <c r="F26" s="167" t="s">
        <v>196</v>
      </c>
      <c r="G26" s="154" t="s">
        <v>433</v>
      </c>
      <c r="H26" s="154" t="s">
        <v>433</v>
      </c>
      <c r="I26" s="154" t="s">
        <v>433</v>
      </c>
      <c r="J26" s="154" t="s">
        <v>433</v>
      </c>
      <c r="K26" s="154" t="s">
        <v>433</v>
      </c>
      <c r="L26" s="154" t="s">
        <v>433</v>
      </c>
      <c r="M26" s="154" t="s">
        <v>433</v>
      </c>
      <c r="N26" s="154" t="s">
        <v>433</v>
      </c>
      <c r="O26" s="154" t="s">
        <v>433</v>
      </c>
      <c r="P26" s="154" t="s">
        <v>433</v>
      </c>
      <c r="Q26" s="154" t="s">
        <v>433</v>
      </c>
      <c r="R26" s="154" t="s">
        <v>433</v>
      </c>
      <c r="S26" s="154" t="s">
        <v>433</v>
      </c>
      <c r="T26" s="154" t="s">
        <v>433</v>
      </c>
      <c r="U26" s="154" t="s">
        <v>433</v>
      </c>
      <c r="V26" s="75">
        <f>SUM(V16:V25)</f>
        <v>96595.7</v>
      </c>
      <c r="W26" s="75">
        <f>SUM(W16:W25)</f>
        <v>96595.7</v>
      </c>
      <c r="X26" s="75" t="str">
        <f t="shared" si="20"/>
        <v>.</v>
      </c>
      <c r="Y26" s="168" t="s">
        <v>433</v>
      </c>
      <c r="Z26" s="154" t="s">
        <v>433</v>
      </c>
      <c r="AA26" s="154" t="s">
        <v>433</v>
      </c>
      <c r="AB26" s="154" t="s">
        <v>433</v>
      </c>
      <c r="AC26" s="154" t="s">
        <v>433</v>
      </c>
      <c r="AD26" s="154" t="s">
        <v>433</v>
      </c>
      <c r="AE26" s="154" t="s">
        <v>433</v>
      </c>
      <c r="AF26" s="154" t="s">
        <v>433</v>
      </c>
      <c r="AG26" s="154" t="s">
        <v>433</v>
      </c>
      <c r="AH26" s="154" t="s">
        <v>433</v>
      </c>
      <c r="AI26" s="154" t="s">
        <v>433</v>
      </c>
      <c r="AJ26" s="154" t="s">
        <v>433</v>
      </c>
      <c r="AK26" s="154" t="s">
        <v>433</v>
      </c>
    </row>
    <row r="27" spans="1:37" x14ac:dyDescent="0.2">
      <c r="A27" s="123">
        <v>24</v>
      </c>
      <c r="B27" s="169" t="s">
        <v>197</v>
      </c>
      <c r="C27" s="169" t="s">
        <v>433</v>
      </c>
      <c r="D27" s="170">
        <v>0</v>
      </c>
      <c r="E27" s="145" t="s">
        <v>16</v>
      </c>
      <c r="F27" s="169" t="s">
        <v>198</v>
      </c>
      <c r="G27" s="154" t="s">
        <v>433</v>
      </c>
      <c r="H27" s="154" t="s">
        <v>433</v>
      </c>
      <c r="I27" s="154" t="s">
        <v>433</v>
      </c>
      <c r="J27" s="154" t="s">
        <v>433</v>
      </c>
      <c r="K27" s="154" t="s">
        <v>433</v>
      </c>
      <c r="L27" s="154" t="s">
        <v>433</v>
      </c>
      <c r="M27" s="154" t="s">
        <v>433</v>
      </c>
      <c r="N27" s="154" t="s">
        <v>433</v>
      </c>
      <c r="O27" s="154" t="s">
        <v>433</v>
      </c>
      <c r="P27" s="154" t="s">
        <v>433</v>
      </c>
      <c r="Q27" s="154" t="s">
        <v>433</v>
      </c>
      <c r="R27" s="154" t="s">
        <v>433</v>
      </c>
      <c r="S27" s="154" t="s">
        <v>433</v>
      </c>
      <c r="T27" s="154" t="s">
        <v>433</v>
      </c>
      <c r="U27" s="154" t="s">
        <v>433</v>
      </c>
      <c r="V27" s="1" t="s">
        <v>23</v>
      </c>
      <c r="W27" s="75">
        <f>V26+W26</f>
        <v>193191.4</v>
      </c>
      <c r="X27" s="75">
        <f>SUM(X16:X26)</f>
        <v>193191.4</v>
      </c>
      <c r="Y27" s="154" t="s">
        <v>433</v>
      </c>
      <c r="Z27" s="154" t="s">
        <v>433</v>
      </c>
      <c r="AA27" s="154" t="s">
        <v>433</v>
      </c>
      <c r="AB27" s="154" t="s">
        <v>433</v>
      </c>
      <c r="AC27" s="154" t="s">
        <v>433</v>
      </c>
      <c r="AD27" s="154" t="s">
        <v>433</v>
      </c>
      <c r="AE27" s="154" t="s">
        <v>433</v>
      </c>
      <c r="AF27" s="154" t="s">
        <v>433</v>
      </c>
      <c r="AG27" s="154" t="s">
        <v>433</v>
      </c>
      <c r="AH27" s="154" t="s">
        <v>433</v>
      </c>
      <c r="AI27" s="154" t="s">
        <v>433</v>
      </c>
      <c r="AJ27" s="154" t="s">
        <v>433</v>
      </c>
      <c r="AK27" s="154" t="s">
        <v>433</v>
      </c>
    </row>
    <row r="28" spans="1:37" x14ac:dyDescent="0.2">
      <c r="A28" s="123">
        <v>25</v>
      </c>
      <c r="B28" s="169" t="s">
        <v>199</v>
      </c>
      <c r="C28" s="169" t="s">
        <v>433</v>
      </c>
      <c r="D28" s="170">
        <v>0</v>
      </c>
      <c r="E28" s="145" t="s">
        <v>16</v>
      </c>
      <c r="F28" s="169" t="s">
        <v>200</v>
      </c>
      <c r="G28" s="154" t="s">
        <v>433</v>
      </c>
      <c r="H28" s="154" t="s">
        <v>433</v>
      </c>
      <c r="I28" s="154" t="s">
        <v>433</v>
      </c>
      <c r="J28" s="154" t="s">
        <v>433</v>
      </c>
      <c r="K28" s="154" t="s">
        <v>433</v>
      </c>
      <c r="L28" s="154" t="s">
        <v>433</v>
      </c>
      <c r="M28" s="154" t="s">
        <v>433</v>
      </c>
      <c r="N28" s="154" t="s">
        <v>433</v>
      </c>
      <c r="O28" s="154" t="s">
        <v>433</v>
      </c>
      <c r="P28" s="154" t="s">
        <v>433</v>
      </c>
      <c r="Q28" s="154" t="s">
        <v>433</v>
      </c>
      <c r="R28" s="154" t="s">
        <v>433</v>
      </c>
      <c r="S28" s="154" t="s">
        <v>433</v>
      </c>
      <c r="T28" s="154" t="s">
        <v>433</v>
      </c>
      <c r="U28" s="154" t="s">
        <v>433</v>
      </c>
      <c r="V28" s="154" t="s">
        <v>433</v>
      </c>
      <c r="W28" s="154" t="s">
        <v>433</v>
      </c>
      <c r="X28" s="154" t="s">
        <v>433</v>
      </c>
      <c r="Y28" s="154" t="s">
        <v>433</v>
      </c>
      <c r="Z28" s="154" t="s">
        <v>433</v>
      </c>
      <c r="AA28" s="154" t="s">
        <v>433</v>
      </c>
      <c r="AB28" s="154" t="s">
        <v>433</v>
      </c>
      <c r="AC28" s="154" t="s">
        <v>433</v>
      </c>
      <c r="AD28" s="154" t="s">
        <v>433</v>
      </c>
      <c r="AE28" s="154" t="s">
        <v>433</v>
      </c>
      <c r="AF28" s="154" t="s">
        <v>433</v>
      </c>
      <c r="AG28" s="154" t="s">
        <v>433</v>
      </c>
      <c r="AH28" s="154" t="s">
        <v>433</v>
      </c>
      <c r="AI28" s="154" t="s">
        <v>433</v>
      </c>
      <c r="AJ28" s="154" t="s">
        <v>433</v>
      </c>
      <c r="AK28" s="154" t="s">
        <v>433</v>
      </c>
    </row>
    <row r="29" spans="1:37" x14ac:dyDescent="0.2">
      <c r="A29" s="123">
        <v>26</v>
      </c>
      <c r="B29" s="169" t="s">
        <v>201</v>
      </c>
      <c r="C29" s="169" t="s">
        <v>433</v>
      </c>
      <c r="D29" s="75">
        <v>0</v>
      </c>
      <c r="E29" s="169" t="s">
        <v>202</v>
      </c>
      <c r="F29" s="169" t="s">
        <v>200</v>
      </c>
      <c r="G29" s="154" t="s">
        <v>433</v>
      </c>
      <c r="H29" s="154" t="s">
        <v>433</v>
      </c>
      <c r="I29" s="154" t="s">
        <v>433</v>
      </c>
      <c r="J29" s="154" t="s">
        <v>433</v>
      </c>
      <c r="K29" s="154" t="s">
        <v>433</v>
      </c>
      <c r="L29" s="154" t="s">
        <v>433</v>
      </c>
      <c r="M29" s="154" t="s">
        <v>433</v>
      </c>
      <c r="N29" s="154" t="s">
        <v>433</v>
      </c>
      <c r="O29" s="154" t="s">
        <v>433</v>
      </c>
      <c r="P29" s="154" t="s">
        <v>433</v>
      </c>
      <c r="Q29" s="154" t="s">
        <v>433</v>
      </c>
      <c r="R29" s="154" t="s">
        <v>433</v>
      </c>
      <c r="S29" s="154" t="s">
        <v>433</v>
      </c>
      <c r="T29" s="154" t="s">
        <v>433</v>
      </c>
      <c r="U29" s="154" t="s">
        <v>433</v>
      </c>
      <c r="V29" s="154" t="s">
        <v>433</v>
      </c>
      <c r="W29" s="154" t="s">
        <v>433</v>
      </c>
      <c r="X29" s="154" t="s">
        <v>433</v>
      </c>
      <c r="Y29" s="154" t="s">
        <v>433</v>
      </c>
      <c r="Z29" s="154" t="s">
        <v>433</v>
      </c>
      <c r="AA29" s="154" t="s">
        <v>433</v>
      </c>
      <c r="AB29" s="154" t="s">
        <v>433</v>
      </c>
      <c r="AC29" s="154" t="s">
        <v>433</v>
      </c>
      <c r="AD29" s="154" t="s">
        <v>433</v>
      </c>
      <c r="AE29" s="154" t="s">
        <v>433</v>
      </c>
      <c r="AF29" s="154" t="s">
        <v>433</v>
      </c>
      <c r="AG29" s="154" t="s">
        <v>433</v>
      </c>
      <c r="AH29" s="154" t="s">
        <v>433</v>
      </c>
      <c r="AI29" s="154" t="s">
        <v>433</v>
      </c>
      <c r="AJ29" s="154" t="s">
        <v>433</v>
      </c>
      <c r="AK29" s="154" t="s">
        <v>433</v>
      </c>
    </row>
    <row r="30" spans="1:37" x14ac:dyDescent="0.2">
      <c r="A30" s="123">
        <v>27</v>
      </c>
      <c r="B30" s="154" t="s">
        <v>433</v>
      </c>
      <c r="C30" s="154" t="s">
        <v>433</v>
      </c>
      <c r="D30" s="154" t="s">
        <v>433</v>
      </c>
      <c r="E30" s="154" t="s">
        <v>433</v>
      </c>
      <c r="F30" s="154" t="s">
        <v>433</v>
      </c>
      <c r="G30" s="154" t="s">
        <v>433</v>
      </c>
      <c r="H30" s="154" t="s">
        <v>433</v>
      </c>
      <c r="I30" s="154" t="s">
        <v>433</v>
      </c>
      <c r="J30" s="154" t="s">
        <v>433</v>
      </c>
      <c r="K30" s="154" t="s">
        <v>433</v>
      </c>
      <c r="L30" s="154" t="s">
        <v>433</v>
      </c>
      <c r="M30" s="154" t="s">
        <v>433</v>
      </c>
      <c r="N30" s="154" t="s">
        <v>433</v>
      </c>
      <c r="O30" s="154" t="s">
        <v>433</v>
      </c>
      <c r="P30" s="154" t="s">
        <v>433</v>
      </c>
      <c r="Q30" s="154" t="s">
        <v>433</v>
      </c>
      <c r="R30" s="154" t="s">
        <v>433</v>
      </c>
      <c r="S30" s="154" t="s">
        <v>433</v>
      </c>
      <c r="T30" s="154" t="s">
        <v>433</v>
      </c>
      <c r="U30" s="154" t="s">
        <v>433</v>
      </c>
      <c r="V30" s="154" t="s">
        <v>433</v>
      </c>
      <c r="W30" s="154" t="s">
        <v>433</v>
      </c>
      <c r="X30" s="154" t="s">
        <v>433</v>
      </c>
      <c r="Y30" s="154" t="s">
        <v>433</v>
      </c>
      <c r="Z30" s="154" t="s">
        <v>433</v>
      </c>
      <c r="AA30" s="154" t="s">
        <v>433</v>
      </c>
      <c r="AB30" s="154" t="s">
        <v>433</v>
      </c>
      <c r="AC30" s="154" t="s">
        <v>433</v>
      </c>
      <c r="AD30" s="154" t="s">
        <v>433</v>
      </c>
      <c r="AE30" s="154" t="s">
        <v>433</v>
      </c>
      <c r="AF30" s="154" t="s">
        <v>433</v>
      </c>
      <c r="AG30" s="154" t="s">
        <v>433</v>
      </c>
      <c r="AH30" s="154" t="s">
        <v>433</v>
      </c>
      <c r="AI30" s="154" t="s">
        <v>433</v>
      </c>
      <c r="AJ30" s="154" t="s">
        <v>433</v>
      </c>
      <c r="AK30" s="154" t="s">
        <v>433</v>
      </c>
    </row>
    <row r="31" spans="1:37" x14ac:dyDescent="0.2">
      <c r="A31" s="123">
        <v>28</v>
      </c>
      <c r="B31" s="171" t="s">
        <v>163</v>
      </c>
      <c r="C31" s="160" t="s">
        <v>433</v>
      </c>
      <c r="D31" s="171" t="s">
        <v>168</v>
      </c>
      <c r="E31" s="160" t="s">
        <v>433</v>
      </c>
      <c r="F31" s="171" t="s">
        <v>174</v>
      </c>
      <c r="G31" s="160" t="s">
        <v>433</v>
      </c>
      <c r="H31" s="154" t="s">
        <v>433</v>
      </c>
      <c r="I31" s="154" t="s">
        <v>433</v>
      </c>
      <c r="J31" s="154" t="s">
        <v>433</v>
      </c>
      <c r="K31" s="154" t="s">
        <v>433</v>
      </c>
      <c r="L31" s="154" t="s">
        <v>433</v>
      </c>
      <c r="M31" s="154" t="s">
        <v>433</v>
      </c>
      <c r="N31" s="154" t="s">
        <v>433</v>
      </c>
      <c r="O31" s="154" t="s">
        <v>433</v>
      </c>
      <c r="P31" s="154" t="s">
        <v>433</v>
      </c>
      <c r="Q31" s="154" t="s">
        <v>433</v>
      </c>
      <c r="R31" s="154" t="s">
        <v>433</v>
      </c>
      <c r="S31" s="154" t="s">
        <v>433</v>
      </c>
      <c r="T31" s="154" t="s">
        <v>433</v>
      </c>
      <c r="U31" s="154" t="s">
        <v>433</v>
      </c>
      <c r="V31" s="154" t="s">
        <v>433</v>
      </c>
      <c r="W31" s="154" t="s">
        <v>433</v>
      </c>
      <c r="X31" s="154" t="s">
        <v>433</v>
      </c>
      <c r="Y31" s="154" t="s">
        <v>433</v>
      </c>
      <c r="Z31" s="154" t="s">
        <v>433</v>
      </c>
      <c r="AA31" s="154" t="s">
        <v>433</v>
      </c>
      <c r="AB31" s="154" t="s">
        <v>433</v>
      </c>
      <c r="AC31" s="154" t="s">
        <v>433</v>
      </c>
      <c r="AD31" s="154" t="s">
        <v>433</v>
      </c>
      <c r="AE31" s="154" t="s">
        <v>433</v>
      </c>
      <c r="AF31" s="154" t="s">
        <v>433</v>
      </c>
      <c r="AG31" s="154" t="s">
        <v>433</v>
      </c>
      <c r="AH31" s="154" t="s">
        <v>433</v>
      </c>
      <c r="AI31" s="154" t="s">
        <v>433</v>
      </c>
      <c r="AJ31" s="154" t="s">
        <v>433</v>
      </c>
      <c r="AK31" s="154" t="s">
        <v>433</v>
      </c>
    </row>
    <row r="32" spans="1:37" x14ac:dyDescent="0.2">
      <c r="A32" s="123">
        <v>29</v>
      </c>
      <c r="B32" s="167" t="s">
        <v>164</v>
      </c>
      <c r="C32" s="167" t="s">
        <v>165</v>
      </c>
      <c r="D32" s="167" t="s">
        <v>164</v>
      </c>
      <c r="E32" s="167" t="s">
        <v>165</v>
      </c>
      <c r="F32" s="167" t="s">
        <v>164</v>
      </c>
      <c r="G32" s="167" t="s">
        <v>165</v>
      </c>
      <c r="H32" s="154" t="s">
        <v>433</v>
      </c>
      <c r="I32" s="154" t="s">
        <v>433</v>
      </c>
      <c r="J32" s="154" t="s">
        <v>433</v>
      </c>
      <c r="K32" s="154" t="s">
        <v>433</v>
      </c>
      <c r="L32" s="154" t="s">
        <v>433</v>
      </c>
      <c r="M32" s="154" t="s">
        <v>433</v>
      </c>
      <c r="N32" s="154" t="s">
        <v>433</v>
      </c>
      <c r="O32" s="154" t="s">
        <v>433</v>
      </c>
      <c r="P32" s="154" t="s">
        <v>433</v>
      </c>
      <c r="Q32" s="154" t="s">
        <v>433</v>
      </c>
      <c r="R32" s="154" t="s">
        <v>433</v>
      </c>
      <c r="S32" s="154" t="s">
        <v>433</v>
      </c>
      <c r="T32" s="154" t="s">
        <v>433</v>
      </c>
      <c r="U32" s="154" t="s">
        <v>433</v>
      </c>
      <c r="V32" s="154" t="s">
        <v>433</v>
      </c>
      <c r="W32" s="154" t="s">
        <v>433</v>
      </c>
      <c r="X32" s="154" t="s">
        <v>433</v>
      </c>
      <c r="Y32" s="154" t="s">
        <v>433</v>
      </c>
      <c r="Z32" s="154" t="s">
        <v>433</v>
      </c>
      <c r="AA32" s="154" t="s">
        <v>433</v>
      </c>
      <c r="AB32" s="154" t="s">
        <v>433</v>
      </c>
      <c r="AC32" s="154" t="s">
        <v>433</v>
      </c>
      <c r="AD32" s="154" t="s">
        <v>433</v>
      </c>
      <c r="AE32" s="154" t="s">
        <v>433</v>
      </c>
      <c r="AF32" s="154" t="s">
        <v>433</v>
      </c>
      <c r="AG32" s="154" t="s">
        <v>433</v>
      </c>
      <c r="AH32" s="154" t="s">
        <v>433</v>
      </c>
      <c r="AI32" s="154" t="s">
        <v>433</v>
      </c>
      <c r="AJ32" s="154" t="s">
        <v>433</v>
      </c>
      <c r="AK32" s="154" t="s">
        <v>433</v>
      </c>
    </row>
    <row r="33" spans="1:37" x14ac:dyDescent="0.2">
      <c r="A33" s="123">
        <v>30</v>
      </c>
      <c r="B33" s="145" t="s">
        <v>169</v>
      </c>
      <c r="C33" s="145" t="s">
        <v>166</v>
      </c>
      <c r="D33" s="145" t="s">
        <v>170</v>
      </c>
      <c r="E33" s="145" t="s">
        <v>167</v>
      </c>
      <c r="F33" s="145" t="s">
        <v>175</v>
      </c>
      <c r="G33" s="145" t="s">
        <v>166</v>
      </c>
      <c r="H33" s="154" t="s">
        <v>433</v>
      </c>
      <c r="I33" s="154" t="s">
        <v>433</v>
      </c>
      <c r="J33" s="154" t="s">
        <v>433</v>
      </c>
      <c r="K33" s="154" t="s">
        <v>433</v>
      </c>
      <c r="L33" s="154" t="s">
        <v>433</v>
      </c>
      <c r="M33" s="154" t="s">
        <v>433</v>
      </c>
      <c r="N33" s="154" t="s">
        <v>433</v>
      </c>
      <c r="O33" s="154" t="s">
        <v>433</v>
      </c>
      <c r="P33" s="154" t="s">
        <v>433</v>
      </c>
      <c r="Q33" s="154" t="s">
        <v>433</v>
      </c>
      <c r="R33" s="154" t="s">
        <v>433</v>
      </c>
      <c r="S33" s="154" t="s">
        <v>433</v>
      </c>
      <c r="T33" s="154" t="s">
        <v>433</v>
      </c>
      <c r="U33" s="154" t="s">
        <v>433</v>
      </c>
      <c r="V33" s="154" t="s">
        <v>433</v>
      </c>
      <c r="W33" s="154" t="s">
        <v>433</v>
      </c>
      <c r="X33" s="154" t="s">
        <v>433</v>
      </c>
      <c r="Y33" s="154" t="s">
        <v>433</v>
      </c>
      <c r="Z33" s="154" t="s">
        <v>433</v>
      </c>
      <c r="AA33" s="154" t="s">
        <v>433</v>
      </c>
      <c r="AB33" s="154" t="s">
        <v>433</v>
      </c>
      <c r="AC33" s="154" t="s">
        <v>433</v>
      </c>
      <c r="AD33" s="154" t="s">
        <v>433</v>
      </c>
      <c r="AE33" s="154" t="s">
        <v>433</v>
      </c>
      <c r="AF33" s="154" t="s">
        <v>433</v>
      </c>
      <c r="AG33" s="154" t="s">
        <v>433</v>
      </c>
      <c r="AH33" s="154" t="s">
        <v>433</v>
      </c>
      <c r="AI33" s="154" t="s">
        <v>433</v>
      </c>
      <c r="AJ33" s="154" t="s">
        <v>433</v>
      </c>
      <c r="AK33" s="154" t="s">
        <v>433</v>
      </c>
    </row>
    <row r="34" spans="1:37" x14ac:dyDescent="0.2">
      <c r="A34" s="123">
        <v>31</v>
      </c>
      <c r="B34" s="145" t="s">
        <v>177</v>
      </c>
      <c r="C34" s="145" t="s">
        <v>167</v>
      </c>
      <c r="D34" s="145" t="s">
        <v>171</v>
      </c>
      <c r="E34" s="145" t="s">
        <v>167</v>
      </c>
      <c r="F34" s="145" t="s">
        <v>173</v>
      </c>
      <c r="G34" s="145" t="s">
        <v>167</v>
      </c>
      <c r="H34" s="154" t="s">
        <v>433</v>
      </c>
      <c r="I34" s="154" t="s">
        <v>433</v>
      </c>
      <c r="J34" s="154" t="s">
        <v>433</v>
      </c>
      <c r="K34" s="154" t="s">
        <v>433</v>
      </c>
      <c r="L34" s="154" t="s">
        <v>433</v>
      </c>
      <c r="M34" s="154" t="s">
        <v>433</v>
      </c>
      <c r="N34" s="154" t="s">
        <v>433</v>
      </c>
      <c r="O34" s="154" t="s">
        <v>433</v>
      </c>
      <c r="P34" s="154" t="s">
        <v>433</v>
      </c>
      <c r="Q34" s="154" t="s">
        <v>433</v>
      </c>
      <c r="R34" s="154" t="s">
        <v>433</v>
      </c>
      <c r="S34" s="154" t="s">
        <v>433</v>
      </c>
      <c r="T34" s="154" t="s">
        <v>433</v>
      </c>
      <c r="U34" s="154" t="s">
        <v>433</v>
      </c>
      <c r="V34" s="154" t="s">
        <v>433</v>
      </c>
      <c r="W34" s="154" t="s">
        <v>433</v>
      </c>
      <c r="X34" s="154" t="s">
        <v>433</v>
      </c>
      <c r="Y34" s="154" t="s">
        <v>433</v>
      </c>
      <c r="Z34" s="154" t="s">
        <v>433</v>
      </c>
      <c r="AA34" s="154" t="s">
        <v>433</v>
      </c>
      <c r="AB34" s="154" t="s">
        <v>433</v>
      </c>
      <c r="AC34" s="154" t="s">
        <v>433</v>
      </c>
      <c r="AD34" s="154" t="s">
        <v>433</v>
      </c>
      <c r="AE34" s="154" t="s">
        <v>433</v>
      </c>
      <c r="AF34" s="154" t="s">
        <v>433</v>
      </c>
      <c r="AG34" s="154" t="s">
        <v>433</v>
      </c>
      <c r="AH34" s="154" t="s">
        <v>433</v>
      </c>
      <c r="AI34" s="154" t="s">
        <v>433</v>
      </c>
      <c r="AJ34" s="154" t="s">
        <v>433</v>
      </c>
      <c r="AK34" s="154" t="s">
        <v>433</v>
      </c>
    </row>
    <row r="35" spans="1:37" x14ac:dyDescent="0.2">
      <c r="A35" s="123">
        <v>32</v>
      </c>
      <c r="B35" s="145" t="s">
        <v>433</v>
      </c>
      <c r="C35" s="145" t="s">
        <v>433</v>
      </c>
      <c r="D35" s="172" t="s">
        <v>172</v>
      </c>
      <c r="E35" s="145" t="s">
        <v>167</v>
      </c>
      <c r="F35" s="145" t="s">
        <v>433</v>
      </c>
      <c r="G35" s="145" t="s">
        <v>433</v>
      </c>
      <c r="H35" s="154" t="s">
        <v>433</v>
      </c>
      <c r="I35" s="154" t="s">
        <v>433</v>
      </c>
      <c r="J35" s="154" t="s">
        <v>433</v>
      </c>
      <c r="K35" s="154" t="s">
        <v>433</v>
      </c>
      <c r="L35" s="154" t="s">
        <v>433</v>
      </c>
      <c r="M35" s="154" t="s">
        <v>433</v>
      </c>
      <c r="N35" s="154" t="s">
        <v>433</v>
      </c>
      <c r="O35" s="154" t="s">
        <v>433</v>
      </c>
      <c r="P35" s="154" t="s">
        <v>433</v>
      </c>
      <c r="Q35" s="154" t="s">
        <v>433</v>
      </c>
      <c r="R35" s="154" t="s">
        <v>433</v>
      </c>
      <c r="S35" s="154" t="s">
        <v>433</v>
      </c>
      <c r="T35" s="154" t="s">
        <v>433</v>
      </c>
      <c r="U35" s="154" t="s">
        <v>433</v>
      </c>
      <c r="V35" s="154" t="s">
        <v>433</v>
      </c>
      <c r="W35" s="154" t="s">
        <v>433</v>
      </c>
      <c r="X35" s="154" t="s">
        <v>433</v>
      </c>
      <c r="Y35" s="154" t="s">
        <v>433</v>
      </c>
      <c r="Z35" s="154" t="s">
        <v>433</v>
      </c>
      <c r="AA35" s="154" t="s">
        <v>433</v>
      </c>
      <c r="AB35" s="154" t="s">
        <v>433</v>
      </c>
      <c r="AC35" s="154" t="s">
        <v>433</v>
      </c>
      <c r="AD35" s="154" t="s">
        <v>433</v>
      </c>
      <c r="AE35" s="154" t="s">
        <v>433</v>
      </c>
      <c r="AF35" s="154" t="s">
        <v>433</v>
      </c>
      <c r="AG35" s="154" t="s">
        <v>433</v>
      </c>
      <c r="AH35" s="154" t="s">
        <v>433</v>
      </c>
      <c r="AI35" s="154" t="s">
        <v>433</v>
      </c>
      <c r="AJ35" s="154" t="s">
        <v>433</v>
      </c>
      <c r="AK35" s="154" t="s">
        <v>433</v>
      </c>
    </row>
    <row r="36" spans="1:37" x14ac:dyDescent="0.2">
      <c r="A36" s="123">
        <v>33</v>
      </c>
      <c r="B36" s="145" t="s">
        <v>433</v>
      </c>
      <c r="C36" s="145" t="s">
        <v>433</v>
      </c>
      <c r="D36" s="173" t="s">
        <v>173</v>
      </c>
      <c r="E36" s="145" t="s">
        <v>166</v>
      </c>
      <c r="F36" s="145" t="s">
        <v>433</v>
      </c>
      <c r="G36" s="145" t="s">
        <v>433</v>
      </c>
      <c r="H36" s="154" t="s">
        <v>433</v>
      </c>
      <c r="I36" s="154" t="s">
        <v>433</v>
      </c>
      <c r="J36" s="154" t="s">
        <v>433</v>
      </c>
      <c r="K36" s="154" t="s">
        <v>433</v>
      </c>
      <c r="L36" s="154" t="s">
        <v>433</v>
      </c>
      <c r="M36" s="154" t="s">
        <v>433</v>
      </c>
      <c r="N36" s="154" t="s">
        <v>433</v>
      </c>
      <c r="O36" s="154" t="s">
        <v>433</v>
      </c>
      <c r="P36" s="154" t="s">
        <v>433</v>
      </c>
      <c r="Q36" s="154" t="s">
        <v>433</v>
      </c>
      <c r="R36" s="154" t="s">
        <v>433</v>
      </c>
      <c r="S36" s="154" t="s">
        <v>433</v>
      </c>
      <c r="T36" s="154" t="s">
        <v>433</v>
      </c>
      <c r="U36" s="154" t="s">
        <v>433</v>
      </c>
      <c r="V36" s="154" t="s">
        <v>433</v>
      </c>
      <c r="W36" s="154" t="s">
        <v>433</v>
      </c>
      <c r="X36" s="154" t="s">
        <v>433</v>
      </c>
      <c r="Y36" s="154" t="s">
        <v>433</v>
      </c>
      <c r="Z36" s="154" t="s">
        <v>433</v>
      </c>
      <c r="AA36" s="154" t="s">
        <v>433</v>
      </c>
      <c r="AB36" s="154" t="s">
        <v>433</v>
      </c>
      <c r="AC36" s="154" t="s">
        <v>433</v>
      </c>
      <c r="AD36" s="154" t="s">
        <v>433</v>
      </c>
      <c r="AE36" s="154" t="s">
        <v>433</v>
      </c>
      <c r="AF36" s="154" t="s">
        <v>433</v>
      </c>
      <c r="AG36" s="154" t="s">
        <v>433</v>
      </c>
      <c r="AH36" s="154" t="s">
        <v>433</v>
      </c>
      <c r="AI36" s="154" t="s">
        <v>433</v>
      </c>
      <c r="AJ36" s="154" t="s">
        <v>433</v>
      </c>
      <c r="AK36" s="154" t="s">
        <v>433</v>
      </c>
    </row>
    <row r="37" spans="1:37" x14ac:dyDescent="0.2">
      <c r="A37" s="123">
        <v>34</v>
      </c>
      <c r="B37" s="154" t="s">
        <v>433</v>
      </c>
      <c r="C37" s="154" t="s">
        <v>433</v>
      </c>
      <c r="D37" s="154" t="s">
        <v>433</v>
      </c>
      <c r="E37" s="154" t="s">
        <v>433</v>
      </c>
      <c r="F37" s="154" t="s">
        <v>433</v>
      </c>
      <c r="G37" s="154" t="s">
        <v>433</v>
      </c>
      <c r="H37" s="154" t="s">
        <v>433</v>
      </c>
      <c r="I37" s="154" t="s">
        <v>433</v>
      </c>
      <c r="J37" s="154" t="s">
        <v>433</v>
      </c>
      <c r="K37" s="154" t="s">
        <v>433</v>
      </c>
      <c r="L37" s="154" t="s">
        <v>433</v>
      </c>
      <c r="M37" s="154" t="s">
        <v>433</v>
      </c>
      <c r="N37" s="154" t="s">
        <v>433</v>
      </c>
      <c r="O37" s="154" t="s">
        <v>433</v>
      </c>
      <c r="P37" s="154" t="s">
        <v>433</v>
      </c>
      <c r="Q37" s="154" t="s">
        <v>433</v>
      </c>
      <c r="R37" s="154" t="s">
        <v>433</v>
      </c>
      <c r="S37" s="154" t="s">
        <v>433</v>
      </c>
      <c r="T37" s="154" t="s">
        <v>433</v>
      </c>
      <c r="U37" s="154" t="s">
        <v>433</v>
      </c>
      <c r="V37" s="154" t="s">
        <v>433</v>
      </c>
      <c r="W37" s="154" t="s">
        <v>433</v>
      </c>
      <c r="X37" s="154" t="s">
        <v>433</v>
      </c>
      <c r="Y37" s="154" t="s">
        <v>433</v>
      </c>
      <c r="Z37" s="154" t="s">
        <v>433</v>
      </c>
      <c r="AA37" s="154" t="s">
        <v>433</v>
      </c>
      <c r="AB37" s="154" t="s">
        <v>433</v>
      </c>
      <c r="AC37" s="154" t="s">
        <v>433</v>
      </c>
      <c r="AD37" s="154" t="s">
        <v>433</v>
      </c>
      <c r="AE37" s="154" t="s">
        <v>433</v>
      </c>
      <c r="AF37" s="154" t="s">
        <v>433</v>
      </c>
      <c r="AG37" s="154" t="s">
        <v>433</v>
      </c>
      <c r="AH37" s="154" t="s">
        <v>433</v>
      </c>
      <c r="AI37" s="154" t="s">
        <v>433</v>
      </c>
      <c r="AJ37" s="154" t="s">
        <v>433</v>
      </c>
      <c r="AK37" s="154" t="s">
        <v>433</v>
      </c>
    </row>
    <row r="38" spans="1:37" x14ac:dyDescent="0.2">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c r="AC38" s="154"/>
      <c r="AD38" s="154"/>
      <c r="AE38" s="154"/>
      <c r="AF38" s="154"/>
      <c r="AG38" s="154"/>
      <c r="AH38" s="154"/>
      <c r="AI38" s="154"/>
      <c r="AJ38" s="154"/>
      <c r="AK38" s="154"/>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9C5D2-718B-4774-88D7-92E059D5FD22}">
  <dimension ref="A1:BN38"/>
  <sheetViews>
    <sheetView zoomScale="80" zoomScaleNormal="80" workbookViewId="0">
      <selection activeCell="H21" sqref="H21"/>
    </sheetView>
  </sheetViews>
  <sheetFormatPr defaultColWidth="8.85546875" defaultRowHeight="12.75" x14ac:dyDescent="0.2"/>
  <cols>
    <col min="1" max="1" bestFit="true" customWidth="true" style="123" width="8.7109375" collapsed="true"/>
    <col min="2" max="2" bestFit="true" customWidth="true" style="123" width="30.28515625" collapsed="true"/>
    <col min="3" max="3" bestFit="true" customWidth="true" style="123" width="10.7109375" collapsed="true"/>
    <col min="4" max="4" bestFit="true" customWidth="true" style="123" width="32.28515625" collapsed="true"/>
    <col min="5" max="5" bestFit="true" customWidth="true" style="123" width="19.28515625" collapsed="true"/>
    <col min="6" max="6" bestFit="true" customWidth="true" style="123" width="20.85546875" collapsed="true"/>
    <col min="7" max="7" bestFit="true" customWidth="true" style="123" width="13.140625" collapsed="true"/>
    <col min="8" max="8" bestFit="true" customWidth="true" style="123" width="18.85546875" collapsed="true"/>
    <col min="9" max="9" bestFit="true" customWidth="true" style="123" width="20.0" collapsed="true"/>
    <col min="10" max="10" bestFit="true" customWidth="true" style="123" width="24.42578125" collapsed="true"/>
    <col min="11" max="11" bestFit="true" customWidth="true" style="123" width="10.42578125" collapsed="true"/>
    <col min="12" max="12" bestFit="true" customWidth="true" style="123" width="19.42578125" collapsed="true"/>
    <col min="13" max="13" bestFit="true" customWidth="true" style="123" width="18.140625" collapsed="true"/>
    <col min="14" max="14" bestFit="true" customWidth="true" style="123" width="19.42578125" collapsed="true"/>
    <col min="15" max="15" bestFit="true" customWidth="true" style="123" width="16.7109375" collapsed="true"/>
    <col min="16" max="16" bestFit="true" customWidth="true" style="123" width="16.85546875" collapsed="true"/>
    <col min="17" max="17" bestFit="true" customWidth="true" style="123" width="16.7109375" collapsed="true"/>
    <col min="18" max="18" bestFit="true" customWidth="true" style="123" width="13.5703125" collapsed="true"/>
    <col min="19" max="19" bestFit="true" customWidth="true" style="123" width="31.5703125" collapsed="true"/>
    <col min="20" max="20" bestFit="true" customWidth="true" style="123" width="16.42578125" collapsed="true"/>
    <col min="21" max="21" bestFit="true" customWidth="true" style="123" width="17.28515625" collapsed="true"/>
    <col min="22" max="22" bestFit="true" customWidth="true" style="123" width="12.0" collapsed="true"/>
    <col min="23" max="23" bestFit="true" customWidth="true" style="123" width="13.0" collapsed="true"/>
    <col min="24" max="24" bestFit="true" customWidth="true" style="123" width="13.5703125" collapsed="true"/>
    <col min="25" max="25" customWidth="true" style="123" width="13.0" collapsed="true"/>
    <col min="26" max="27" customWidth="true" style="123" width="12.28515625" collapsed="true"/>
    <col min="28" max="28" bestFit="true" customWidth="true" style="123" width="34.42578125" collapsed="true"/>
    <col min="29" max="30" bestFit="true" customWidth="true" style="123" width="13.0" collapsed="true"/>
    <col min="31" max="32" bestFit="true" customWidth="true" style="123" width="9.85546875" collapsed="true"/>
    <col min="33" max="33" bestFit="true" customWidth="true" style="123" width="12.85546875" collapsed="true"/>
    <col min="34" max="34" bestFit="true" customWidth="true" style="123" width="11.42578125" collapsed="true"/>
    <col min="35" max="35" bestFit="true" customWidth="true" style="123" width="13.0" collapsed="true"/>
    <col min="36" max="36" bestFit="true" customWidth="true" style="123" width="9.85546875" collapsed="true"/>
    <col min="37" max="37" bestFit="true" customWidth="true" style="123" width="10.0" collapsed="true"/>
    <col min="38" max="38" bestFit="true" customWidth="true" style="123" width="13.0" collapsed="true"/>
    <col min="39" max="16384" style="123" width="8.85546875" collapsed="true"/>
  </cols>
  <sheetData>
    <row r="1" spans="1:66" x14ac:dyDescent="0.2">
      <c r="A1" s="123" t="s">
        <v>216</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c r="Z1" s="123" t="s">
        <v>108</v>
      </c>
      <c r="AA1" s="123" t="s">
        <v>109</v>
      </c>
      <c r="AB1" s="123" t="s">
        <v>110</v>
      </c>
      <c r="AC1" s="123" t="s">
        <v>111</v>
      </c>
      <c r="AD1" s="123" t="s">
        <v>112</v>
      </c>
      <c r="AE1" s="123" t="s">
        <v>113</v>
      </c>
      <c r="AF1" s="123" t="s">
        <v>114</v>
      </c>
      <c r="AG1" s="123" t="s">
        <v>115</v>
      </c>
      <c r="AH1" s="123" t="s">
        <v>116</v>
      </c>
      <c r="AI1" s="123" t="s">
        <v>117</v>
      </c>
      <c r="AJ1" s="123" t="s">
        <v>118</v>
      </c>
      <c r="AK1" s="123" t="s">
        <v>119</v>
      </c>
    </row>
    <row r="2" spans="1:66" s="143" customFormat="1" ht="38.25" x14ac:dyDescent="0.2">
      <c r="A2" s="132" t="s">
        <v>217</v>
      </c>
      <c r="B2" s="133" t="s">
        <v>8</v>
      </c>
      <c r="C2" s="134" t="s">
        <v>9</v>
      </c>
      <c r="D2" s="133" t="s">
        <v>15</v>
      </c>
      <c r="E2" s="133" t="s">
        <v>16</v>
      </c>
      <c r="F2" s="133" t="s">
        <v>17</v>
      </c>
      <c r="G2" s="133" t="s">
        <v>18</v>
      </c>
      <c r="H2" s="133" t="s">
        <v>10</v>
      </c>
      <c r="I2" s="133" t="s">
        <v>11</v>
      </c>
      <c r="J2" s="133" t="s">
        <v>12</v>
      </c>
      <c r="K2" s="133" t="s">
        <v>0</v>
      </c>
      <c r="L2" s="133" t="s">
        <v>1</v>
      </c>
      <c r="M2" s="134" t="s">
        <v>23</v>
      </c>
      <c r="N2" s="134" t="s">
        <v>47</v>
      </c>
      <c r="O2" s="134" t="s">
        <v>48</v>
      </c>
      <c r="P2" s="134" t="s">
        <v>55</v>
      </c>
      <c r="Q2" s="134" t="s">
        <v>41</v>
      </c>
      <c r="R2" s="135" t="s">
        <v>78</v>
      </c>
      <c r="S2" s="135" t="s">
        <v>58</v>
      </c>
      <c r="T2" s="135" t="s">
        <v>59</v>
      </c>
      <c r="U2" s="135" t="s">
        <v>53</v>
      </c>
      <c r="V2" s="134" t="s">
        <v>55</v>
      </c>
      <c r="W2" s="135" t="s">
        <v>565</v>
      </c>
      <c r="X2" s="134" t="s">
        <v>564</v>
      </c>
      <c r="Y2" s="134" t="s">
        <v>68</v>
      </c>
      <c r="Z2" s="136" t="s">
        <v>140</v>
      </c>
      <c r="AA2" s="136" t="s">
        <v>147</v>
      </c>
      <c r="AB2" s="137" t="s">
        <v>148</v>
      </c>
      <c r="AC2" s="137" t="s">
        <v>568</v>
      </c>
      <c r="AD2" s="137" t="s">
        <v>60</v>
      </c>
      <c r="AE2" s="137" t="s">
        <v>185</v>
      </c>
      <c r="AF2" s="137" t="s">
        <v>566</v>
      </c>
      <c r="AG2" s="137" t="s">
        <v>567</v>
      </c>
      <c r="AH2" s="137" t="s">
        <v>63</v>
      </c>
      <c r="AI2" s="137" t="s">
        <v>65</v>
      </c>
      <c r="AJ2" s="137" t="s">
        <v>67</v>
      </c>
      <c r="AK2" s="138" t="s">
        <v>68</v>
      </c>
      <c r="AL2" s="123"/>
      <c r="AM2" s="123"/>
      <c r="AN2" s="123"/>
      <c r="AO2" s="123"/>
      <c r="AP2" s="123"/>
      <c r="AQ2" s="123"/>
      <c r="AR2" s="123"/>
      <c r="AS2" s="123"/>
      <c r="AT2" s="123"/>
      <c r="AU2" s="123"/>
      <c r="AV2" s="123"/>
      <c r="AW2" s="123"/>
      <c r="AX2" s="123"/>
      <c r="AY2" s="123"/>
      <c r="AZ2" s="123"/>
      <c r="BA2" s="123"/>
      <c r="BB2" s="123"/>
      <c r="BC2" s="123"/>
      <c r="BD2" s="123"/>
      <c r="BE2" s="123"/>
      <c r="BF2" s="123"/>
      <c r="BG2" s="123"/>
      <c r="BH2" s="123"/>
      <c r="BI2" s="123"/>
      <c r="BJ2" s="123"/>
      <c r="BK2" s="123"/>
      <c r="BL2" s="123"/>
      <c r="BM2" s="123"/>
      <c r="BN2" s="123"/>
    </row>
    <row r="3" spans="1:66" x14ac:dyDescent="0.2">
      <c r="A3" s="123">
        <v>0</v>
      </c>
      <c r="B3" s="144">
        <v>1</v>
      </c>
      <c r="C3" s="146" t="s">
        <v>3</v>
      </c>
      <c r="D3" s="146" t="s">
        <v>33</v>
      </c>
      <c r="E3" s="146" t="s">
        <v>139</v>
      </c>
      <c r="F3" s="147" t="s">
        <v>20</v>
      </c>
      <c r="G3" s="146" t="s">
        <v>19</v>
      </c>
      <c r="H3" s="147" t="s">
        <v>35</v>
      </c>
      <c r="I3" s="146" t="s">
        <v>37</v>
      </c>
      <c r="J3" s="194" t="s">
        <v>697</v>
      </c>
      <c r="K3" s="148" t="s">
        <v>4</v>
      </c>
      <c r="L3" s="144">
        <v>222.37</v>
      </c>
      <c r="M3" s="127">
        <f>J3*L3</f>
        <v>422503</v>
      </c>
      <c r="N3" s="196">
        <v>0.09</v>
      </c>
      <c r="O3" s="196">
        <v>0.09</v>
      </c>
      <c r="P3" s="198"/>
      <c r="Q3" s="146" t="s">
        <v>44</v>
      </c>
      <c r="R3" s="145">
        <v>0</v>
      </c>
      <c r="S3" s="127">
        <f>M3*R3/100</f>
        <v>0</v>
      </c>
      <c r="T3" s="127">
        <f>M3-S3</f>
        <v>422503</v>
      </c>
      <c r="U3" s="126">
        <f>T3-(T3*$U$9)</f>
        <v>422503</v>
      </c>
      <c r="V3" s="127">
        <f>ROUND((N3*U3),2)+ROUND((O3*U3),2)</f>
        <v>76050.539999999994</v>
      </c>
      <c r="W3" s="127">
        <f>$W$9*U3</f>
        <v>0</v>
      </c>
      <c r="X3" s="127">
        <f>ROUND(((U3+W3)/J3),4)</f>
        <v>222.37</v>
      </c>
      <c r="Y3" s="127">
        <f>X3*J3</f>
        <v>422503</v>
      </c>
      <c r="Z3" s="145" t="str">
        <f>C3</f>
        <v>DNPFT001</v>
      </c>
      <c r="AA3" s="178" t="str">
        <f>J3</f>
        <v>1900</v>
      </c>
      <c r="AB3" s="178" t="s">
        <v>162</v>
      </c>
      <c r="AC3" s="149">
        <f>(AB3/J3)*U3</f>
        <v>200133</v>
      </c>
      <c r="AD3" s="149">
        <f>AB3*L3</f>
        <v>200133</v>
      </c>
      <c r="AE3" s="149">
        <f>ROUND(AD3*R3/100,2)</f>
        <v>0</v>
      </c>
      <c r="AF3" s="149">
        <f>AD3-AE3</f>
        <v>200133</v>
      </c>
      <c r="AG3" s="126">
        <f>AF3-(AF3*$AG$9)</f>
        <v>200133</v>
      </c>
      <c r="AH3" s="127">
        <f>ROUNDUP((N3*AG3),2)+ROUND((O3*AG3),2)</f>
        <v>36023.94</v>
      </c>
      <c r="AI3" s="149">
        <f>($AD$12/$AD$10)*AF3</f>
        <v>0</v>
      </c>
      <c r="AJ3" s="127">
        <f>ROUND(((AG3+AI3)/AB3),4)</f>
        <v>222.37</v>
      </c>
      <c r="AK3" s="149">
        <f>ROUND(AB3*AJ3,2)</f>
        <v>200133</v>
      </c>
    </row>
    <row r="4" spans="1:66" x14ac:dyDescent="0.2">
      <c r="A4" s="123">
        <v>1</v>
      </c>
      <c r="B4" s="144">
        <v>2</v>
      </c>
      <c r="C4" s="144" t="s">
        <v>5</v>
      </c>
      <c r="D4" s="146" t="s">
        <v>33</v>
      </c>
      <c r="E4" s="146" t="s">
        <v>34</v>
      </c>
      <c r="F4" s="147" t="s">
        <v>20</v>
      </c>
      <c r="G4" s="146" t="s">
        <v>19</v>
      </c>
      <c r="H4" s="147" t="s">
        <v>35</v>
      </c>
      <c r="I4" s="146" t="s">
        <v>37</v>
      </c>
      <c r="J4" s="194" t="s">
        <v>698</v>
      </c>
      <c r="K4" s="148" t="s">
        <v>4</v>
      </c>
      <c r="L4" s="144">
        <v>302.35000000000002</v>
      </c>
      <c r="M4" s="127">
        <f>J4*L4</f>
        <v>393055.00000000006</v>
      </c>
      <c r="N4" s="196">
        <v>0.06</v>
      </c>
      <c r="O4" s="196">
        <v>0.06</v>
      </c>
      <c r="P4" s="198"/>
      <c r="Q4" s="146" t="s">
        <v>44</v>
      </c>
      <c r="R4" s="145">
        <v>0</v>
      </c>
      <c r="S4" s="127">
        <f>M4*R4/100</f>
        <v>0</v>
      </c>
      <c r="T4" s="127">
        <f>M4-S4</f>
        <v>393055.00000000006</v>
      </c>
      <c r="U4" s="126">
        <f t="shared" ref="U4:U7" si="0">T4-(T4*$U$9)</f>
        <v>393055.00000000006</v>
      </c>
      <c r="V4" s="127">
        <f t="shared" ref="V4:V7" si="1">ROUND((N4*U4),2)+ROUND((O4*U4),2)</f>
        <v>47166.6</v>
      </c>
      <c r="W4" s="127">
        <f t="shared" ref="W4:W7" si="2">$W$9*U4</f>
        <v>0</v>
      </c>
      <c r="X4" s="127">
        <f t="shared" ref="X4:X7" si="3">ROUND(((U4+W4)/J4),4)</f>
        <v>302.35000000000002</v>
      </c>
      <c r="Y4" s="127">
        <f t="shared" ref="Y4:Y7" si="4">X4*J4</f>
        <v>393055.00000000006</v>
      </c>
      <c r="Z4" s="145" t="str">
        <f t="shared" ref="Z4:Z7" si="5">C4</f>
        <v>BELFL135</v>
      </c>
      <c r="AA4" s="178" t="str">
        <f t="shared" ref="AA4:AA7" si="6">J4</f>
        <v>1300</v>
      </c>
      <c r="AB4" s="178" t="s">
        <v>180</v>
      </c>
      <c r="AC4" s="149">
        <f>(AB4/J4)*U4</f>
        <v>90705.000000000015</v>
      </c>
      <c r="AD4" s="149">
        <f>AB4*L4</f>
        <v>90705</v>
      </c>
      <c r="AE4" s="149">
        <f>ROUND(AD4*R4/100,2)</f>
        <v>0</v>
      </c>
      <c r="AF4" s="149">
        <f>AD4-AE4</f>
        <v>90705</v>
      </c>
      <c r="AG4" s="126">
        <f>AF4-(AF4*$AG$9)</f>
        <v>90705</v>
      </c>
      <c r="AH4" s="127">
        <f t="shared" ref="AH4:AH7" si="7">ROUNDUP((N4*AG4),2)+ROUND((O4*AG4),2)</f>
        <v>10884.6</v>
      </c>
      <c r="AI4" s="149">
        <f>($AD$12/$AD$10)*AF4</f>
        <v>0</v>
      </c>
      <c r="AJ4" s="127">
        <f>ROUND(((AG4+AI4)/AB4),4)</f>
        <v>302.35000000000002</v>
      </c>
      <c r="AK4" s="149">
        <f>ROUND(AB4*AJ4,2)</f>
        <v>90705</v>
      </c>
    </row>
    <row r="5" spans="1:66" x14ac:dyDescent="0.2">
      <c r="A5" s="123">
        <v>2</v>
      </c>
      <c r="B5" s="144">
        <v>3</v>
      </c>
      <c r="C5" s="144" t="s">
        <v>6</v>
      </c>
      <c r="D5" s="146" t="s">
        <v>33</v>
      </c>
      <c r="E5" s="146" t="s">
        <v>34</v>
      </c>
      <c r="F5" s="147" t="s">
        <v>20</v>
      </c>
      <c r="G5" s="146" t="s">
        <v>19</v>
      </c>
      <c r="H5" s="147" t="s">
        <v>35</v>
      </c>
      <c r="I5" s="146" t="s">
        <v>37</v>
      </c>
      <c r="J5" s="194" t="s">
        <v>699</v>
      </c>
      <c r="K5" s="148" t="s">
        <v>4</v>
      </c>
      <c r="L5" s="144">
        <v>288.13</v>
      </c>
      <c r="M5" s="127">
        <f>J5*L5</f>
        <v>360162.5</v>
      </c>
      <c r="N5" s="196">
        <v>0.06</v>
      </c>
      <c r="O5" s="196">
        <v>0.06</v>
      </c>
      <c r="P5" s="198"/>
      <c r="Q5" s="146" t="s">
        <v>44</v>
      </c>
      <c r="R5" s="145">
        <v>0</v>
      </c>
      <c r="S5" s="127">
        <f>M5*R5/100</f>
        <v>0</v>
      </c>
      <c r="T5" s="127">
        <f>M5-S5</f>
        <v>360162.5</v>
      </c>
      <c r="U5" s="126">
        <f t="shared" si="0"/>
        <v>360162.5</v>
      </c>
      <c r="V5" s="127">
        <f t="shared" si="1"/>
        <v>43219.5</v>
      </c>
      <c r="W5" s="127">
        <f t="shared" si="2"/>
        <v>0</v>
      </c>
      <c r="X5" s="127">
        <f t="shared" si="3"/>
        <v>288.13</v>
      </c>
      <c r="Y5" s="127">
        <f t="shared" si="4"/>
        <v>360162.5</v>
      </c>
      <c r="Z5" s="145" t="str">
        <f t="shared" si="5"/>
        <v>BESITCT050</v>
      </c>
      <c r="AA5" s="178" t="str">
        <f t="shared" si="6"/>
        <v>1250</v>
      </c>
      <c r="AB5" s="197" t="s">
        <v>209</v>
      </c>
      <c r="AC5" s="149">
        <f t="shared" ref="AC5:AC7" si="8">(AB5/J5)*U5</f>
        <v>72032.5</v>
      </c>
      <c r="AD5" s="149">
        <f t="shared" ref="AD5:AD7" si="9">AB5*L5</f>
        <v>72032.5</v>
      </c>
      <c r="AE5" s="149">
        <f t="shared" ref="AE5:AE7" si="10">ROUND(AD5*R5/100,2)</f>
        <v>0</v>
      </c>
      <c r="AF5" s="149">
        <f t="shared" ref="AF5:AF7" si="11">AD5-AE5</f>
        <v>72032.5</v>
      </c>
      <c r="AG5" s="126">
        <f t="shared" ref="AG5:AG7" si="12">AF5-(AF5*$AG$9)</f>
        <v>72032.5</v>
      </c>
      <c r="AH5" s="127">
        <f t="shared" si="7"/>
        <v>8643.9</v>
      </c>
      <c r="AI5" s="149">
        <f t="shared" ref="AI5:AI7" si="13">($AD$12/$AD$10)*AF5</f>
        <v>0</v>
      </c>
      <c r="AJ5" s="127">
        <f t="shared" ref="AJ5:AJ7" si="14">ROUND(((AG5+AI5)/AB5),4)</f>
        <v>288.13</v>
      </c>
      <c r="AK5" s="149">
        <f t="shared" ref="AK5:AK7" si="15">ROUND(AB5*AJ5,2)</f>
        <v>72032.5</v>
      </c>
    </row>
    <row r="6" spans="1:66" x14ac:dyDescent="0.2">
      <c r="A6" s="123">
        <v>3</v>
      </c>
      <c r="B6" s="144">
        <v>4</v>
      </c>
      <c r="C6" s="144" t="s">
        <v>7</v>
      </c>
      <c r="D6" s="146" t="s">
        <v>33</v>
      </c>
      <c r="E6" s="146" t="s">
        <v>34</v>
      </c>
      <c r="F6" s="147" t="s">
        <v>20</v>
      </c>
      <c r="G6" s="146" t="s">
        <v>19</v>
      </c>
      <c r="H6" s="147" t="s">
        <v>35</v>
      </c>
      <c r="I6" s="146" t="s">
        <v>37</v>
      </c>
      <c r="J6" s="194" t="s">
        <v>700</v>
      </c>
      <c r="K6" s="148" t="s">
        <v>4</v>
      </c>
      <c r="L6" s="144">
        <v>465.3</v>
      </c>
      <c r="M6" s="127">
        <f>J6*L6</f>
        <v>535095</v>
      </c>
      <c r="N6" s="195">
        <v>2.5000000000000001E-2</v>
      </c>
      <c r="O6" s="195">
        <v>2.5000000000000001E-2</v>
      </c>
      <c r="P6" s="198"/>
      <c r="Q6" s="146" t="s">
        <v>43</v>
      </c>
      <c r="R6" s="145">
        <v>0</v>
      </c>
      <c r="S6" s="127">
        <f>R6</f>
        <v>0</v>
      </c>
      <c r="T6" s="127">
        <f>M6-S6</f>
        <v>535095</v>
      </c>
      <c r="U6" s="126">
        <f t="shared" si="0"/>
        <v>535095</v>
      </c>
      <c r="V6" s="127">
        <f t="shared" si="1"/>
        <v>26754.76</v>
      </c>
      <c r="W6" s="127">
        <f t="shared" si="2"/>
        <v>0</v>
      </c>
      <c r="X6" s="127">
        <f t="shared" si="3"/>
        <v>465.3</v>
      </c>
      <c r="Y6" s="127">
        <f t="shared" si="4"/>
        <v>535095</v>
      </c>
      <c r="Z6" s="145" t="str">
        <f t="shared" si="5"/>
        <v>BRACC106</v>
      </c>
      <c r="AA6" s="178" t="str">
        <f t="shared" si="6"/>
        <v>1150</v>
      </c>
      <c r="AB6" s="197" t="s">
        <v>191</v>
      </c>
      <c r="AC6" s="149">
        <f t="shared" si="8"/>
        <v>69795</v>
      </c>
      <c r="AD6" s="149">
        <f t="shared" si="9"/>
        <v>69795</v>
      </c>
      <c r="AE6" s="149">
        <f t="shared" si="10"/>
        <v>0</v>
      </c>
      <c r="AF6" s="149">
        <f t="shared" si="11"/>
        <v>69795</v>
      </c>
      <c r="AG6" s="126">
        <f t="shared" si="12"/>
        <v>69795</v>
      </c>
      <c r="AH6" s="127">
        <f t="shared" si="7"/>
        <v>3489.76</v>
      </c>
      <c r="AI6" s="149">
        <f t="shared" si="13"/>
        <v>0</v>
      </c>
      <c r="AJ6" s="127">
        <f t="shared" si="14"/>
        <v>465.3</v>
      </c>
      <c r="AK6" s="149">
        <f t="shared" si="15"/>
        <v>69795</v>
      </c>
    </row>
    <row r="7" spans="1:66" x14ac:dyDescent="0.2">
      <c r="A7" s="123">
        <v>4</v>
      </c>
      <c r="B7" s="144">
        <v>5</v>
      </c>
      <c r="C7" s="144" t="s">
        <v>28</v>
      </c>
      <c r="D7" s="146" t="s">
        <v>33</v>
      </c>
      <c r="E7" s="146" t="s">
        <v>34</v>
      </c>
      <c r="F7" s="147" t="s">
        <v>20</v>
      </c>
      <c r="G7" s="146" t="s">
        <v>19</v>
      </c>
      <c r="H7" s="147" t="s">
        <v>35</v>
      </c>
      <c r="I7" s="146" t="s">
        <v>37</v>
      </c>
      <c r="J7" s="194" t="s">
        <v>701</v>
      </c>
      <c r="K7" s="148" t="s">
        <v>4</v>
      </c>
      <c r="L7" s="144">
        <v>217.89</v>
      </c>
      <c r="M7" s="127">
        <f>J7*L7</f>
        <v>360607.94999999995</v>
      </c>
      <c r="N7" s="196">
        <v>0.09</v>
      </c>
      <c r="O7" s="196">
        <v>0.09</v>
      </c>
      <c r="P7" s="198"/>
      <c r="Q7" s="145"/>
      <c r="R7" s="145">
        <v>0</v>
      </c>
      <c r="S7" s="127">
        <f>M7*R7</f>
        <v>0</v>
      </c>
      <c r="T7" s="127">
        <f>M7-S7</f>
        <v>360607.94999999995</v>
      </c>
      <c r="U7" s="126">
        <f t="shared" si="0"/>
        <v>360607.94999999995</v>
      </c>
      <c r="V7" s="127">
        <f t="shared" si="1"/>
        <v>64909.440000000002</v>
      </c>
      <c r="W7" s="127">
        <f t="shared" si="2"/>
        <v>0</v>
      </c>
      <c r="X7" s="127">
        <f t="shared" si="3"/>
        <v>217.89</v>
      </c>
      <c r="Y7" s="127">
        <f t="shared" si="4"/>
        <v>360607.94999999995</v>
      </c>
      <c r="Z7" s="145" t="str">
        <f t="shared" si="5"/>
        <v>BECTC028</v>
      </c>
      <c r="AA7" s="178" t="str">
        <f t="shared" si="6"/>
        <v>1655</v>
      </c>
      <c r="AB7" s="197" t="s">
        <v>182</v>
      </c>
      <c r="AC7" s="149">
        <f t="shared" si="8"/>
        <v>142717.94999999998</v>
      </c>
      <c r="AD7" s="149">
        <f t="shared" si="9"/>
        <v>142717.94999999998</v>
      </c>
      <c r="AE7" s="149">
        <f t="shared" si="10"/>
        <v>0</v>
      </c>
      <c r="AF7" s="149">
        <f t="shared" si="11"/>
        <v>142717.94999999998</v>
      </c>
      <c r="AG7" s="126">
        <f t="shared" si="12"/>
        <v>142717.94999999998</v>
      </c>
      <c r="AH7" s="127">
        <f t="shared" si="7"/>
        <v>25689.24</v>
      </c>
      <c r="AI7" s="149">
        <f t="shared" si="13"/>
        <v>0</v>
      </c>
      <c r="AJ7" s="127">
        <f t="shared" si="14"/>
        <v>217.89</v>
      </c>
      <c r="AK7" s="149">
        <f t="shared" si="15"/>
        <v>142717.95000000001</v>
      </c>
    </row>
    <row r="8" spans="1:66" x14ac:dyDescent="0.2">
      <c r="A8" s="123">
        <v>5</v>
      </c>
      <c r="B8" s="193"/>
      <c r="C8" s="193"/>
      <c r="D8" s="193"/>
      <c r="E8" s="193"/>
      <c r="F8" s="193"/>
      <c r="G8" s="193"/>
      <c r="H8" s="167"/>
      <c r="I8" s="167"/>
      <c r="J8" s="167"/>
      <c r="K8" s="167"/>
      <c r="L8" s="167"/>
      <c r="M8" s="199">
        <f>SUM(M3:M7)</f>
        <v>2071423.45</v>
      </c>
      <c r="N8" s="199"/>
      <c r="O8" s="199"/>
      <c r="P8" s="124"/>
      <c r="Q8" s="124"/>
      <c r="R8" s="124"/>
      <c r="S8" s="124" t="s">
        <v>69</v>
      </c>
      <c r="T8" s="118">
        <f>SUM(T3:T7)</f>
        <v>2071423.45</v>
      </c>
      <c r="U8" s="118">
        <f t="shared" ref="U8" si="16">SUM(U3:U7)</f>
        <v>2071423.45</v>
      </c>
      <c r="V8" s="118">
        <f>SUM(V3:V7)</f>
        <v>258100.84</v>
      </c>
      <c r="W8" s="118">
        <f>SUM(W3:W7)</f>
        <v>0</v>
      </c>
      <c r="X8" s="118"/>
      <c r="Y8" s="118"/>
      <c r="Z8" s="119"/>
      <c r="AA8" s="119"/>
      <c r="AB8" s="151" t="s">
        <v>70</v>
      </c>
      <c r="AC8" s="151">
        <f>SUM(AC3:AC7)</f>
        <v>575383.44999999995</v>
      </c>
      <c r="AD8" s="120">
        <f t="shared" ref="AD8:AI8" si="17">SUM(AD3:AD7)</f>
        <v>575383.44999999995</v>
      </c>
      <c r="AE8" s="120">
        <f t="shared" si="17"/>
        <v>0</v>
      </c>
      <c r="AF8" s="120">
        <f>SUM(AF3:AF7)</f>
        <v>575383.44999999995</v>
      </c>
      <c r="AG8" s="120">
        <f>SUM(AG3:AG7)</f>
        <v>575383.44999999995</v>
      </c>
      <c r="AH8" s="120">
        <f>ROUND(SUM(AH3:AH7),2)</f>
        <v>84731.44</v>
      </c>
      <c r="AI8" s="120">
        <f t="shared" si="17"/>
        <v>0</v>
      </c>
      <c r="AJ8" s="122"/>
      <c r="AK8" s="120">
        <f>SUM(AK3:AK7)</f>
        <v>575383.44999999995</v>
      </c>
    </row>
    <row r="9" spans="1:66" x14ac:dyDescent="0.2">
      <c r="A9" s="123">
        <v>6</v>
      </c>
      <c r="B9" s="154" t="s">
        <v>433</v>
      </c>
      <c r="C9" s="154" t="s">
        <v>433</v>
      </c>
      <c r="D9" s="154" t="s">
        <v>433</v>
      </c>
      <c r="E9" s="154" t="s">
        <v>433</v>
      </c>
      <c r="F9" s="154" t="s">
        <v>433</v>
      </c>
      <c r="G9" s="154" t="s">
        <v>433</v>
      </c>
      <c r="H9" s="154" t="s">
        <v>433</v>
      </c>
      <c r="I9" s="154" t="s">
        <v>433</v>
      </c>
      <c r="J9" s="154" t="s">
        <v>433</v>
      </c>
      <c r="K9" s="154" t="s">
        <v>433</v>
      </c>
      <c r="L9" s="154" t="s">
        <v>433</v>
      </c>
      <c r="M9" s="154" t="s">
        <v>433</v>
      </c>
      <c r="N9" s="154" t="s">
        <v>433</v>
      </c>
      <c r="O9" s="154" t="s">
        <v>433</v>
      </c>
      <c r="P9" s="154" t="s">
        <v>433</v>
      </c>
      <c r="Q9" s="154" t="s">
        <v>433</v>
      </c>
      <c r="R9" s="154" t="s">
        <v>433</v>
      </c>
      <c r="S9" s="124" t="s">
        <v>49</v>
      </c>
      <c r="T9" s="118">
        <v>0</v>
      </c>
      <c r="U9" s="155">
        <f>ROUND(T9/T8,16)</f>
        <v>0</v>
      </c>
      <c r="V9" s="155" t="s">
        <v>433</v>
      </c>
      <c r="W9" s="155">
        <f>ROUND(D27/U8,16)</f>
        <v>0</v>
      </c>
      <c r="X9" s="155" t="s">
        <v>433</v>
      </c>
      <c r="Y9" s="155" t="s">
        <v>433</v>
      </c>
      <c r="Z9" s="155" t="s">
        <v>433</v>
      </c>
      <c r="AA9" s="155" t="s">
        <v>433</v>
      </c>
      <c r="AB9" s="154" t="s">
        <v>433</v>
      </c>
      <c r="AC9" s="154" t="s">
        <v>433</v>
      </c>
      <c r="AD9" s="156" t="s">
        <v>433</v>
      </c>
      <c r="AE9" s="156" t="s">
        <v>433</v>
      </c>
      <c r="AF9" s="156" t="s">
        <v>433</v>
      </c>
      <c r="AG9" s="156">
        <f>ROUND(AD11/AD10,16)</f>
        <v>0</v>
      </c>
      <c r="AH9" s="156" t="s">
        <v>433</v>
      </c>
      <c r="AI9" s="156" t="s">
        <v>433</v>
      </c>
      <c r="AJ9" s="157" t="s">
        <v>433</v>
      </c>
      <c r="AK9" s="156" t="s">
        <v>433</v>
      </c>
    </row>
    <row r="10" spans="1:66" x14ac:dyDescent="0.2">
      <c r="A10" s="123">
        <v>7</v>
      </c>
      <c r="B10" s="154" t="s">
        <v>433</v>
      </c>
      <c r="C10" s="154" t="s">
        <v>433</v>
      </c>
      <c r="D10" s="154" t="s">
        <v>433</v>
      </c>
      <c r="E10" s="154" t="s">
        <v>433</v>
      </c>
      <c r="F10" s="154" t="s">
        <v>433</v>
      </c>
      <c r="G10" s="154" t="s">
        <v>433</v>
      </c>
      <c r="H10" s="154" t="s">
        <v>433</v>
      </c>
      <c r="I10" s="154" t="s">
        <v>433</v>
      </c>
      <c r="J10" s="154" t="s">
        <v>433</v>
      </c>
      <c r="K10" s="154" t="s">
        <v>433</v>
      </c>
      <c r="L10" s="154" t="s">
        <v>433</v>
      </c>
      <c r="M10" s="154" t="s">
        <v>433</v>
      </c>
      <c r="N10" s="154" t="s">
        <v>433</v>
      </c>
      <c r="O10" s="154" t="s">
        <v>433</v>
      </c>
      <c r="P10" s="154" t="s">
        <v>433</v>
      </c>
      <c r="Q10" s="154" t="s">
        <v>433</v>
      </c>
      <c r="R10" s="154" t="s">
        <v>433</v>
      </c>
      <c r="S10" s="124" t="s">
        <v>57</v>
      </c>
      <c r="T10" s="117">
        <f>D27+D28</f>
        <v>0</v>
      </c>
      <c r="U10" s="154" t="s">
        <v>433</v>
      </c>
      <c r="V10" s="154" t="s">
        <v>433</v>
      </c>
      <c r="W10" s="154" t="s">
        <v>433</v>
      </c>
      <c r="X10" s="154" t="s">
        <v>433</v>
      </c>
      <c r="Y10" s="154" t="s">
        <v>433</v>
      </c>
      <c r="Z10" s="154" t="s">
        <v>433</v>
      </c>
      <c r="AA10" s="154" t="s">
        <v>433</v>
      </c>
      <c r="AB10" s="151" t="s">
        <v>186</v>
      </c>
      <c r="AC10" s="151" t="s">
        <v>433</v>
      </c>
      <c r="AD10" s="151">
        <f>AF8</f>
        <v>575383.44999999995</v>
      </c>
      <c r="AE10" s="154" t="s">
        <v>433</v>
      </c>
      <c r="AF10" s="154" t="s">
        <v>433</v>
      </c>
      <c r="AG10" s="154" t="s">
        <v>433</v>
      </c>
      <c r="AH10" s="154" t="s">
        <v>433</v>
      </c>
      <c r="AI10" s="154" t="s">
        <v>433</v>
      </c>
      <c r="AJ10" s="154" t="s">
        <v>433</v>
      </c>
      <c r="AK10" s="154" t="s">
        <v>433</v>
      </c>
    </row>
    <row r="11" spans="1:66" x14ac:dyDescent="0.2">
      <c r="A11" s="123">
        <v>8</v>
      </c>
      <c r="B11" s="154" t="s">
        <v>433</v>
      </c>
      <c r="C11" s="154" t="s">
        <v>433</v>
      </c>
      <c r="D11" s="154" t="s">
        <v>433</v>
      </c>
      <c r="E11" s="154" t="s">
        <v>433</v>
      </c>
      <c r="F11" s="154" t="s">
        <v>433</v>
      </c>
      <c r="G11" s="154" t="s">
        <v>433</v>
      </c>
      <c r="H11" s="154" t="s">
        <v>433</v>
      </c>
      <c r="I11" s="154" t="s">
        <v>433</v>
      </c>
      <c r="J11" s="154" t="s">
        <v>433</v>
      </c>
      <c r="K11" s="154" t="s">
        <v>433</v>
      </c>
      <c r="L11" s="154" t="s">
        <v>433</v>
      </c>
      <c r="M11" s="154" t="s">
        <v>433</v>
      </c>
      <c r="N11" s="154" t="s">
        <v>433</v>
      </c>
      <c r="O11" s="154" t="s">
        <v>433</v>
      </c>
      <c r="P11" s="154" t="s">
        <v>433</v>
      </c>
      <c r="Q11" s="154" t="s">
        <v>433</v>
      </c>
      <c r="R11" s="154" t="s">
        <v>433</v>
      </c>
      <c r="S11" s="124" t="s">
        <v>50</v>
      </c>
      <c r="T11" s="117">
        <f>V8</f>
        <v>258100.84</v>
      </c>
      <c r="U11" s="154" t="s">
        <v>433</v>
      </c>
      <c r="V11" s="154" t="s">
        <v>433</v>
      </c>
      <c r="W11" s="154" t="s">
        <v>433</v>
      </c>
      <c r="X11" s="154" t="s">
        <v>433</v>
      </c>
      <c r="Y11" s="154" t="s">
        <v>433</v>
      </c>
      <c r="Z11" s="154" t="s">
        <v>433</v>
      </c>
      <c r="AA11" s="154" t="s">
        <v>433</v>
      </c>
      <c r="AB11" s="151" t="s">
        <v>42</v>
      </c>
      <c r="AC11" s="151" t="s">
        <v>433</v>
      </c>
      <c r="AD11" s="151">
        <f>ROUND((AC8/$U$8)*$T$9,2)</f>
        <v>0</v>
      </c>
      <c r="AE11" s="154" t="s">
        <v>433</v>
      </c>
      <c r="AF11" s="154" t="s">
        <v>433</v>
      </c>
      <c r="AG11" s="154" t="s">
        <v>433</v>
      </c>
      <c r="AH11" s="154" t="s">
        <v>433</v>
      </c>
      <c r="AI11" s="154" t="s">
        <v>433</v>
      </c>
      <c r="AJ11" s="154" t="s">
        <v>433</v>
      </c>
      <c r="AK11" s="154" t="s">
        <v>433</v>
      </c>
    </row>
    <row r="12" spans="1:66" x14ac:dyDescent="0.2">
      <c r="A12" s="123">
        <v>9</v>
      </c>
      <c r="B12" s="154" t="s">
        <v>433</v>
      </c>
      <c r="C12" s="154" t="s">
        <v>433</v>
      </c>
      <c r="D12" s="154" t="s">
        <v>433</v>
      </c>
      <c r="E12" s="154" t="s">
        <v>433</v>
      </c>
      <c r="F12" s="154" t="s">
        <v>433</v>
      </c>
      <c r="G12" s="154" t="s">
        <v>433</v>
      </c>
      <c r="H12" s="154" t="s">
        <v>433</v>
      </c>
      <c r="I12" s="154" t="s">
        <v>433</v>
      </c>
      <c r="J12" s="154" t="s">
        <v>433</v>
      </c>
      <c r="K12" s="154" t="s">
        <v>433</v>
      </c>
      <c r="L12" s="154" t="s">
        <v>433</v>
      </c>
      <c r="M12" s="154" t="s">
        <v>433</v>
      </c>
      <c r="N12" s="154" t="s">
        <v>433</v>
      </c>
      <c r="O12" s="154" t="s">
        <v>433</v>
      </c>
      <c r="P12" s="154" t="s">
        <v>433</v>
      </c>
      <c r="Q12" s="154" t="s">
        <v>433</v>
      </c>
      <c r="R12" s="154" t="s">
        <v>433</v>
      </c>
      <c r="S12" s="124" t="s">
        <v>46</v>
      </c>
      <c r="T12" s="117">
        <f>(T8+T10+T11)-T9</f>
        <v>2329524.29</v>
      </c>
      <c r="U12" s="154" t="s">
        <v>433</v>
      </c>
      <c r="V12" s="154" t="s">
        <v>433</v>
      </c>
      <c r="W12" s="154" t="s">
        <v>433</v>
      </c>
      <c r="X12" s="154" t="s">
        <v>433</v>
      </c>
      <c r="Y12" s="154" t="s">
        <v>433</v>
      </c>
      <c r="Z12" s="154" t="s">
        <v>433</v>
      </c>
      <c r="AA12" s="154" t="s">
        <v>433</v>
      </c>
      <c r="AB12" s="151" t="s">
        <v>187</v>
      </c>
      <c r="AC12" s="151" t="s">
        <v>433</v>
      </c>
      <c r="AD12" s="151">
        <f>ROUND(($AC$8/$U$8)*D27,4)</f>
        <v>0</v>
      </c>
      <c r="AE12" s="154" t="s">
        <v>433</v>
      </c>
      <c r="AF12" s="154" t="s">
        <v>433</v>
      </c>
      <c r="AG12" s="154" t="s">
        <v>433</v>
      </c>
      <c r="AH12" s="154" t="s">
        <v>433</v>
      </c>
      <c r="AI12" s="154" t="s">
        <v>433</v>
      </c>
      <c r="AJ12" s="154" t="s">
        <v>433</v>
      </c>
      <c r="AK12" s="154" t="s">
        <v>433</v>
      </c>
    </row>
    <row r="13" spans="1:66" x14ac:dyDescent="0.2">
      <c r="A13" s="123">
        <v>10</v>
      </c>
      <c r="B13" s="154" t="s">
        <v>433</v>
      </c>
      <c r="C13" s="154" t="s">
        <v>433</v>
      </c>
      <c r="D13" s="154" t="s">
        <v>433</v>
      </c>
      <c r="E13" s="154" t="s">
        <v>433</v>
      </c>
      <c r="F13" s="154" t="s">
        <v>433</v>
      </c>
      <c r="G13" s="154" t="s">
        <v>433</v>
      </c>
      <c r="H13" s="154" t="s">
        <v>433</v>
      </c>
      <c r="I13" s="154" t="s">
        <v>433</v>
      </c>
      <c r="J13" s="154" t="s">
        <v>433</v>
      </c>
      <c r="K13" s="154" t="s">
        <v>433</v>
      </c>
      <c r="L13" s="154" t="s">
        <v>433</v>
      </c>
      <c r="M13" s="154" t="s">
        <v>433</v>
      </c>
      <c r="N13" s="154" t="s">
        <v>433</v>
      </c>
      <c r="O13" s="154" t="s">
        <v>433</v>
      </c>
      <c r="P13" s="154" t="s">
        <v>433</v>
      </c>
      <c r="Q13" s="154" t="s">
        <v>433</v>
      </c>
      <c r="R13" s="154" t="s">
        <v>433</v>
      </c>
      <c r="S13" s="124" t="s">
        <v>45</v>
      </c>
      <c r="T13" s="121">
        <f>D29</f>
        <v>0</v>
      </c>
      <c r="U13" s="154" t="s">
        <v>433</v>
      </c>
      <c r="V13" s="154" t="s">
        <v>433</v>
      </c>
      <c r="W13" s="154" t="s">
        <v>433</v>
      </c>
      <c r="X13" s="154" t="s">
        <v>433</v>
      </c>
      <c r="Y13" s="154" t="s">
        <v>433</v>
      </c>
      <c r="Z13" s="154" t="s">
        <v>433</v>
      </c>
      <c r="AA13" s="154" t="s">
        <v>433</v>
      </c>
      <c r="AB13" s="151" t="s">
        <v>188</v>
      </c>
      <c r="AC13" s="151" t="s">
        <v>433</v>
      </c>
      <c r="AD13" s="151">
        <f>ROUND(($AC$8/$U$8)*D28,4)</f>
        <v>0</v>
      </c>
      <c r="AE13" s="154" t="s">
        <v>433</v>
      </c>
      <c r="AF13" s="154" t="s">
        <v>433</v>
      </c>
      <c r="AG13" s="154" t="s">
        <v>433</v>
      </c>
      <c r="AH13" s="154" t="s">
        <v>433</v>
      </c>
      <c r="AI13" s="154" t="s">
        <v>433</v>
      </c>
      <c r="AJ13" s="154" t="s">
        <v>433</v>
      </c>
      <c r="AK13" s="154" t="s">
        <v>433</v>
      </c>
    </row>
    <row r="14" spans="1:66" x14ac:dyDescent="0.2">
      <c r="A14" s="123">
        <v>11</v>
      </c>
      <c r="B14" s="154" t="s">
        <v>433</v>
      </c>
      <c r="C14" s="154" t="s">
        <v>433</v>
      </c>
      <c r="D14" s="154" t="s">
        <v>433</v>
      </c>
      <c r="E14" s="154" t="s">
        <v>433</v>
      </c>
      <c r="F14" s="154" t="s">
        <v>433</v>
      </c>
      <c r="G14" s="154" t="s">
        <v>433</v>
      </c>
      <c r="H14" s="154" t="s">
        <v>433</v>
      </c>
      <c r="I14" s="154" t="s">
        <v>433</v>
      </c>
      <c r="J14" s="154" t="s">
        <v>433</v>
      </c>
      <c r="K14" s="154" t="s">
        <v>433</v>
      </c>
      <c r="L14" s="154" t="s">
        <v>433</v>
      </c>
      <c r="M14" s="154" t="s">
        <v>433</v>
      </c>
      <c r="N14" s="154" t="s">
        <v>433</v>
      </c>
      <c r="O14" s="154" t="s">
        <v>433</v>
      </c>
      <c r="P14" s="154" t="s">
        <v>433</v>
      </c>
      <c r="Q14" s="154" t="s">
        <v>433</v>
      </c>
      <c r="R14" s="154" t="s">
        <v>433</v>
      </c>
      <c r="S14" s="154" t="s">
        <v>433</v>
      </c>
      <c r="T14" s="154" t="s">
        <v>433</v>
      </c>
      <c r="U14" s="154" t="s">
        <v>433</v>
      </c>
      <c r="V14" s="154" t="s">
        <v>433</v>
      </c>
      <c r="W14" s="154" t="s">
        <v>433</v>
      </c>
      <c r="X14" s="154" t="s">
        <v>433</v>
      </c>
      <c r="Y14" s="154" t="s">
        <v>433</v>
      </c>
      <c r="Z14" s="154" t="s">
        <v>433</v>
      </c>
      <c r="AA14" s="154" t="s">
        <v>433</v>
      </c>
      <c r="AB14" s="151" t="s">
        <v>189</v>
      </c>
      <c r="AC14" s="151" t="s">
        <v>433</v>
      </c>
      <c r="AD14" s="151">
        <f>ROUND(AD12+AD13,2)</f>
        <v>0</v>
      </c>
      <c r="AE14" s="154" t="s">
        <v>433</v>
      </c>
      <c r="AF14" s="154" t="s">
        <v>433</v>
      </c>
      <c r="AG14" s="154" t="s">
        <v>433</v>
      </c>
      <c r="AH14" s="154" t="s">
        <v>433</v>
      </c>
      <c r="AI14" s="154" t="s">
        <v>433</v>
      </c>
      <c r="AJ14" s="154" t="s">
        <v>433</v>
      </c>
      <c r="AK14" s="154" t="s">
        <v>433</v>
      </c>
    </row>
    <row r="15" spans="1:66" ht="25.5" x14ac:dyDescent="0.2">
      <c r="A15" s="123">
        <v>12</v>
      </c>
      <c r="B15" s="184" t="s">
        <v>25</v>
      </c>
      <c r="C15" s="184" t="s">
        <v>26</v>
      </c>
      <c r="D15" s="184" t="s">
        <v>27</v>
      </c>
      <c r="E15" s="184" t="s">
        <v>14</v>
      </c>
      <c r="F15" s="184" t="s">
        <v>21</v>
      </c>
      <c r="G15" s="184" t="s">
        <v>22</v>
      </c>
      <c r="H15" s="184" t="s">
        <v>79</v>
      </c>
      <c r="I15" s="184" t="s">
        <v>80</v>
      </c>
      <c r="J15" s="184" t="s">
        <v>13</v>
      </c>
      <c r="K15" s="184" t="s">
        <v>24</v>
      </c>
      <c r="L15" s="185" t="s">
        <v>609</v>
      </c>
      <c r="M15" s="185" t="s">
        <v>610</v>
      </c>
      <c r="N15" s="185" t="s">
        <v>434</v>
      </c>
      <c r="O15" s="186" t="s">
        <v>608</v>
      </c>
      <c r="P15" s="186" t="s">
        <v>81</v>
      </c>
      <c r="Q15" s="184" t="s">
        <v>83</v>
      </c>
      <c r="R15" s="184" t="s">
        <v>82</v>
      </c>
      <c r="S15" s="154" t="s">
        <v>433</v>
      </c>
      <c r="T15" s="154" t="s">
        <v>433</v>
      </c>
      <c r="U15" s="154" t="s">
        <v>433</v>
      </c>
      <c r="V15" s="74" t="s">
        <v>247</v>
      </c>
      <c r="W15" s="74" t="s">
        <v>248</v>
      </c>
      <c r="X15" s="74" t="s">
        <v>607</v>
      </c>
      <c r="Y15" s="161" t="s">
        <v>433</v>
      </c>
      <c r="Z15" s="154" t="s">
        <v>433</v>
      </c>
      <c r="AA15" s="154" t="s">
        <v>433</v>
      </c>
      <c r="AB15" s="151" t="s">
        <v>183</v>
      </c>
      <c r="AC15" s="151" t="s">
        <v>433</v>
      </c>
      <c r="AD15" s="151">
        <v>0</v>
      </c>
      <c r="AE15" s="154" t="s">
        <v>433</v>
      </c>
      <c r="AF15" s="154" t="s">
        <v>433</v>
      </c>
      <c r="AG15" s="154" t="s">
        <v>433</v>
      </c>
      <c r="AH15" s="154" t="s">
        <v>433</v>
      </c>
      <c r="AI15" s="154" t="s">
        <v>433</v>
      </c>
      <c r="AJ15" s="154" t="s">
        <v>433</v>
      </c>
      <c r="AK15" s="154" t="s">
        <v>433</v>
      </c>
    </row>
    <row r="16" spans="1:66" ht="15" x14ac:dyDescent="0.25">
      <c r="A16" s="123">
        <v>13</v>
      </c>
      <c r="B16" s="175" t="s">
        <v>433</v>
      </c>
      <c r="C16" s="175" t="s">
        <v>433</v>
      </c>
      <c r="D16" s="175" t="s">
        <v>433</v>
      </c>
      <c r="E16" t="s">
        <v>433</v>
      </c>
      <c r="F16" t="s">
        <v>433</v>
      </c>
      <c r="G16" t="s">
        <v>433</v>
      </c>
      <c r="H16" s="176">
        <f>ROUND(AD10,2)</f>
        <v>575383.44999999995</v>
      </c>
      <c r="I16" s="176">
        <f>ROUND(AH8,2)</f>
        <v>84731.44</v>
      </c>
      <c r="J16" s="176">
        <f>ROUND(AD17,2)</f>
        <v>660114.89</v>
      </c>
      <c r="K16" t="s">
        <v>726</v>
      </c>
      <c r="L16" s="177">
        <f>J16</f>
        <v>660114.89</v>
      </c>
      <c r="M16" s="123">
        <v>1</v>
      </c>
      <c r="N16" s="177">
        <f>L16*M16</f>
        <v>660114.89</v>
      </c>
      <c r="O16" s="8">
        <f>J16-L16</f>
        <v>0</v>
      </c>
      <c r="P16" s="176">
        <v>0</v>
      </c>
      <c r="Q16" s="176">
        <v>0</v>
      </c>
      <c r="R16" s="176">
        <v>0</v>
      </c>
      <c r="S16" s="154" t="s">
        <v>433</v>
      </c>
      <c r="T16" s="154" t="s">
        <v>433</v>
      </c>
      <c r="U16" s="154" t="s">
        <v>433</v>
      </c>
      <c r="V16" s="75">
        <f>ROUND((U3*N3),2)</f>
        <v>38025.269999999997</v>
      </c>
      <c r="W16" s="75">
        <f>ROUND((U3*O3),2)</f>
        <v>38025.269999999997</v>
      </c>
      <c r="X16" s="75">
        <f>V3</f>
        <v>76050.539999999994</v>
      </c>
      <c r="Y16" s="154" t="s">
        <v>433</v>
      </c>
      <c r="Z16" s="154" t="s">
        <v>433</v>
      </c>
      <c r="AA16" s="154" t="s">
        <v>433</v>
      </c>
      <c r="AB16" s="151" t="s">
        <v>50</v>
      </c>
      <c r="AC16" s="151" t="s">
        <v>433</v>
      </c>
      <c r="AD16" s="151">
        <f>AH8</f>
        <v>84731.44</v>
      </c>
      <c r="AE16" s="154" t="s">
        <v>433</v>
      </c>
      <c r="AF16" s="154" t="s">
        <v>433</v>
      </c>
      <c r="AG16" s="154" t="s">
        <v>433</v>
      </c>
      <c r="AH16" s="162" t="s">
        <v>433</v>
      </c>
      <c r="AI16" s="162" t="s">
        <v>433</v>
      </c>
      <c r="AJ16" s="154" t="s">
        <v>433</v>
      </c>
      <c r="AK16" s="154" t="s">
        <v>433</v>
      </c>
    </row>
    <row r="17" spans="1:37" x14ac:dyDescent="0.2">
      <c r="A17" s="123">
        <v>14</v>
      </c>
      <c r="B17" s="175" t="s">
        <v>433</v>
      </c>
      <c r="C17" s="175" t="s">
        <v>433</v>
      </c>
      <c r="D17" s="175" t="s">
        <v>433</v>
      </c>
      <c r="E17" s="175" t="s">
        <v>433</v>
      </c>
      <c r="F17" s="154" t="s">
        <v>433</v>
      </c>
      <c r="G17" s="154" t="s">
        <v>433</v>
      </c>
      <c r="H17" s="176" t="s">
        <v>433</v>
      </c>
      <c r="I17" s="176" t="s">
        <v>433</v>
      </c>
      <c r="J17" s="69" t="s">
        <v>433</v>
      </c>
      <c r="K17" s="176" t="s">
        <v>433</v>
      </c>
      <c r="L17" s="177" t="s">
        <v>433</v>
      </c>
      <c r="M17" s="123" t="s">
        <v>433</v>
      </c>
      <c r="N17" s="177" t="s">
        <v>433</v>
      </c>
      <c r="O17" s="8" t="s">
        <v>433</v>
      </c>
      <c r="P17" s="176" t="s">
        <v>433</v>
      </c>
      <c r="Q17" s="176" t="s">
        <v>433</v>
      </c>
      <c r="R17" s="176" t="s">
        <v>433</v>
      </c>
      <c r="S17" s="154" t="s">
        <v>433</v>
      </c>
      <c r="T17" s="154" t="s">
        <v>433</v>
      </c>
      <c r="U17" s="154" t="s">
        <v>433</v>
      </c>
      <c r="V17" s="75">
        <f t="shared" ref="V17:V20" si="18">ROUND((U4*N4),2)</f>
        <v>23583.3</v>
      </c>
      <c r="W17" s="75">
        <f t="shared" ref="W17:W20" si="19">ROUND((U4*O4),2)</f>
        <v>23583.3</v>
      </c>
      <c r="X17" s="75">
        <f t="shared" ref="X17:X26" si="20">V4</f>
        <v>47166.6</v>
      </c>
      <c r="Y17" s="154" t="s">
        <v>433</v>
      </c>
      <c r="Z17" s="154" t="s">
        <v>433</v>
      </c>
      <c r="AA17" s="154" t="s">
        <v>433</v>
      </c>
      <c r="AB17" s="151" t="s">
        <v>190</v>
      </c>
      <c r="AC17" s="151" t="s">
        <v>433</v>
      </c>
      <c r="AD17" s="151">
        <f>(AD10+AD14+AD16)-AD11</f>
        <v>660114.8899999999</v>
      </c>
      <c r="AE17" s="154" t="s">
        <v>433</v>
      </c>
      <c r="AF17" s="154" t="s">
        <v>433</v>
      </c>
      <c r="AG17" s="154" t="s">
        <v>433</v>
      </c>
      <c r="AH17" s="154" t="s">
        <v>433</v>
      </c>
      <c r="AI17" s="154" t="s">
        <v>433</v>
      </c>
      <c r="AJ17" s="154" t="s">
        <v>433</v>
      </c>
      <c r="AK17" s="154" t="s">
        <v>433</v>
      </c>
    </row>
    <row r="18" spans="1:37" x14ac:dyDescent="0.2">
      <c r="A18" s="123">
        <v>15</v>
      </c>
      <c r="B18" s="175" t="s">
        <v>433</v>
      </c>
      <c r="C18" s="175" t="s">
        <v>433</v>
      </c>
      <c r="D18" s="175" t="s">
        <v>433</v>
      </c>
      <c r="E18" s="175" t="s">
        <v>433</v>
      </c>
      <c r="F18" s="154" t="s">
        <v>433</v>
      </c>
      <c r="G18" s="154" t="s">
        <v>433</v>
      </c>
      <c r="H18" s="176" t="s">
        <v>433</v>
      </c>
      <c r="I18" s="176" t="s">
        <v>433</v>
      </c>
      <c r="J18" s="69" t="s">
        <v>433</v>
      </c>
      <c r="K18" s="176" t="s">
        <v>433</v>
      </c>
      <c r="L18" s="8" t="s">
        <v>433</v>
      </c>
      <c r="M18" s="123" t="s">
        <v>433</v>
      </c>
      <c r="N18" s="177" t="s">
        <v>433</v>
      </c>
      <c r="O18" s="8" t="s">
        <v>433</v>
      </c>
      <c r="P18" s="176" t="s">
        <v>433</v>
      </c>
      <c r="Q18" s="176" t="s">
        <v>433</v>
      </c>
      <c r="R18" s="176" t="s">
        <v>433</v>
      </c>
      <c r="S18" s="154" t="s">
        <v>433</v>
      </c>
      <c r="T18" s="154" t="s">
        <v>433</v>
      </c>
      <c r="U18" s="154" t="s">
        <v>433</v>
      </c>
      <c r="V18" s="75">
        <f t="shared" si="18"/>
        <v>21609.75</v>
      </c>
      <c r="W18" s="75">
        <f t="shared" si="19"/>
        <v>21609.75</v>
      </c>
      <c r="X18" s="75">
        <f t="shared" si="20"/>
        <v>43219.5</v>
      </c>
      <c r="Y18" s="154" t="s">
        <v>433</v>
      </c>
      <c r="Z18" s="154" t="s">
        <v>433</v>
      </c>
      <c r="AA18" s="154" t="s">
        <v>433</v>
      </c>
      <c r="AB18" s="151" t="s">
        <v>45</v>
      </c>
      <c r="AC18" s="151" t="s">
        <v>433</v>
      </c>
      <c r="AD18" s="188">
        <f>ROUND(($AC$8/$U$8)*D29,2)</f>
        <v>0</v>
      </c>
      <c r="AE18" s="154" t="s">
        <v>433</v>
      </c>
      <c r="AF18" s="154" t="s">
        <v>433</v>
      </c>
      <c r="AG18" s="154" t="s">
        <v>433</v>
      </c>
      <c r="AH18" s="154" t="s">
        <v>433</v>
      </c>
      <c r="AI18" s="154" t="s">
        <v>433</v>
      </c>
      <c r="AJ18" s="154" t="s">
        <v>433</v>
      </c>
      <c r="AK18" s="154" t="s">
        <v>433</v>
      </c>
    </row>
    <row r="19" spans="1:37" s="165" customFormat="1" x14ac:dyDescent="0.2">
      <c r="A19" s="123">
        <v>16</v>
      </c>
      <c r="B19" s="175" t="s">
        <v>433</v>
      </c>
      <c r="C19" s="175" t="s">
        <v>433</v>
      </c>
      <c r="D19" s="175" t="s">
        <v>433</v>
      </c>
      <c r="E19" s="175" t="s">
        <v>433</v>
      </c>
      <c r="F19" s="175" t="s">
        <v>433</v>
      </c>
      <c r="G19" s="175" t="s">
        <v>433</v>
      </c>
      <c r="H19" s="176" t="s">
        <v>433</v>
      </c>
      <c r="I19" s="176" t="s">
        <v>433</v>
      </c>
      <c r="J19" s="69" t="s">
        <v>433</v>
      </c>
      <c r="K19" s="176" t="s">
        <v>433</v>
      </c>
      <c r="L19" s="8" t="s">
        <v>433</v>
      </c>
      <c r="M19" s="191" t="s">
        <v>433</v>
      </c>
      <c r="N19" s="177" t="s">
        <v>433</v>
      </c>
      <c r="O19" s="8" t="s">
        <v>433</v>
      </c>
      <c r="P19" s="176" t="s">
        <v>433</v>
      </c>
      <c r="Q19" s="176" t="s">
        <v>433</v>
      </c>
      <c r="R19" s="176" t="s">
        <v>433</v>
      </c>
      <c r="S19" s="187" t="s">
        <v>433</v>
      </c>
      <c r="T19" s="187" t="s">
        <v>433</v>
      </c>
      <c r="U19" s="154" t="s">
        <v>433</v>
      </c>
      <c r="V19" s="75">
        <f t="shared" si="18"/>
        <v>13377.38</v>
      </c>
      <c r="W19" s="75">
        <f t="shared" si="19"/>
        <v>13377.38</v>
      </c>
      <c r="X19" s="75">
        <f t="shared" si="20"/>
        <v>26754.76</v>
      </c>
      <c r="Y19" s="154" t="s">
        <v>433</v>
      </c>
      <c r="Z19" s="163" t="s">
        <v>433</v>
      </c>
      <c r="AA19" s="163" t="s">
        <v>433</v>
      </c>
      <c r="AB19" s="163" t="s">
        <v>433</v>
      </c>
      <c r="AC19" s="163" t="s">
        <v>433</v>
      </c>
      <c r="AD19" s="163" t="s">
        <v>433</v>
      </c>
      <c r="AE19" s="163" t="s">
        <v>433</v>
      </c>
      <c r="AF19" s="163" t="s">
        <v>433</v>
      </c>
      <c r="AG19" s="163" t="s">
        <v>433</v>
      </c>
      <c r="AH19" s="163" t="s">
        <v>433</v>
      </c>
      <c r="AI19" s="163" t="s">
        <v>433</v>
      </c>
      <c r="AJ19" s="163" t="s">
        <v>433</v>
      </c>
      <c r="AK19" s="164" t="s">
        <v>433</v>
      </c>
    </row>
    <row r="20" spans="1:37" x14ac:dyDescent="0.2">
      <c r="A20" s="123">
        <v>17</v>
      </c>
      <c r="B20" s="182" t="s">
        <v>23</v>
      </c>
      <c r="C20" s="182" t="s">
        <v>433</v>
      </c>
      <c r="D20" s="182" t="s">
        <v>433</v>
      </c>
      <c r="E20" s="182" t="s">
        <v>433</v>
      </c>
      <c r="F20" s="182" t="s">
        <v>433</v>
      </c>
      <c r="G20" s="182" t="s">
        <v>433</v>
      </c>
      <c r="H20" s="183">
        <f>ROUND(SUM(H16:H19),2)</f>
        <v>575383.44999999995</v>
      </c>
      <c r="I20" s="183">
        <f>ROUND(SUM(I16:I19),2)</f>
        <v>84731.44</v>
      </c>
      <c r="J20" s="72">
        <f>ROUND(SUM(J16:J19),2)</f>
        <v>660114.89</v>
      </c>
      <c r="K20" s="183" t="s">
        <v>433</v>
      </c>
      <c r="L20" s="183">
        <f>SUM(L16:L19)</f>
        <v>660114.89</v>
      </c>
      <c r="M20" s="183"/>
      <c r="N20" s="183">
        <f>SUM(N16:N19)</f>
        <v>660114.89</v>
      </c>
      <c r="O20" s="183">
        <f>SUM(O16:O19)</f>
        <v>0</v>
      </c>
      <c r="P20" s="183">
        <f>ROUND(T8,2)</f>
        <v>2071423.45</v>
      </c>
      <c r="Q20" s="183">
        <f>V8</f>
        <v>258100.84</v>
      </c>
      <c r="R20" s="183">
        <f>ROUND(T12,2)</f>
        <v>2329524.29</v>
      </c>
      <c r="S20" s="154" t="s">
        <v>433</v>
      </c>
      <c r="T20" s="154" t="s">
        <v>433</v>
      </c>
      <c r="U20" s="162" t="s">
        <v>433</v>
      </c>
      <c r="V20" s="75">
        <f t="shared" si="18"/>
        <v>32454.720000000001</v>
      </c>
      <c r="W20" s="75">
        <f t="shared" si="19"/>
        <v>32454.720000000001</v>
      </c>
      <c r="X20" s="75">
        <f t="shared" si="20"/>
        <v>64909.440000000002</v>
      </c>
      <c r="Y20" s="154" t="s">
        <v>433</v>
      </c>
      <c r="Z20" s="154" t="s">
        <v>433</v>
      </c>
      <c r="AA20" s="154" t="s">
        <v>433</v>
      </c>
      <c r="AB20" s="154" t="s">
        <v>433</v>
      </c>
      <c r="AC20" s="154" t="s">
        <v>433</v>
      </c>
      <c r="AD20" s="154" t="s">
        <v>433</v>
      </c>
      <c r="AE20" s="154" t="s">
        <v>433</v>
      </c>
      <c r="AF20" s="154" t="s">
        <v>433</v>
      </c>
      <c r="AG20" s="154" t="s">
        <v>433</v>
      </c>
      <c r="AH20" s="154" t="s">
        <v>433</v>
      </c>
      <c r="AI20" s="154" t="s">
        <v>433</v>
      </c>
      <c r="AJ20" s="154" t="s">
        <v>433</v>
      </c>
      <c r="AK20" s="164" t="s">
        <v>433</v>
      </c>
    </row>
    <row r="21" spans="1:37" x14ac:dyDescent="0.2">
      <c r="A21" s="123">
        <v>18</v>
      </c>
      <c r="B21" s="154" t="s">
        <v>433</v>
      </c>
      <c r="C21" s="154" t="s">
        <v>433</v>
      </c>
      <c r="D21" s="154" t="s">
        <v>433</v>
      </c>
      <c r="E21" s="154" t="s">
        <v>433</v>
      </c>
      <c r="F21" s="154" t="s">
        <v>433</v>
      </c>
      <c r="G21" s="154" t="s">
        <v>433</v>
      </c>
      <c r="H21" s="154" t="s">
        <v>433</v>
      </c>
      <c r="I21" s="154" t="s">
        <v>433</v>
      </c>
      <c r="J21" s="156" t="s">
        <v>433</v>
      </c>
      <c r="K21" s="154" t="s">
        <v>433</v>
      </c>
      <c r="L21" s="154" t="s">
        <v>433</v>
      </c>
      <c r="M21" s="154" t="s">
        <v>433</v>
      </c>
      <c r="N21" s="154" t="s">
        <v>433</v>
      </c>
      <c r="O21" s="154" t="s">
        <v>433</v>
      </c>
      <c r="P21" s="154" t="s">
        <v>433</v>
      </c>
      <c r="Q21" s="154" t="s">
        <v>433</v>
      </c>
      <c r="R21" s="154" t="s">
        <v>433</v>
      </c>
      <c r="S21" s="154" t="s">
        <v>433</v>
      </c>
      <c r="T21" s="154" t="s">
        <v>433</v>
      </c>
      <c r="U21" s="154" t="s">
        <v>433</v>
      </c>
      <c r="V21" s="75"/>
      <c r="W21" s="75"/>
      <c r="X21" s="75" t="s">
        <v>433</v>
      </c>
      <c r="Y21" s="154" t="s">
        <v>433</v>
      </c>
      <c r="Z21" s="154" t="s">
        <v>433</v>
      </c>
      <c r="AA21" s="154" t="s">
        <v>433</v>
      </c>
      <c r="AB21" s="154" t="s">
        <v>433</v>
      </c>
      <c r="AC21" s="154" t="s">
        <v>433</v>
      </c>
      <c r="AD21" s="154" t="s">
        <v>433</v>
      </c>
      <c r="AE21" s="154" t="s">
        <v>433</v>
      </c>
      <c r="AF21" s="154" t="s">
        <v>433</v>
      </c>
      <c r="AG21" s="154" t="s">
        <v>433</v>
      </c>
      <c r="AH21" s="154" t="s">
        <v>433</v>
      </c>
      <c r="AI21" s="154" t="s">
        <v>433</v>
      </c>
      <c r="AJ21" s="154" t="s">
        <v>433</v>
      </c>
      <c r="AK21" s="164" t="s">
        <v>433</v>
      </c>
    </row>
    <row r="22" spans="1:37" x14ac:dyDescent="0.2">
      <c r="A22" s="123">
        <v>19</v>
      </c>
      <c r="B22" s="154" t="s">
        <v>433</v>
      </c>
      <c r="C22" s="154" t="s">
        <v>433</v>
      </c>
      <c r="D22" s="154" t="s">
        <v>433</v>
      </c>
      <c r="E22" s="154" t="s">
        <v>433</v>
      </c>
      <c r="F22" s="154" t="s">
        <v>433</v>
      </c>
      <c r="G22" s="154" t="s">
        <v>433</v>
      </c>
      <c r="H22" s="154" t="s">
        <v>433</v>
      </c>
      <c r="I22" s="154" t="s">
        <v>433</v>
      </c>
      <c r="J22" s="156" t="s">
        <v>433</v>
      </c>
      <c r="K22" s="154" t="s">
        <v>433</v>
      </c>
      <c r="L22" s="154" t="s">
        <v>433</v>
      </c>
      <c r="M22" s="154" t="s">
        <v>433</v>
      </c>
      <c r="N22" s="154" t="s">
        <v>433</v>
      </c>
      <c r="O22" s="154" t="s">
        <v>433</v>
      </c>
      <c r="P22" s="154" t="s">
        <v>433</v>
      </c>
      <c r="Q22" s="154" t="s">
        <v>433</v>
      </c>
      <c r="R22" s="154" t="s">
        <v>433</v>
      </c>
      <c r="S22" s="154" t="s">
        <v>433</v>
      </c>
      <c r="T22" s="154" t="s">
        <v>433</v>
      </c>
      <c r="U22" s="154" t="s">
        <v>433</v>
      </c>
      <c r="V22" s="75"/>
      <c r="W22" s="75"/>
      <c r="X22" s="75" t="str">
        <f t="shared" si="20"/>
        <v>.</v>
      </c>
      <c r="Y22" s="154" t="s">
        <v>433</v>
      </c>
      <c r="Z22" s="154" t="s">
        <v>433</v>
      </c>
      <c r="AA22" s="154" t="s">
        <v>433</v>
      </c>
      <c r="AB22" s="154" t="s">
        <v>433</v>
      </c>
      <c r="AC22" s="154" t="s">
        <v>433</v>
      </c>
      <c r="AD22" s="154" t="s">
        <v>433</v>
      </c>
      <c r="AE22" s="154" t="s">
        <v>433</v>
      </c>
      <c r="AF22" s="154" t="s">
        <v>433</v>
      </c>
      <c r="AG22" s="154" t="s">
        <v>433</v>
      </c>
      <c r="AH22" s="154" t="s">
        <v>433</v>
      </c>
      <c r="AI22" s="154" t="s">
        <v>433</v>
      </c>
      <c r="AJ22" s="154" t="s">
        <v>433</v>
      </c>
      <c r="AK22" s="164" t="s">
        <v>433</v>
      </c>
    </row>
    <row r="23" spans="1:37" x14ac:dyDescent="0.2">
      <c r="A23" s="123">
        <v>20</v>
      </c>
      <c r="B23" s="154" t="s">
        <v>433</v>
      </c>
      <c r="C23" s="154" t="s">
        <v>433</v>
      </c>
      <c r="D23" s="154" t="s">
        <v>433</v>
      </c>
      <c r="E23" s="154" t="s">
        <v>433</v>
      </c>
      <c r="F23" s="154" t="s">
        <v>433</v>
      </c>
      <c r="G23" s="154" t="s">
        <v>433</v>
      </c>
      <c r="H23" s="154" t="s">
        <v>433</v>
      </c>
      <c r="I23" s="154" t="s">
        <v>433</v>
      </c>
      <c r="J23" s="156" t="s">
        <v>433</v>
      </c>
      <c r="K23" s="154" t="s">
        <v>433</v>
      </c>
      <c r="L23" s="154" t="s">
        <v>433</v>
      </c>
      <c r="M23" s="154" t="s">
        <v>433</v>
      </c>
      <c r="N23" s="154" t="s">
        <v>433</v>
      </c>
      <c r="O23" s="154" t="s">
        <v>433</v>
      </c>
      <c r="P23" s="154" t="s">
        <v>433</v>
      </c>
      <c r="Q23" s="154" t="s">
        <v>433</v>
      </c>
      <c r="R23" s="154" t="s">
        <v>433</v>
      </c>
      <c r="S23" s="154" t="s">
        <v>433</v>
      </c>
      <c r="T23" s="154" t="s">
        <v>433</v>
      </c>
      <c r="U23" s="154" t="s">
        <v>433</v>
      </c>
      <c r="V23" s="75"/>
      <c r="W23" s="75"/>
      <c r="X23" s="75" t="str">
        <f t="shared" si="20"/>
        <v>.</v>
      </c>
      <c r="Y23" s="154" t="s">
        <v>433</v>
      </c>
      <c r="Z23" s="154" t="s">
        <v>433</v>
      </c>
      <c r="AA23" s="154" t="s">
        <v>433</v>
      </c>
      <c r="AB23" s="154" t="s">
        <v>433</v>
      </c>
      <c r="AC23" s="154" t="s">
        <v>433</v>
      </c>
      <c r="AD23" s="154" t="s">
        <v>433</v>
      </c>
      <c r="AE23" s="154" t="s">
        <v>433</v>
      </c>
      <c r="AF23" s="154" t="s">
        <v>433</v>
      </c>
      <c r="AG23" s="154" t="s">
        <v>433</v>
      </c>
      <c r="AH23" s="154" t="s">
        <v>433</v>
      </c>
      <c r="AI23" s="154" t="s">
        <v>433</v>
      </c>
      <c r="AJ23" s="154" t="s">
        <v>433</v>
      </c>
      <c r="AK23" s="164" t="s">
        <v>433</v>
      </c>
    </row>
    <row r="24" spans="1:37" x14ac:dyDescent="0.2">
      <c r="A24" s="123">
        <v>21</v>
      </c>
      <c r="B24" s="154" t="s">
        <v>433</v>
      </c>
      <c r="C24" s="154" t="s">
        <v>433</v>
      </c>
      <c r="D24" s="154" t="s">
        <v>433</v>
      </c>
      <c r="E24" s="154" t="s">
        <v>433</v>
      </c>
      <c r="F24" s="154" t="s">
        <v>433</v>
      </c>
      <c r="G24" s="154" t="s">
        <v>433</v>
      </c>
      <c r="H24" s="154" t="s">
        <v>433</v>
      </c>
      <c r="I24" s="154" t="s">
        <v>433</v>
      </c>
      <c r="J24" s="156" t="s">
        <v>433</v>
      </c>
      <c r="K24" s="154" t="s">
        <v>433</v>
      </c>
      <c r="L24" s="154" t="s">
        <v>433</v>
      </c>
      <c r="M24" s="154" t="s">
        <v>433</v>
      </c>
      <c r="N24" s="154" t="s">
        <v>433</v>
      </c>
      <c r="O24" s="154" t="s">
        <v>433</v>
      </c>
      <c r="P24" s="154" t="s">
        <v>433</v>
      </c>
      <c r="Q24" s="154" t="s">
        <v>433</v>
      </c>
      <c r="R24" s="154" t="s">
        <v>433</v>
      </c>
      <c r="S24" s="154" t="s">
        <v>433</v>
      </c>
      <c r="T24" s="154" t="s">
        <v>433</v>
      </c>
      <c r="U24" s="154" t="s">
        <v>433</v>
      </c>
      <c r="V24" s="75"/>
      <c r="W24" s="75"/>
      <c r="X24" s="75" t="str">
        <f t="shared" si="20"/>
        <v>.</v>
      </c>
      <c r="Y24" s="154" t="s">
        <v>433</v>
      </c>
      <c r="Z24" s="154" t="s">
        <v>433</v>
      </c>
      <c r="AA24" s="154" t="s">
        <v>433</v>
      </c>
      <c r="AB24" s="154" t="s">
        <v>433</v>
      </c>
      <c r="AC24" s="154" t="s">
        <v>433</v>
      </c>
      <c r="AD24" s="154" t="s">
        <v>433</v>
      </c>
      <c r="AE24" s="154" t="s">
        <v>433</v>
      </c>
      <c r="AF24" s="154" t="s">
        <v>433</v>
      </c>
      <c r="AG24" s="154" t="s">
        <v>433</v>
      </c>
      <c r="AH24" s="154" t="s">
        <v>433</v>
      </c>
      <c r="AI24" s="154" t="s">
        <v>433</v>
      </c>
      <c r="AJ24" s="154" t="s">
        <v>433</v>
      </c>
      <c r="AK24" s="164" t="s">
        <v>433</v>
      </c>
    </row>
    <row r="25" spans="1:37" x14ac:dyDescent="0.2">
      <c r="A25" s="123">
        <v>22</v>
      </c>
      <c r="B25" s="166" t="s">
        <v>192</v>
      </c>
      <c r="C25" s="166" t="s">
        <v>433</v>
      </c>
      <c r="D25" s="166" t="s">
        <v>433</v>
      </c>
      <c r="E25" s="166" t="s">
        <v>433</v>
      </c>
      <c r="F25" s="166" t="s">
        <v>433</v>
      </c>
      <c r="G25" s="154" t="s">
        <v>433</v>
      </c>
      <c r="H25" s="154" t="s">
        <v>433</v>
      </c>
      <c r="I25" s="154" t="s">
        <v>433</v>
      </c>
      <c r="J25" s="154" t="s">
        <v>433</v>
      </c>
      <c r="K25" s="154" t="s">
        <v>433</v>
      </c>
      <c r="L25" s="154" t="s">
        <v>433</v>
      </c>
      <c r="M25" s="154" t="s">
        <v>433</v>
      </c>
      <c r="N25" s="154" t="s">
        <v>433</v>
      </c>
      <c r="O25" s="154" t="s">
        <v>433</v>
      </c>
      <c r="P25" s="154" t="s">
        <v>433</v>
      </c>
      <c r="Q25" s="154" t="s">
        <v>433</v>
      </c>
      <c r="R25" s="154" t="s">
        <v>433</v>
      </c>
      <c r="S25" s="154" t="s">
        <v>433</v>
      </c>
      <c r="T25" s="154" t="s">
        <v>433</v>
      </c>
      <c r="U25" s="154" t="s">
        <v>433</v>
      </c>
      <c r="V25" s="75"/>
      <c r="W25" s="75"/>
      <c r="X25" s="75" t="str">
        <f t="shared" si="20"/>
        <v>.</v>
      </c>
      <c r="Y25" s="154" t="s">
        <v>433</v>
      </c>
      <c r="Z25" s="154" t="s">
        <v>433</v>
      </c>
      <c r="AA25" s="154" t="s">
        <v>433</v>
      </c>
      <c r="AB25" s="154" t="s">
        <v>433</v>
      </c>
      <c r="AC25" s="154" t="s">
        <v>433</v>
      </c>
      <c r="AD25" s="154" t="s">
        <v>433</v>
      </c>
      <c r="AE25" s="154" t="s">
        <v>433</v>
      </c>
      <c r="AF25" s="154" t="s">
        <v>433</v>
      </c>
      <c r="AG25" s="154" t="s">
        <v>433</v>
      </c>
      <c r="AH25" s="154" t="s">
        <v>433</v>
      </c>
      <c r="AI25" s="154" t="s">
        <v>433</v>
      </c>
      <c r="AJ25" s="154" t="s">
        <v>433</v>
      </c>
      <c r="AK25" s="164" t="s">
        <v>433</v>
      </c>
    </row>
    <row r="26" spans="1:37" x14ac:dyDescent="0.2">
      <c r="A26" s="123">
        <v>23</v>
      </c>
      <c r="B26" s="167" t="s">
        <v>193</v>
      </c>
      <c r="C26" s="167" t="s">
        <v>433</v>
      </c>
      <c r="D26" s="167" t="s">
        <v>194</v>
      </c>
      <c r="E26" s="167" t="s">
        <v>195</v>
      </c>
      <c r="F26" s="167" t="s">
        <v>196</v>
      </c>
      <c r="G26" s="154" t="s">
        <v>433</v>
      </c>
      <c r="H26" s="154" t="s">
        <v>433</v>
      </c>
      <c r="I26" s="154" t="s">
        <v>433</v>
      </c>
      <c r="J26" s="154" t="s">
        <v>433</v>
      </c>
      <c r="K26" s="154" t="s">
        <v>433</v>
      </c>
      <c r="L26" s="154" t="s">
        <v>433</v>
      </c>
      <c r="M26" s="154" t="s">
        <v>433</v>
      </c>
      <c r="N26" s="154" t="s">
        <v>433</v>
      </c>
      <c r="O26" s="154" t="s">
        <v>433</v>
      </c>
      <c r="P26" s="154" t="s">
        <v>433</v>
      </c>
      <c r="Q26" s="154" t="s">
        <v>433</v>
      </c>
      <c r="R26" s="154" t="s">
        <v>433</v>
      </c>
      <c r="S26" s="154" t="s">
        <v>433</v>
      </c>
      <c r="T26" s="154" t="s">
        <v>433</v>
      </c>
      <c r="U26" s="154" t="s">
        <v>433</v>
      </c>
      <c r="V26" s="75">
        <f>SUM(V16:V25)</f>
        <v>129050.42</v>
      </c>
      <c r="W26" s="75">
        <f>SUM(W16:W25)</f>
        <v>129050.42</v>
      </c>
      <c r="X26" s="75" t="str">
        <f t="shared" si="20"/>
        <v>.</v>
      </c>
      <c r="Y26" s="168" t="s">
        <v>433</v>
      </c>
      <c r="Z26" s="154" t="s">
        <v>433</v>
      </c>
      <c r="AA26" s="154" t="s">
        <v>433</v>
      </c>
      <c r="AB26" s="154" t="s">
        <v>433</v>
      </c>
      <c r="AC26" s="154" t="s">
        <v>433</v>
      </c>
      <c r="AD26" s="154" t="s">
        <v>433</v>
      </c>
      <c r="AE26" s="154" t="s">
        <v>433</v>
      </c>
      <c r="AF26" s="154" t="s">
        <v>433</v>
      </c>
      <c r="AG26" s="154" t="s">
        <v>433</v>
      </c>
      <c r="AH26" s="154" t="s">
        <v>433</v>
      </c>
      <c r="AI26" s="154" t="s">
        <v>433</v>
      </c>
      <c r="AJ26" s="154" t="s">
        <v>433</v>
      </c>
      <c r="AK26" s="154" t="s">
        <v>433</v>
      </c>
    </row>
    <row r="27" spans="1:37" x14ac:dyDescent="0.2">
      <c r="A27" s="123">
        <v>24</v>
      </c>
      <c r="B27" s="169" t="s">
        <v>197</v>
      </c>
      <c r="C27" s="169" t="s">
        <v>433</v>
      </c>
      <c r="D27" s="170">
        <v>0</v>
      </c>
      <c r="E27" s="145" t="s">
        <v>16</v>
      </c>
      <c r="F27" s="169" t="s">
        <v>198</v>
      </c>
      <c r="G27" s="154" t="s">
        <v>433</v>
      </c>
      <c r="H27" s="154" t="s">
        <v>433</v>
      </c>
      <c r="I27" s="154" t="s">
        <v>433</v>
      </c>
      <c r="J27" s="154" t="s">
        <v>433</v>
      </c>
      <c r="K27" s="154" t="s">
        <v>433</v>
      </c>
      <c r="L27" s="154" t="s">
        <v>433</v>
      </c>
      <c r="M27" s="154" t="s">
        <v>433</v>
      </c>
      <c r="N27" s="154" t="s">
        <v>433</v>
      </c>
      <c r="O27" s="154" t="s">
        <v>433</v>
      </c>
      <c r="P27" s="154" t="s">
        <v>433</v>
      </c>
      <c r="Q27" s="154" t="s">
        <v>433</v>
      </c>
      <c r="R27" s="154" t="s">
        <v>433</v>
      </c>
      <c r="S27" s="154" t="s">
        <v>433</v>
      </c>
      <c r="T27" s="154" t="s">
        <v>433</v>
      </c>
      <c r="U27" s="154" t="s">
        <v>433</v>
      </c>
      <c r="V27" s="1" t="s">
        <v>23</v>
      </c>
      <c r="W27" s="75">
        <f>V26+W26</f>
        <v>258100.84</v>
      </c>
      <c r="X27" s="75">
        <f>SUM(X16:X26)</f>
        <v>258100.84</v>
      </c>
      <c r="Y27" s="154" t="s">
        <v>433</v>
      </c>
      <c r="Z27" s="154" t="s">
        <v>433</v>
      </c>
      <c r="AA27" s="154" t="s">
        <v>433</v>
      </c>
      <c r="AB27" s="154" t="s">
        <v>433</v>
      </c>
      <c r="AC27" s="154" t="s">
        <v>433</v>
      </c>
      <c r="AD27" s="154" t="s">
        <v>433</v>
      </c>
      <c r="AE27" s="154" t="s">
        <v>433</v>
      </c>
      <c r="AF27" s="154" t="s">
        <v>433</v>
      </c>
      <c r="AG27" s="154" t="s">
        <v>433</v>
      </c>
      <c r="AH27" s="154" t="s">
        <v>433</v>
      </c>
      <c r="AI27" s="154" t="s">
        <v>433</v>
      </c>
      <c r="AJ27" s="154" t="s">
        <v>433</v>
      </c>
      <c r="AK27" s="154" t="s">
        <v>433</v>
      </c>
    </row>
    <row r="28" spans="1:37" x14ac:dyDescent="0.2">
      <c r="A28" s="123">
        <v>25</v>
      </c>
      <c r="B28" s="169" t="s">
        <v>199</v>
      </c>
      <c r="C28" s="169" t="s">
        <v>433</v>
      </c>
      <c r="D28" s="170">
        <v>0</v>
      </c>
      <c r="E28" s="145" t="s">
        <v>16</v>
      </c>
      <c r="F28" s="169" t="s">
        <v>200</v>
      </c>
      <c r="G28" s="154" t="s">
        <v>433</v>
      </c>
      <c r="H28" s="154" t="s">
        <v>433</v>
      </c>
      <c r="I28" s="154" t="s">
        <v>433</v>
      </c>
      <c r="J28" s="154" t="s">
        <v>433</v>
      </c>
      <c r="K28" s="154" t="s">
        <v>433</v>
      </c>
      <c r="L28" s="154" t="s">
        <v>433</v>
      </c>
      <c r="M28" s="154" t="s">
        <v>433</v>
      </c>
      <c r="N28" s="154" t="s">
        <v>433</v>
      </c>
      <c r="O28" s="154" t="s">
        <v>433</v>
      </c>
      <c r="P28" s="154" t="s">
        <v>433</v>
      </c>
      <c r="Q28" s="154" t="s">
        <v>433</v>
      </c>
      <c r="R28" s="154" t="s">
        <v>433</v>
      </c>
      <c r="S28" s="154" t="s">
        <v>433</v>
      </c>
      <c r="T28" s="154" t="s">
        <v>433</v>
      </c>
      <c r="U28" s="154" t="s">
        <v>433</v>
      </c>
      <c r="V28" s="154" t="s">
        <v>433</v>
      </c>
      <c r="W28" s="154" t="s">
        <v>433</v>
      </c>
      <c r="X28" s="154" t="s">
        <v>433</v>
      </c>
      <c r="Y28" s="154" t="s">
        <v>433</v>
      </c>
      <c r="Z28" s="154" t="s">
        <v>433</v>
      </c>
      <c r="AA28" s="154" t="s">
        <v>433</v>
      </c>
      <c r="AB28" s="154" t="s">
        <v>433</v>
      </c>
      <c r="AC28" s="154" t="s">
        <v>433</v>
      </c>
      <c r="AD28" s="154" t="s">
        <v>433</v>
      </c>
      <c r="AE28" s="154" t="s">
        <v>433</v>
      </c>
      <c r="AF28" s="154" t="s">
        <v>433</v>
      </c>
      <c r="AG28" s="154" t="s">
        <v>433</v>
      </c>
      <c r="AH28" s="154" t="s">
        <v>433</v>
      </c>
      <c r="AI28" s="154" t="s">
        <v>433</v>
      </c>
      <c r="AJ28" s="154" t="s">
        <v>433</v>
      </c>
      <c r="AK28" s="154" t="s">
        <v>433</v>
      </c>
    </row>
    <row r="29" spans="1:37" x14ac:dyDescent="0.2">
      <c r="A29" s="123">
        <v>26</v>
      </c>
      <c r="B29" s="169" t="s">
        <v>201</v>
      </c>
      <c r="C29" s="169" t="s">
        <v>433</v>
      </c>
      <c r="D29" s="75">
        <v>0</v>
      </c>
      <c r="E29" s="169" t="s">
        <v>202</v>
      </c>
      <c r="F29" s="169" t="s">
        <v>200</v>
      </c>
      <c r="G29" s="154" t="s">
        <v>433</v>
      </c>
      <c r="H29" s="154" t="s">
        <v>433</v>
      </c>
      <c r="I29" s="154" t="s">
        <v>433</v>
      </c>
      <c r="J29" s="154" t="s">
        <v>433</v>
      </c>
      <c r="K29" s="154" t="s">
        <v>433</v>
      </c>
      <c r="L29" s="154" t="s">
        <v>433</v>
      </c>
      <c r="M29" s="154" t="s">
        <v>433</v>
      </c>
      <c r="N29" s="154" t="s">
        <v>433</v>
      </c>
      <c r="O29" s="154" t="s">
        <v>433</v>
      </c>
      <c r="P29" s="154" t="s">
        <v>433</v>
      </c>
      <c r="Q29" s="154" t="s">
        <v>433</v>
      </c>
      <c r="R29" s="154" t="s">
        <v>433</v>
      </c>
      <c r="S29" s="154" t="s">
        <v>433</v>
      </c>
      <c r="T29" s="154" t="s">
        <v>433</v>
      </c>
      <c r="U29" s="154" t="s">
        <v>433</v>
      </c>
      <c r="V29" s="154" t="s">
        <v>433</v>
      </c>
      <c r="W29" s="154" t="s">
        <v>433</v>
      </c>
      <c r="X29" s="154" t="s">
        <v>433</v>
      </c>
      <c r="Y29" s="154" t="s">
        <v>433</v>
      </c>
      <c r="Z29" s="154" t="s">
        <v>433</v>
      </c>
      <c r="AA29" s="154" t="s">
        <v>433</v>
      </c>
      <c r="AB29" s="154" t="s">
        <v>433</v>
      </c>
      <c r="AC29" s="154" t="s">
        <v>433</v>
      </c>
      <c r="AD29" s="154" t="s">
        <v>433</v>
      </c>
      <c r="AE29" s="154" t="s">
        <v>433</v>
      </c>
      <c r="AF29" s="154" t="s">
        <v>433</v>
      </c>
      <c r="AG29" s="154" t="s">
        <v>433</v>
      </c>
      <c r="AH29" s="154" t="s">
        <v>433</v>
      </c>
      <c r="AI29" s="154" t="s">
        <v>433</v>
      </c>
      <c r="AJ29" s="154" t="s">
        <v>433</v>
      </c>
      <c r="AK29" s="154" t="s">
        <v>433</v>
      </c>
    </row>
    <row r="30" spans="1:37" x14ac:dyDescent="0.2">
      <c r="A30" s="123">
        <v>27</v>
      </c>
      <c r="B30" s="154" t="s">
        <v>433</v>
      </c>
      <c r="C30" s="154" t="s">
        <v>433</v>
      </c>
      <c r="D30" s="154" t="s">
        <v>433</v>
      </c>
      <c r="E30" s="154" t="s">
        <v>433</v>
      </c>
      <c r="F30" s="154" t="s">
        <v>433</v>
      </c>
      <c r="G30" s="154" t="s">
        <v>433</v>
      </c>
      <c r="H30" s="154" t="s">
        <v>433</v>
      </c>
      <c r="I30" s="154" t="s">
        <v>433</v>
      </c>
      <c r="J30" s="154" t="s">
        <v>433</v>
      </c>
      <c r="K30" s="154" t="s">
        <v>433</v>
      </c>
      <c r="L30" s="154" t="s">
        <v>433</v>
      </c>
      <c r="M30" s="154" t="s">
        <v>433</v>
      </c>
      <c r="N30" s="154" t="s">
        <v>433</v>
      </c>
      <c r="O30" s="154" t="s">
        <v>433</v>
      </c>
      <c r="P30" s="154" t="s">
        <v>433</v>
      </c>
      <c r="Q30" s="154" t="s">
        <v>433</v>
      </c>
      <c r="R30" s="154" t="s">
        <v>433</v>
      </c>
      <c r="S30" s="154" t="s">
        <v>433</v>
      </c>
      <c r="T30" s="154" t="s">
        <v>433</v>
      </c>
      <c r="U30" s="154" t="s">
        <v>433</v>
      </c>
      <c r="V30" s="154" t="s">
        <v>433</v>
      </c>
      <c r="W30" s="154" t="s">
        <v>433</v>
      </c>
      <c r="X30" s="154" t="s">
        <v>433</v>
      </c>
      <c r="Y30" s="154" t="s">
        <v>433</v>
      </c>
      <c r="Z30" s="154" t="s">
        <v>433</v>
      </c>
      <c r="AA30" s="154" t="s">
        <v>433</v>
      </c>
      <c r="AB30" s="154" t="s">
        <v>433</v>
      </c>
      <c r="AC30" s="154" t="s">
        <v>433</v>
      </c>
      <c r="AD30" s="154" t="s">
        <v>433</v>
      </c>
      <c r="AE30" s="154" t="s">
        <v>433</v>
      </c>
      <c r="AF30" s="154" t="s">
        <v>433</v>
      </c>
      <c r="AG30" s="154" t="s">
        <v>433</v>
      </c>
      <c r="AH30" s="154" t="s">
        <v>433</v>
      </c>
      <c r="AI30" s="154" t="s">
        <v>433</v>
      </c>
      <c r="AJ30" s="154" t="s">
        <v>433</v>
      </c>
      <c r="AK30" s="154" t="s">
        <v>433</v>
      </c>
    </row>
    <row r="31" spans="1:37" x14ac:dyDescent="0.2">
      <c r="A31" s="123">
        <v>28</v>
      </c>
      <c r="B31" s="171" t="s">
        <v>163</v>
      </c>
      <c r="C31" s="160" t="s">
        <v>433</v>
      </c>
      <c r="D31" s="171" t="s">
        <v>168</v>
      </c>
      <c r="E31" s="160" t="s">
        <v>433</v>
      </c>
      <c r="F31" s="171" t="s">
        <v>174</v>
      </c>
      <c r="G31" s="160" t="s">
        <v>433</v>
      </c>
      <c r="H31" s="154" t="s">
        <v>433</v>
      </c>
      <c r="I31" s="154" t="s">
        <v>433</v>
      </c>
      <c r="J31" s="154" t="s">
        <v>433</v>
      </c>
      <c r="K31" s="154" t="s">
        <v>433</v>
      </c>
      <c r="L31" s="154" t="s">
        <v>433</v>
      </c>
      <c r="M31" s="154" t="s">
        <v>433</v>
      </c>
      <c r="N31" s="154" t="s">
        <v>433</v>
      </c>
      <c r="O31" s="154" t="s">
        <v>433</v>
      </c>
      <c r="P31" s="154" t="s">
        <v>433</v>
      </c>
      <c r="Q31" s="154" t="s">
        <v>433</v>
      </c>
      <c r="R31" s="154" t="s">
        <v>433</v>
      </c>
      <c r="S31" s="154" t="s">
        <v>433</v>
      </c>
      <c r="T31" s="154" t="s">
        <v>433</v>
      </c>
      <c r="U31" s="154" t="s">
        <v>433</v>
      </c>
      <c r="V31" s="154" t="s">
        <v>433</v>
      </c>
      <c r="W31" s="154" t="s">
        <v>433</v>
      </c>
      <c r="X31" s="154" t="s">
        <v>433</v>
      </c>
      <c r="Y31" s="154" t="s">
        <v>433</v>
      </c>
      <c r="Z31" s="154" t="s">
        <v>433</v>
      </c>
      <c r="AA31" s="154" t="s">
        <v>433</v>
      </c>
      <c r="AB31" s="154" t="s">
        <v>433</v>
      </c>
      <c r="AC31" s="154" t="s">
        <v>433</v>
      </c>
      <c r="AD31" s="154" t="s">
        <v>433</v>
      </c>
      <c r="AE31" s="154" t="s">
        <v>433</v>
      </c>
      <c r="AF31" s="154" t="s">
        <v>433</v>
      </c>
      <c r="AG31" s="154" t="s">
        <v>433</v>
      </c>
      <c r="AH31" s="154" t="s">
        <v>433</v>
      </c>
      <c r="AI31" s="154" t="s">
        <v>433</v>
      </c>
      <c r="AJ31" s="154" t="s">
        <v>433</v>
      </c>
      <c r="AK31" s="154" t="s">
        <v>433</v>
      </c>
    </row>
    <row r="32" spans="1:37" x14ac:dyDescent="0.2">
      <c r="A32" s="123">
        <v>29</v>
      </c>
      <c r="B32" s="167" t="s">
        <v>164</v>
      </c>
      <c r="C32" s="167" t="s">
        <v>165</v>
      </c>
      <c r="D32" s="167" t="s">
        <v>164</v>
      </c>
      <c r="E32" s="167" t="s">
        <v>165</v>
      </c>
      <c r="F32" s="167" t="s">
        <v>164</v>
      </c>
      <c r="G32" s="167" t="s">
        <v>165</v>
      </c>
      <c r="H32" s="154" t="s">
        <v>433</v>
      </c>
      <c r="I32" s="154" t="s">
        <v>433</v>
      </c>
      <c r="J32" s="154" t="s">
        <v>433</v>
      </c>
      <c r="K32" s="154" t="s">
        <v>433</v>
      </c>
      <c r="L32" s="154" t="s">
        <v>433</v>
      </c>
      <c r="M32" s="154" t="s">
        <v>433</v>
      </c>
      <c r="N32" s="154" t="s">
        <v>433</v>
      </c>
      <c r="O32" s="154" t="s">
        <v>433</v>
      </c>
      <c r="P32" s="154" t="s">
        <v>433</v>
      </c>
      <c r="Q32" s="154" t="s">
        <v>433</v>
      </c>
      <c r="R32" s="154" t="s">
        <v>433</v>
      </c>
      <c r="S32" s="154" t="s">
        <v>433</v>
      </c>
      <c r="T32" s="154" t="s">
        <v>433</v>
      </c>
      <c r="U32" s="154" t="s">
        <v>433</v>
      </c>
      <c r="V32" s="154" t="s">
        <v>433</v>
      </c>
      <c r="W32" s="154" t="s">
        <v>433</v>
      </c>
      <c r="X32" s="154" t="s">
        <v>433</v>
      </c>
      <c r="Y32" s="154" t="s">
        <v>433</v>
      </c>
      <c r="Z32" s="154" t="s">
        <v>433</v>
      </c>
      <c r="AA32" s="154" t="s">
        <v>433</v>
      </c>
      <c r="AB32" s="154" t="s">
        <v>433</v>
      </c>
      <c r="AC32" s="154" t="s">
        <v>433</v>
      </c>
      <c r="AD32" s="154" t="s">
        <v>433</v>
      </c>
      <c r="AE32" s="154" t="s">
        <v>433</v>
      </c>
      <c r="AF32" s="154" t="s">
        <v>433</v>
      </c>
      <c r="AG32" s="154" t="s">
        <v>433</v>
      </c>
      <c r="AH32" s="154" t="s">
        <v>433</v>
      </c>
      <c r="AI32" s="154" t="s">
        <v>433</v>
      </c>
      <c r="AJ32" s="154" t="s">
        <v>433</v>
      </c>
      <c r="AK32" s="154" t="s">
        <v>433</v>
      </c>
    </row>
    <row r="33" spans="1:37" x14ac:dyDescent="0.2">
      <c r="A33" s="123">
        <v>30</v>
      </c>
      <c r="B33" s="145" t="s">
        <v>169</v>
      </c>
      <c r="C33" s="145" t="s">
        <v>166</v>
      </c>
      <c r="D33" s="145" t="s">
        <v>170</v>
      </c>
      <c r="E33" s="145" t="s">
        <v>167</v>
      </c>
      <c r="F33" s="145" t="s">
        <v>175</v>
      </c>
      <c r="G33" s="145" t="s">
        <v>166</v>
      </c>
      <c r="H33" s="154" t="s">
        <v>433</v>
      </c>
      <c r="I33" s="154" t="s">
        <v>433</v>
      </c>
      <c r="J33" s="154" t="s">
        <v>433</v>
      </c>
      <c r="K33" s="154" t="s">
        <v>433</v>
      </c>
      <c r="L33" s="154" t="s">
        <v>433</v>
      </c>
      <c r="M33" s="154" t="s">
        <v>433</v>
      </c>
      <c r="N33" s="154" t="s">
        <v>433</v>
      </c>
      <c r="O33" s="154" t="s">
        <v>433</v>
      </c>
      <c r="P33" s="154" t="s">
        <v>433</v>
      </c>
      <c r="Q33" s="154" t="s">
        <v>433</v>
      </c>
      <c r="R33" s="154" t="s">
        <v>433</v>
      </c>
      <c r="S33" s="154" t="s">
        <v>433</v>
      </c>
      <c r="T33" s="154" t="s">
        <v>433</v>
      </c>
      <c r="U33" s="154" t="s">
        <v>433</v>
      </c>
      <c r="V33" s="154" t="s">
        <v>433</v>
      </c>
      <c r="W33" s="154" t="s">
        <v>433</v>
      </c>
      <c r="X33" s="154" t="s">
        <v>433</v>
      </c>
      <c r="Y33" s="154" t="s">
        <v>433</v>
      </c>
      <c r="Z33" s="154" t="s">
        <v>433</v>
      </c>
      <c r="AA33" s="154" t="s">
        <v>433</v>
      </c>
      <c r="AB33" s="154" t="s">
        <v>433</v>
      </c>
      <c r="AC33" s="154" t="s">
        <v>433</v>
      </c>
      <c r="AD33" s="154" t="s">
        <v>433</v>
      </c>
      <c r="AE33" s="154" t="s">
        <v>433</v>
      </c>
      <c r="AF33" s="154" t="s">
        <v>433</v>
      </c>
      <c r="AG33" s="154" t="s">
        <v>433</v>
      </c>
      <c r="AH33" s="154" t="s">
        <v>433</v>
      </c>
      <c r="AI33" s="154" t="s">
        <v>433</v>
      </c>
      <c r="AJ33" s="154" t="s">
        <v>433</v>
      </c>
      <c r="AK33" s="154" t="s">
        <v>433</v>
      </c>
    </row>
    <row r="34" spans="1:37" x14ac:dyDescent="0.2">
      <c r="A34" s="123">
        <v>31</v>
      </c>
      <c r="B34" s="145" t="s">
        <v>177</v>
      </c>
      <c r="C34" s="145" t="s">
        <v>167</v>
      </c>
      <c r="D34" s="145" t="s">
        <v>171</v>
      </c>
      <c r="E34" s="145" t="s">
        <v>167</v>
      </c>
      <c r="F34" s="145" t="s">
        <v>173</v>
      </c>
      <c r="G34" s="145" t="s">
        <v>167</v>
      </c>
      <c r="H34" s="154" t="s">
        <v>433</v>
      </c>
      <c r="I34" s="154" t="s">
        <v>433</v>
      </c>
      <c r="J34" s="154" t="s">
        <v>433</v>
      </c>
      <c r="K34" s="154" t="s">
        <v>433</v>
      </c>
      <c r="L34" s="154" t="s">
        <v>433</v>
      </c>
      <c r="M34" s="154" t="s">
        <v>433</v>
      </c>
      <c r="N34" s="154" t="s">
        <v>433</v>
      </c>
      <c r="O34" s="154" t="s">
        <v>433</v>
      </c>
      <c r="P34" s="154" t="s">
        <v>433</v>
      </c>
      <c r="Q34" s="154" t="s">
        <v>433</v>
      </c>
      <c r="R34" s="154" t="s">
        <v>433</v>
      </c>
      <c r="S34" s="154" t="s">
        <v>433</v>
      </c>
      <c r="T34" s="154" t="s">
        <v>433</v>
      </c>
      <c r="U34" s="154" t="s">
        <v>433</v>
      </c>
      <c r="V34" s="154" t="s">
        <v>433</v>
      </c>
      <c r="W34" s="154" t="s">
        <v>433</v>
      </c>
      <c r="X34" s="154" t="s">
        <v>433</v>
      </c>
      <c r="Y34" s="154" t="s">
        <v>433</v>
      </c>
      <c r="Z34" s="154" t="s">
        <v>433</v>
      </c>
      <c r="AA34" s="154" t="s">
        <v>433</v>
      </c>
      <c r="AB34" s="154" t="s">
        <v>433</v>
      </c>
      <c r="AC34" s="154" t="s">
        <v>433</v>
      </c>
      <c r="AD34" s="154" t="s">
        <v>433</v>
      </c>
      <c r="AE34" s="154" t="s">
        <v>433</v>
      </c>
      <c r="AF34" s="154" t="s">
        <v>433</v>
      </c>
      <c r="AG34" s="154" t="s">
        <v>433</v>
      </c>
      <c r="AH34" s="154" t="s">
        <v>433</v>
      </c>
      <c r="AI34" s="154" t="s">
        <v>433</v>
      </c>
      <c r="AJ34" s="154" t="s">
        <v>433</v>
      </c>
      <c r="AK34" s="154" t="s">
        <v>433</v>
      </c>
    </row>
    <row r="35" spans="1:37" x14ac:dyDescent="0.2">
      <c r="A35" s="123">
        <v>32</v>
      </c>
      <c r="B35" s="145" t="s">
        <v>433</v>
      </c>
      <c r="C35" s="145" t="s">
        <v>433</v>
      </c>
      <c r="D35" s="172" t="s">
        <v>172</v>
      </c>
      <c r="E35" s="145" t="s">
        <v>167</v>
      </c>
      <c r="F35" s="145" t="s">
        <v>433</v>
      </c>
      <c r="G35" s="145" t="s">
        <v>433</v>
      </c>
      <c r="H35" s="154" t="s">
        <v>433</v>
      </c>
      <c r="I35" s="154" t="s">
        <v>433</v>
      </c>
      <c r="J35" s="154" t="s">
        <v>433</v>
      </c>
      <c r="K35" s="154" t="s">
        <v>433</v>
      </c>
      <c r="L35" s="154" t="s">
        <v>433</v>
      </c>
      <c r="M35" s="154" t="s">
        <v>433</v>
      </c>
      <c r="N35" s="154" t="s">
        <v>433</v>
      </c>
      <c r="O35" s="154" t="s">
        <v>433</v>
      </c>
      <c r="P35" s="154" t="s">
        <v>433</v>
      </c>
      <c r="Q35" s="154" t="s">
        <v>433</v>
      </c>
      <c r="R35" s="154" t="s">
        <v>433</v>
      </c>
      <c r="S35" s="154" t="s">
        <v>433</v>
      </c>
      <c r="T35" s="154" t="s">
        <v>433</v>
      </c>
      <c r="U35" s="154" t="s">
        <v>433</v>
      </c>
      <c r="V35" s="154" t="s">
        <v>433</v>
      </c>
      <c r="W35" s="154" t="s">
        <v>433</v>
      </c>
      <c r="X35" s="154" t="s">
        <v>433</v>
      </c>
      <c r="Y35" s="154" t="s">
        <v>433</v>
      </c>
      <c r="Z35" s="154" t="s">
        <v>433</v>
      </c>
      <c r="AA35" s="154" t="s">
        <v>433</v>
      </c>
      <c r="AB35" s="154" t="s">
        <v>433</v>
      </c>
      <c r="AC35" s="154" t="s">
        <v>433</v>
      </c>
      <c r="AD35" s="154" t="s">
        <v>433</v>
      </c>
      <c r="AE35" s="154" t="s">
        <v>433</v>
      </c>
      <c r="AF35" s="154" t="s">
        <v>433</v>
      </c>
      <c r="AG35" s="154" t="s">
        <v>433</v>
      </c>
      <c r="AH35" s="154" t="s">
        <v>433</v>
      </c>
      <c r="AI35" s="154" t="s">
        <v>433</v>
      </c>
      <c r="AJ35" s="154" t="s">
        <v>433</v>
      </c>
      <c r="AK35" s="154" t="s">
        <v>433</v>
      </c>
    </row>
    <row r="36" spans="1:37" x14ac:dyDescent="0.2">
      <c r="A36" s="123">
        <v>33</v>
      </c>
      <c r="B36" s="145" t="s">
        <v>433</v>
      </c>
      <c r="C36" s="145" t="s">
        <v>433</v>
      </c>
      <c r="D36" s="173" t="s">
        <v>173</v>
      </c>
      <c r="E36" s="145" t="s">
        <v>166</v>
      </c>
      <c r="F36" s="145" t="s">
        <v>433</v>
      </c>
      <c r="G36" s="145" t="s">
        <v>433</v>
      </c>
      <c r="H36" s="154" t="s">
        <v>433</v>
      </c>
      <c r="I36" s="154" t="s">
        <v>433</v>
      </c>
      <c r="J36" s="154" t="s">
        <v>433</v>
      </c>
      <c r="K36" s="154" t="s">
        <v>433</v>
      </c>
      <c r="L36" s="154" t="s">
        <v>433</v>
      </c>
      <c r="M36" s="154" t="s">
        <v>433</v>
      </c>
      <c r="N36" s="154" t="s">
        <v>433</v>
      </c>
      <c r="O36" s="154" t="s">
        <v>433</v>
      </c>
      <c r="P36" s="154" t="s">
        <v>433</v>
      </c>
      <c r="Q36" s="154" t="s">
        <v>433</v>
      </c>
      <c r="R36" s="154" t="s">
        <v>433</v>
      </c>
      <c r="S36" s="154" t="s">
        <v>433</v>
      </c>
      <c r="T36" s="154" t="s">
        <v>433</v>
      </c>
      <c r="U36" s="154" t="s">
        <v>433</v>
      </c>
      <c r="V36" s="154" t="s">
        <v>433</v>
      </c>
      <c r="W36" s="154" t="s">
        <v>433</v>
      </c>
      <c r="X36" s="154" t="s">
        <v>433</v>
      </c>
      <c r="Y36" s="154" t="s">
        <v>433</v>
      </c>
      <c r="Z36" s="154" t="s">
        <v>433</v>
      </c>
      <c r="AA36" s="154" t="s">
        <v>433</v>
      </c>
      <c r="AB36" s="154" t="s">
        <v>433</v>
      </c>
      <c r="AC36" s="154" t="s">
        <v>433</v>
      </c>
      <c r="AD36" s="154" t="s">
        <v>433</v>
      </c>
      <c r="AE36" s="154" t="s">
        <v>433</v>
      </c>
      <c r="AF36" s="154" t="s">
        <v>433</v>
      </c>
      <c r="AG36" s="154" t="s">
        <v>433</v>
      </c>
      <c r="AH36" s="154" t="s">
        <v>433</v>
      </c>
      <c r="AI36" s="154" t="s">
        <v>433</v>
      </c>
      <c r="AJ36" s="154" t="s">
        <v>433</v>
      </c>
      <c r="AK36" s="154" t="s">
        <v>433</v>
      </c>
    </row>
    <row r="37" spans="1:37" x14ac:dyDescent="0.2">
      <c r="A37" s="123">
        <v>34</v>
      </c>
      <c r="B37" s="154" t="s">
        <v>433</v>
      </c>
      <c r="C37" s="154" t="s">
        <v>433</v>
      </c>
      <c r="D37" s="154" t="s">
        <v>433</v>
      </c>
      <c r="E37" s="154" t="s">
        <v>433</v>
      </c>
      <c r="F37" s="154" t="s">
        <v>433</v>
      </c>
      <c r="G37" s="154" t="s">
        <v>433</v>
      </c>
      <c r="H37" s="154" t="s">
        <v>433</v>
      </c>
      <c r="I37" s="154" t="s">
        <v>433</v>
      </c>
      <c r="J37" s="154" t="s">
        <v>433</v>
      </c>
      <c r="K37" s="154" t="s">
        <v>433</v>
      </c>
      <c r="L37" s="154" t="s">
        <v>433</v>
      </c>
      <c r="M37" s="154" t="s">
        <v>433</v>
      </c>
      <c r="N37" s="154" t="s">
        <v>433</v>
      </c>
      <c r="O37" s="154" t="s">
        <v>433</v>
      </c>
      <c r="P37" s="154" t="s">
        <v>433</v>
      </c>
      <c r="Q37" s="154" t="s">
        <v>433</v>
      </c>
      <c r="R37" s="154" t="s">
        <v>433</v>
      </c>
      <c r="S37" s="154" t="s">
        <v>433</v>
      </c>
      <c r="T37" s="154" t="s">
        <v>433</v>
      </c>
      <c r="U37" s="154" t="s">
        <v>433</v>
      </c>
      <c r="V37" s="154" t="s">
        <v>433</v>
      </c>
      <c r="W37" s="154" t="s">
        <v>433</v>
      </c>
      <c r="X37" s="154" t="s">
        <v>433</v>
      </c>
      <c r="Y37" s="154" t="s">
        <v>433</v>
      </c>
      <c r="Z37" s="154" t="s">
        <v>433</v>
      </c>
      <c r="AA37" s="154" t="s">
        <v>433</v>
      </c>
      <c r="AB37" s="154" t="s">
        <v>433</v>
      </c>
      <c r="AC37" s="154" t="s">
        <v>433</v>
      </c>
      <c r="AD37" s="154" t="s">
        <v>433</v>
      </c>
      <c r="AE37" s="154" t="s">
        <v>433</v>
      </c>
      <c r="AF37" s="154" t="s">
        <v>433</v>
      </c>
      <c r="AG37" s="154" t="s">
        <v>433</v>
      </c>
      <c r="AH37" s="154" t="s">
        <v>433</v>
      </c>
      <c r="AI37" s="154" t="s">
        <v>433</v>
      </c>
      <c r="AJ37" s="154" t="s">
        <v>433</v>
      </c>
      <c r="AK37" s="154" t="s">
        <v>433</v>
      </c>
    </row>
    <row r="38" spans="1:37" x14ac:dyDescent="0.2">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c r="AC38" s="154"/>
      <c r="AD38" s="154"/>
      <c r="AE38" s="154"/>
      <c r="AF38" s="154"/>
      <c r="AG38" s="154"/>
      <c r="AH38" s="154"/>
      <c r="AI38" s="154"/>
      <c r="AJ38" s="154"/>
      <c r="AK38" s="154"/>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8CD4CD-70FA-4931-9E77-33B53DD250FC}">
  <dimension ref="A1:V43"/>
  <sheetViews>
    <sheetView tabSelected="1" zoomScale="80" zoomScaleNormal="80" workbookViewId="0">
      <selection activeCell="E20" sqref="E20"/>
    </sheetView>
  </sheetViews>
  <sheetFormatPr defaultRowHeight="15" x14ac:dyDescent="0.25"/>
  <cols>
    <col min="2" max="2" bestFit="true" customWidth="true" style="110" width="33.7109375" collapsed="true"/>
    <col min="3" max="3" bestFit="true" customWidth="true" width="81.42578125" collapsed="true"/>
    <col min="4" max="4" bestFit="true" customWidth="true" width="56.5703125" collapsed="true"/>
    <col min="5" max="5" bestFit="true" customWidth="true" width="32.140625" collapsed="true"/>
    <col min="6" max="6" bestFit="true" customWidth="true" width="59.140625" collapsed="true"/>
    <col min="7" max="7" bestFit="true" customWidth="true" width="32.140625" collapsed="true"/>
    <col min="8" max="8" bestFit="true" customWidth="true" width="21.42578125" collapsed="true"/>
    <col min="9" max="9" bestFit="true" customWidth="true" width="86.7109375" collapsed="true"/>
    <col min="10" max="10" bestFit="true" customWidth="true" width="31.0" collapsed="true"/>
    <col min="11" max="11" bestFit="true" customWidth="true" width="64.85546875" collapsed="true"/>
    <col min="12" max="12" bestFit="true" customWidth="true" width="24.140625" collapsed="true"/>
    <col min="13" max="13" bestFit="true" customWidth="true" width="53.42578125" collapsed="true"/>
    <col min="14" max="14" bestFit="true" customWidth="true" width="52.7109375" collapsed="true"/>
    <col min="15" max="15" bestFit="true" customWidth="true" width="64.140625" collapsed="true"/>
    <col min="16" max="16" bestFit="true" customWidth="true" width="31.5703125" collapsed="true"/>
    <col min="17" max="17" bestFit="true" customWidth="true" width="55.7109375" collapsed="true"/>
    <col min="18" max="18" bestFit="true" customWidth="true" width="62.42578125" collapsed="true"/>
    <col min="19" max="19" bestFit="true" customWidth="true" width="51.0" collapsed="true"/>
    <col min="20" max="20" bestFit="true" customWidth="true" width="44.28515625" collapsed="true"/>
    <col min="21" max="21" bestFit="true" customWidth="true" width="55.85546875" collapsed="true"/>
    <col min="22" max="22" bestFit="true" customWidth="true" width="66.7109375" collapsed="true"/>
  </cols>
  <sheetData>
    <row r="1" spans="1:22" s="1" customFormat="1" ht="12.75" x14ac:dyDescent="0.2">
      <c r="A1" s="78" t="s">
        <v>216</v>
      </c>
      <c r="B1" s="78" t="s">
        <v>84</v>
      </c>
      <c r="C1" s="78" t="s">
        <v>85</v>
      </c>
      <c r="D1" s="78" t="s">
        <v>86</v>
      </c>
      <c r="E1" s="78" t="s">
        <v>87</v>
      </c>
      <c r="F1" s="78" t="s">
        <v>88</v>
      </c>
      <c r="G1" s="78" t="s">
        <v>89</v>
      </c>
      <c r="H1" s="78" t="s">
        <v>90</v>
      </c>
      <c r="I1" s="78" t="s">
        <v>91</v>
      </c>
      <c r="J1" s="78" t="s">
        <v>92</v>
      </c>
      <c r="K1" s="78" t="s">
        <v>93</v>
      </c>
      <c r="L1" s="78" t="s">
        <v>94</v>
      </c>
      <c r="M1" s="78" t="s">
        <v>95</v>
      </c>
      <c r="N1" s="78" t="s">
        <v>96</v>
      </c>
      <c r="O1" s="78" t="s">
        <v>97</v>
      </c>
      <c r="P1" s="78" t="s">
        <v>98</v>
      </c>
      <c r="Q1" s="78" t="s">
        <v>99</v>
      </c>
      <c r="R1" s="78" t="s">
        <v>100</v>
      </c>
      <c r="S1" s="78" t="s">
        <v>101</v>
      </c>
      <c r="T1" s="78" t="s">
        <v>102</v>
      </c>
      <c r="U1" s="78" t="s">
        <v>103</v>
      </c>
      <c r="V1" s="78" t="s">
        <v>104</v>
      </c>
    </row>
    <row r="2" spans="1:22" ht="33" customHeight="1" x14ac:dyDescent="0.25">
      <c r="A2" s="79" t="s">
        <v>217</v>
      </c>
      <c r="B2" s="109" t="s">
        <v>449</v>
      </c>
      <c r="C2" s="108" t="s">
        <v>448</v>
      </c>
      <c r="D2" s="68" t="s">
        <v>9</v>
      </c>
      <c r="E2" s="67" t="s">
        <v>15</v>
      </c>
      <c r="F2" s="67" t="s">
        <v>454</v>
      </c>
      <c r="G2" s="67" t="s">
        <v>471</v>
      </c>
      <c r="H2" s="67" t="s">
        <v>18</v>
      </c>
      <c r="I2" s="67" t="s">
        <v>10</v>
      </c>
      <c r="J2" s="67" t="s">
        <v>11</v>
      </c>
      <c r="K2" s="67" t="s">
        <v>12</v>
      </c>
      <c r="L2" s="67" t="s">
        <v>0</v>
      </c>
      <c r="M2" s="111" t="s">
        <v>483</v>
      </c>
      <c r="N2" s="111" t="s">
        <v>475</v>
      </c>
      <c r="O2" s="111" t="s">
        <v>78</v>
      </c>
      <c r="P2" s="111" t="s">
        <v>494</v>
      </c>
      <c r="Q2" s="111" t="s">
        <v>500</v>
      </c>
      <c r="R2" s="111" t="s">
        <v>461</v>
      </c>
      <c r="S2" s="111" t="s">
        <v>462</v>
      </c>
      <c r="T2" s="111" t="s">
        <v>463</v>
      </c>
      <c r="U2" s="111" t="s">
        <v>466</v>
      </c>
      <c r="V2" s="111" t="s">
        <v>457</v>
      </c>
    </row>
    <row r="3" spans="1:22" x14ac:dyDescent="0.25">
      <c r="A3" s="78">
        <v>0</v>
      </c>
      <c r="B3" s="2" t="s">
        <v>450</v>
      </c>
      <c r="C3" t="s">
        <v>435</v>
      </c>
      <c r="D3" t="s">
        <v>445</v>
      </c>
      <c r="E3" t="s">
        <v>446</v>
      </c>
      <c r="F3" t="s">
        <v>455</v>
      </c>
      <c r="G3" t="s">
        <v>447</v>
      </c>
      <c r="H3" t="s">
        <v>612</v>
      </c>
      <c r="I3" t="s">
        <v>439</v>
      </c>
      <c r="J3" t="s">
        <v>440</v>
      </c>
      <c r="K3" t="s">
        <v>441</v>
      </c>
      <c r="L3" t="s">
        <v>507</v>
      </c>
      <c r="M3" t="s">
        <v>484</v>
      </c>
      <c r="N3" t="s">
        <v>476</v>
      </c>
      <c r="O3" t="s">
        <v>495</v>
      </c>
      <c r="P3" t="s">
        <v>586</v>
      </c>
      <c r="Q3" t="s">
        <v>501</v>
      </c>
      <c r="R3" t="s">
        <v>464</v>
      </c>
      <c r="S3" t="s">
        <v>465</v>
      </c>
      <c r="T3" t="s">
        <v>505</v>
      </c>
      <c r="U3" t="s">
        <v>467</v>
      </c>
      <c r="V3" t="s">
        <v>458</v>
      </c>
    </row>
    <row r="4" spans="1:22" x14ac:dyDescent="0.25">
      <c r="A4" s="78">
        <v>1</v>
      </c>
      <c r="B4" s="2" t="s">
        <v>451</v>
      </c>
      <c r="C4" t="s">
        <v>436</v>
      </c>
      <c r="D4" t="s">
        <v>444</v>
      </c>
      <c r="E4" s="114" t="s">
        <v>539</v>
      </c>
      <c r="F4" t="s">
        <v>490</v>
      </c>
      <c r="G4" t="s">
        <v>456</v>
      </c>
      <c r="H4" t="s">
        <v>613</v>
      </c>
      <c r="I4" t="s">
        <v>497</v>
      </c>
      <c r="J4" s="114" t="s">
        <v>614</v>
      </c>
      <c r="K4" t="s">
        <v>442</v>
      </c>
      <c r="L4" s="114" t="s">
        <v>615</v>
      </c>
      <c r="M4" t="s">
        <v>486</v>
      </c>
      <c r="N4" t="s">
        <v>499</v>
      </c>
      <c r="O4" t="s">
        <v>496</v>
      </c>
      <c r="P4" t="s">
        <v>433</v>
      </c>
      <c r="Q4" t="s">
        <v>480</v>
      </c>
      <c r="R4" t="s">
        <v>474</v>
      </c>
      <c r="S4" t="s">
        <v>473</v>
      </c>
      <c r="T4" t="s">
        <v>510</v>
      </c>
      <c r="U4" t="s">
        <v>433</v>
      </c>
      <c r="V4" t="s">
        <v>469</v>
      </c>
    </row>
    <row r="5" spans="1:22" x14ac:dyDescent="0.25">
      <c r="A5" s="78">
        <v>2</v>
      </c>
      <c r="B5" s="2" t="s">
        <v>452</v>
      </c>
      <c r="C5" t="s">
        <v>437</v>
      </c>
      <c r="D5" t="s">
        <v>529</v>
      </c>
      <c r="E5" s="114" t="s">
        <v>570</v>
      </c>
      <c r="F5" t="s">
        <v>511</v>
      </c>
      <c r="G5" t="s">
        <v>470</v>
      </c>
      <c r="H5" t="s">
        <v>433</v>
      </c>
      <c r="I5" t="s">
        <v>506</v>
      </c>
      <c r="J5" t="s">
        <v>706</v>
      </c>
      <c r="K5" t="s">
        <v>443</v>
      </c>
      <c r="L5" s="114" t="s">
        <v>582</v>
      </c>
      <c r="M5" t="s">
        <v>489</v>
      </c>
      <c r="N5" t="s">
        <v>509</v>
      </c>
      <c r="O5" t="s">
        <v>502</v>
      </c>
      <c r="P5" t="s">
        <v>433</v>
      </c>
      <c r="Q5" t="s">
        <v>492</v>
      </c>
      <c r="R5" t="s">
        <v>477</v>
      </c>
      <c r="S5" t="s">
        <v>433</v>
      </c>
      <c r="T5" t="s">
        <v>616</v>
      </c>
      <c r="U5" t="s">
        <v>433</v>
      </c>
      <c r="V5" t="s">
        <v>472</v>
      </c>
    </row>
    <row r="6" spans="1:22" x14ac:dyDescent="0.25">
      <c r="A6" s="78">
        <v>3</v>
      </c>
      <c r="B6" s="2" t="s">
        <v>208</v>
      </c>
      <c r="C6" t="s">
        <v>438</v>
      </c>
      <c r="D6" s="114" t="s">
        <v>542</v>
      </c>
      <c r="E6" t="s">
        <v>562</v>
      </c>
      <c r="F6" t="s">
        <v>522</v>
      </c>
      <c r="G6" t="s">
        <v>626</v>
      </c>
      <c r="H6" t="s">
        <v>433</v>
      </c>
      <c r="I6" t="s">
        <v>526</v>
      </c>
      <c r="J6" t="s">
        <v>433</v>
      </c>
      <c r="K6" t="s">
        <v>459</v>
      </c>
      <c r="L6" t="s">
        <v>433</v>
      </c>
      <c r="M6" t="s">
        <v>493</v>
      </c>
      <c r="N6" t="s">
        <v>617</v>
      </c>
      <c r="O6" t="s">
        <v>503</v>
      </c>
      <c r="P6" t="s">
        <v>433</v>
      </c>
      <c r="Q6" t="s">
        <v>504</v>
      </c>
      <c r="R6" t="s">
        <v>478</v>
      </c>
      <c r="S6" t="s">
        <v>433</v>
      </c>
      <c r="T6" t="s">
        <v>534</v>
      </c>
      <c r="U6" t="s">
        <v>433</v>
      </c>
      <c r="V6" t="s">
        <v>518</v>
      </c>
    </row>
    <row r="7" spans="1:22" x14ac:dyDescent="0.25">
      <c r="A7" s="78">
        <v>4</v>
      </c>
      <c r="B7" s="2" t="s">
        <v>178</v>
      </c>
      <c r="C7" t="s">
        <v>460</v>
      </c>
      <c r="D7" s="114" t="s">
        <v>563</v>
      </c>
      <c r="E7" t="s">
        <v>792</v>
      </c>
      <c r="F7" t="s">
        <v>523</v>
      </c>
      <c r="G7" t="s">
        <v>543</v>
      </c>
      <c r="H7" t="s">
        <v>433</v>
      </c>
      <c r="I7" t="s">
        <v>527</v>
      </c>
      <c r="J7" t="s">
        <v>433</v>
      </c>
      <c r="K7" t="s">
        <v>512</v>
      </c>
      <c r="L7" t="s">
        <v>433</v>
      </c>
      <c r="M7" t="s">
        <v>588</v>
      </c>
      <c r="N7" t="s">
        <v>585</v>
      </c>
      <c r="O7" s="114" t="s">
        <v>584</v>
      </c>
      <c r="P7" t="s">
        <v>433</v>
      </c>
      <c r="Q7" t="s">
        <v>618</v>
      </c>
      <c r="R7" t="s">
        <v>481</v>
      </c>
      <c r="S7" t="s">
        <v>433</v>
      </c>
      <c r="T7" t="s">
        <v>619</v>
      </c>
      <c r="U7" t="s">
        <v>433</v>
      </c>
      <c r="V7" t="s">
        <v>634</v>
      </c>
    </row>
    <row r="8" spans="1:22" x14ac:dyDescent="0.25">
      <c r="A8" s="78">
        <v>5</v>
      </c>
      <c r="B8" s="2" t="s">
        <v>453</v>
      </c>
      <c r="C8" t="s">
        <v>468</v>
      </c>
      <c r="D8" s="114" t="s">
        <v>620</v>
      </c>
      <c r="E8" t="s">
        <v>433</v>
      </c>
      <c r="F8" s="114" t="s">
        <v>541</v>
      </c>
      <c r="G8" s="114" t="s">
        <v>572</v>
      </c>
      <c r="H8" s="114" t="s">
        <v>433</v>
      </c>
      <c r="I8" s="114" t="s">
        <v>621</v>
      </c>
      <c r="J8" s="114" t="s">
        <v>433</v>
      </c>
      <c r="K8" t="s">
        <v>513</v>
      </c>
      <c r="L8" s="114" t="s">
        <v>433</v>
      </c>
      <c r="M8" t="s">
        <v>514</v>
      </c>
      <c r="N8" s="114" t="s">
        <v>433</v>
      </c>
      <c r="O8" s="114" t="s">
        <v>622</v>
      </c>
      <c r="P8" s="114" t="s">
        <v>433</v>
      </c>
      <c r="Q8" t="s">
        <v>623</v>
      </c>
      <c r="R8" t="s">
        <v>485</v>
      </c>
      <c r="S8" s="114" t="s">
        <v>433</v>
      </c>
      <c r="T8" s="114" t="s">
        <v>433</v>
      </c>
      <c r="U8" s="114" t="s">
        <v>433</v>
      </c>
      <c r="V8" t="s">
        <v>528</v>
      </c>
    </row>
    <row r="9" spans="1:22" ht="27.75" customHeight="1" x14ac:dyDescent="0.25">
      <c r="A9" s="78">
        <v>6</v>
      </c>
      <c r="B9" s="112" t="s">
        <v>537</v>
      </c>
      <c r="C9" t="s">
        <v>479</v>
      </c>
      <c r="D9" s="114" t="s">
        <v>624</v>
      </c>
      <c r="E9" t="s">
        <v>433</v>
      </c>
      <c r="F9" s="114" t="s">
        <v>625</v>
      </c>
      <c r="G9" s="114" t="s">
        <v>626</v>
      </c>
      <c r="H9" s="114" t="s">
        <v>433</v>
      </c>
      <c r="I9" s="114" t="s">
        <v>577</v>
      </c>
      <c r="J9" s="114" t="s">
        <v>433</v>
      </c>
      <c r="K9" t="s">
        <v>519</v>
      </c>
      <c r="L9" s="114" t="s">
        <v>433</v>
      </c>
      <c r="M9" t="s">
        <v>515</v>
      </c>
      <c r="N9" s="114" t="s">
        <v>433</v>
      </c>
      <c r="O9" s="114" t="s">
        <v>627</v>
      </c>
      <c r="P9" s="114" t="s">
        <v>433</v>
      </c>
      <c r="Q9" s="114" t="s">
        <v>738</v>
      </c>
      <c r="R9" t="s">
        <v>487</v>
      </c>
      <c r="S9" s="114" t="s">
        <v>433</v>
      </c>
      <c r="T9" s="114" t="s">
        <v>433</v>
      </c>
      <c r="U9" s="114" t="s">
        <v>433</v>
      </c>
      <c r="V9" t="s">
        <v>531</v>
      </c>
    </row>
    <row r="10" spans="1:22" x14ac:dyDescent="0.25">
      <c r="A10" s="78">
        <v>7</v>
      </c>
      <c r="B10" s="113" t="s">
        <v>538</v>
      </c>
      <c r="C10" t="s">
        <v>482</v>
      </c>
      <c r="D10" s="114" t="s">
        <v>578</v>
      </c>
      <c r="E10" t="s">
        <v>433</v>
      </c>
      <c r="F10" s="114" t="s">
        <v>628</v>
      </c>
      <c r="G10" s="114" t="s">
        <v>573</v>
      </c>
      <c r="H10" s="114" t="s">
        <v>433</v>
      </c>
      <c r="I10" s="114" t="s">
        <v>576</v>
      </c>
      <c r="J10" s="114" t="s">
        <v>433</v>
      </c>
      <c r="K10" t="s">
        <v>520</v>
      </c>
      <c r="L10" s="114" t="s">
        <v>433</v>
      </c>
      <c r="M10" t="s">
        <v>516</v>
      </c>
      <c r="N10" s="114" t="s">
        <v>433</v>
      </c>
      <c r="O10" s="114" t="s">
        <v>629</v>
      </c>
      <c r="P10" s="114" t="s">
        <v>433</v>
      </c>
      <c r="Q10" s="114" t="s">
        <v>433</v>
      </c>
      <c r="R10" t="s">
        <v>488</v>
      </c>
      <c r="S10" s="114" t="s">
        <v>433</v>
      </c>
      <c r="T10" s="114" t="s">
        <v>433</v>
      </c>
      <c r="U10" s="114" t="s">
        <v>433</v>
      </c>
      <c r="V10" t="s">
        <v>533</v>
      </c>
    </row>
    <row r="11" spans="1:22" x14ac:dyDescent="0.25">
      <c r="A11" s="78">
        <v>8</v>
      </c>
      <c r="B11" s="113" t="s">
        <v>630</v>
      </c>
      <c r="C11" t="s">
        <v>491</v>
      </c>
      <c r="D11" s="114" t="s">
        <v>433</v>
      </c>
      <c r="E11" t="s">
        <v>433</v>
      </c>
      <c r="F11" s="114" t="s">
        <v>631</v>
      </c>
      <c r="G11" s="114" t="s">
        <v>793</v>
      </c>
      <c r="H11" s="114" t="s">
        <v>433</v>
      </c>
      <c r="I11" s="114" t="s">
        <v>632</v>
      </c>
      <c r="J11" s="114" t="s">
        <v>433</v>
      </c>
      <c r="K11" t="s">
        <v>532</v>
      </c>
      <c r="L11" s="114" t="s">
        <v>433</v>
      </c>
      <c r="M11" t="s">
        <v>517</v>
      </c>
      <c r="N11" s="114" t="s">
        <v>433</v>
      </c>
      <c r="O11" s="114" t="s">
        <v>433</v>
      </c>
      <c r="P11" s="114" t="s">
        <v>433</v>
      </c>
      <c r="Q11" s="114" t="s">
        <v>433</v>
      </c>
      <c r="R11" t="s">
        <v>633</v>
      </c>
      <c r="S11" s="114" t="s">
        <v>433</v>
      </c>
      <c r="T11" s="114" t="s">
        <v>433</v>
      </c>
      <c r="U11" s="114" t="s">
        <v>433</v>
      </c>
      <c r="V11" s="114" t="s">
        <v>634</v>
      </c>
    </row>
    <row r="12" spans="1:22" x14ac:dyDescent="0.25">
      <c r="A12" s="78">
        <v>9</v>
      </c>
      <c r="B12" s="2" t="s">
        <v>635</v>
      </c>
      <c r="C12" t="s">
        <v>530</v>
      </c>
      <c r="D12" s="114" t="s">
        <v>433</v>
      </c>
      <c r="E12" t="s">
        <v>433</v>
      </c>
      <c r="F12" s="114" t="s">
        <v>636</v>
      </c>
      <c r="G12" s="114" t="s">
        <v>794</v>
      </c>
      <c r="H12" s="114" t="s">
        <v>433</v>
      </c>
      <c r="I12" s="114" t="s">
        <v>580</v>
      </c>
      <c r="J12" s="114" t="s">
        <v>433</v>
      </c>
      <c r="K12" t="s">
        <v>536</v>
      </c>
      <c r="L12" s="114" t="s">
        <v>433</v>
      </c>
      <c r="M12" s="114" t="s">
        <v>705</v>
      </c>
      <c r="N12" s="114" t="s">
        <v>433</v>
      </c>
      <c r="O12" s="114" t="s">
        <v>433</v>
      </c>
      <c r="P12" s="114" t="s">
        <v>433</v>
      </c>
      <c r="Q12" s="114" t="s">
        <v>433</v>
      </c>
      <c r="R12" t="s">
        <v>508</v>
      </c>
      <c r="S12" s="114" t="s">
        <v>433</v>
      </c>
      <c r="T12" s="114" t="s">
        <v>433</v>
      </c>
      <c r="U12" s="114" t="s">
        <v>433</v>
      </c>
      <c r="V12" s="114" t="s">
        <v>492</v>
      </c>
    </row>
    <row r="13" spans="1:22" x14ac:dyDescent="0.25">
      <c r="A13" s="78">
        <v>10</v>
      </c>
      <c r="B13" s="2" t="s">
        <v>637</v>
      </c>
      <c r="C13" s="114" t="s">
        <v>540</v>
      </c>
      <c r="D13" s="114" t="s">
        <v>433</v>
      </c>
      <c r="E13" t="s">
        <v>433</v>
      </c>
      <c r="F13" s="114" t="s">
        <v>638</v>
      </c>
      <c r="G13" s="114" t="s">
        <v>555</v>
      </c>
      <c r="H13" s="114" t="s">
        <v>433</v>
      </c>
      <c r="I13" s="114" t="s">
        <v>639</v>
      </c>
      <c r="J13" s="114" t="s">
        <v>433</v>
      </c>
      <c r="K13" s="114" t="s">
        <v>640</v>
      </c>
      <c r="L13" s="114" t="s">
        <v>433</v>
      </c>
      <c r="M13" s="114" t="s">
        <v>707</v>
      </c>
      <c r="N13" s="114" t="s">
        <v>433</v>
      </c>
      <c r="O13" s="114" t="s">
        <v>433</v>
      </c>
      <c r="P13" s="114" t="s">
        <v>433</v>
      </c>
      <c r="Q13" s="114" t="s">
        <v>433</v>
      </c>
      <c r="R13" t="s">
        <v>521</v>
      </c>
      <c r="S13" s="114" t="s">
        <v>433</v>
      </c>
      <c r="T13" s="114" t="s">
        <v>433</v>
      </c>
      <c r="U13" s="114" t="s">
        <v>433</v>
      </c>
      <c r="V13" s="114" t="s">
        <v>641</v>
      </c>
    </row>
    <row r="14" spans="1:22" x14ac:dyDescent="0.25">
      <c r="A14" s="78">
        <v>11</v>
      </c>
      <c r="B14" s="2" t="s">
        <v>642</v>
      </c>
      <c r="C14" s="114" t="s">
        <v>544</v>
      </c>
      <c r="D14" s="114" t="s">
        <v>433</v>
      </c>
      <c r="E14" t="s">
        <v>433</v>
      </c>
      <c r="F14" s="114" t="s">
        <v>643</v>
      </c>
      <c r="G14" s="114" t="s">
        <v>704</v>
      </c>
      <c r="H14" s="114" t="s">
        <v>433</v>
      </c>
      <c r="I14" s="114" t="s">
        <v>644</v>
      </c>
      <c r="J14" s="114" t="s">
        <v>433</v>
      </c>
      <c r="K14" s="200" t="s">
        <v>645</v>
      </c>
      <c r="L14" s="114" t="s">
        <v>433</v>
      </c>
      <c r="M14" s="114" t="s">
        <v>708</v>
      </c>
      <c r="N14" s="114" t="s">
        <v>433</v>
      </c>
      <c r="O14" s="114" t="s">
        <v>433</v>
      </c>
      <c r="P14" s="114" t="s">
        <v>433</v>
      </c>
      <c r="Q14" s="114" t="s">
        <v>433</v>
      </c>
      <c r="R14" t="s">
        <v>535</v>
      </c>
      <c r="S14" s="114" t="s">
        <v>433</v>
      </c>
      <c r="T14" s="114" t="s">
        <v>433</v>
      </c>
      <c r="U14" s="114" t="s">
        <v>433</v>
      </c>
      <c r="V14" s="114" t="s">
        <v>646</v>
      </c>
    </row>
    <row r="15" spans="1:22" x14ac:dyDescent="0.25">
      <c r="A15" s="78">
        <v>12</v>
      </c>
      <c r="B15" s="2" t="s">
        <v>647</v>
      </c>
      <c r="C15" s="114" t="s">
        <v>545</v>
      </c>
      <c r="D15" s="114" t="s">
        <v>433</v>
      </c>
      <c r="E15" t="s">
        <v>433</v>
      </c>
      <c r="F15" s="114" t="s">
        <v>554</v>
      </c>
      <c r="G15" s="114" t="s">
        <v>795</v>
      </c>
      <c r="H15" s="114" t="s">
        <v>433</v>
      </c>
      <c r="I15" s="114" t="s">
        <v>648</v>
      </c>
      <c r="J15" s="114" t="s">
        <v>433</v>
      </c>
      <c r="K15" s="114" t="s">
        <v>649</v>
      </c>
      <c r="L15" s="114" t="s">
        <v>433</v>
      </c>
      <c r="M15" s="114" t="s">
        <v>725</v>
      </c>
      <c r="N15" s="114" t="s">
        <v>433</v>
      </c>
      <c r="O15" s="114" t="s">
        <v>433</v>
      </c>
      <c r="P15" s="114" t="s">
        <v>433</v>
      </c>
      <c r="Q15" s="114" t="s">
        <v>433</v>
      </c>
      <c r="R15" s="114" t="s">
        <v>650</v>
      </c>
      <c r="S15" s="114" t="s">
        <v>433</v>
      </c>
      <c r="T15" s="114" t="s">
        <v>433</v>
      </c>
      <c r="U15" s="114" t="s">
        <v>433</v>
      </c>
      <c r="V15" s="114" t="s">
        <v>651</v>
      </c>
    </row>
    <row r="16" spans="1:22" x14ac:dyDescent="0.25">
      <c r="A16" s="78">
        <v>13</v>
      </c>
      <c r="B16" s="2" t="s">
        <v>652</v>
      </c>
      <c r="C16" s="114" t="s">
        <v>653</v>
      </c>
      <c r="D16" s="114" t="s">
        <v>433</v>
      </c>
      <c r="E16" t="s">
        <v>1056</v>
      </c>
      <c r="F16" s="114" t="s">
        <v>796</v>
      </c>
      <c r="G16" s="114" t="s">
        <v>927</v>
      </c>
      <c r="H16" s="114" t="s">
        <v>433</v>
      </c>
      <c r="I16" s="114" t="s">
        <v>797</v>
      </c>
      <c r="J16" s="114" t="s">
        <v>433</v>
      </c>
      <c r="K16" s="114" t="s">
        <v>654</v>
      </c>
      <c r="L16" s="114" t="s">
        <v>433</v>
      </c>
      <c r="M16" s="114" t="s">
        <v>722</v>
      </c>
      <c r="N16" s="114" t="s">
        <v>433</v>
      </c>
      <c r="O16" s="114" t="s">
        <v>433</v>
      </c>
      <c r="P16" s="114" t="s">
        <v>433</v>
      </c>
      <c r="Q16" s="114" t="s">
        <v>433</v>
      </c>
      <c r="R16" s="114" t="s">
        <v>655</v>
      </c>
      <c r="S16" s="114" t="s">
        <v>433</v>
      </c>
      <c r="T16" s="114" t="s">
        <v>433</v>
      </c>
      <c r="U16" s="114" t="s">
        <v>433</v>
      </c>
      <c r="V16" s="114" t="s">
        <v>656</v>
      </c>
    </row>
    <row r="17" spans="1:22" x14ac:dyDescent="0.25">
      <c r="A17" s="78">
        <v>14</v>
      </c>
      <c r="B17" s="2" t="s">
        <v>657</v>
      </c>
      <c r="C17" s="114" t="s">
        <v>658</v>
      </c>
      <c r="D17" s="114" t="s">
        <v>433</v>
      </c>
      <c r="E17" t="s">
        <v>433</v>
      </c>
      <c r="F17" s="114" t="s">
        <v>798</v>
      </c>
      <c r="G17" s="114" t="s">
        <v>718</v>
      </c>
      <c r="H17" s="114" t="s">
        <v>433</v>
      </c>
      <c r="I17" s="114" t="s">
        <v>799</v>
      </c>
      <c r="J17" s="114" t="s">
        <v>433</v>
      </c>
      <c r="K17" s="114" t="s">
        <v>659</v>
      </c>
      <c r="L17" s="114" t="s">
        <v>433</v>
      </c>
      <c r="M17" s="114" t="s">
        <v>724</v>
      </c>
      <c r="N17" s="114" t="s">
        <v>433</v>
      </c>
      <c r="O17" s="114" t="s">
        <v>433</v>
      </c>
      <c r="P17" s="114" t="s">
        <v>433</v>
      </c>
      <c r="Q17" s="114" t="s">
        <v>433</v>
      </c>
      <c r="R17" s="114" t="s">
        <v>660</v>
      </c>
      <c r="S17" s="114" t="s">
        <v>433</v>
      </c>
      <c r="T17" s="114" t="s">
        <v>433</v>
      </c>
      <c r="U17" s="114" t="s">
        <v>433</v>
      </c>
      <c r="V17" s="114" t="s">
        <v>661</v>
      </c>
    </row>
    <row r="18" spans="1:22" x14ac:dyDescent="0.25">
      <c r="A18" s="78">
        <v>15</v>
      </c>
      <c r="B18" s="2" t="s">
        <v>662</v>
      </c>
      <c r="C18" s="114" t="s">
        <v>663</v>
      </c>
      <c r="D18" t="s">
        <v>433</v>
      </c>
      <c r="E18" t="s">
        <v>433</v>
      </c>
      <c r="F18" t="s">
        <v>800</v>
      </c>
      <c r="G18" t="s">
        <v>723</v>
      </c>
      <c r="H18" t="s">
        <v>433</v>
      </c>
      <c r="I18" t="s">
        <v>687</v>
      </c>
      <c r="J18" t="s">
        <v>433</v>
      </c>
      <c r="K18" t="s">
        <v>664</v>
      </c>
      <c r="L18" t="s">
        <v>433</v>
      </c>
      <c r="M18" t="s">
        <v>744</v>
      </c>
      <c r="N18" t="s">
        <v>433</v>
      </c>
      <c r="O18" t="s">
        <v>433</v>
      </c>
      <c r="P18" t="s">
        <v>433</v>
      </c>
      <c r="Q18" t="s">
        <v>433</v>
      </c>
      <c r="R18" s="114" t="s">
        <v>597</v>
      </c>
      <c r="S18" t="s">
        <v>433</v>
      </c>
      <c r="T18" t="s">
        <v>433</v>
      </c>
      <c r="U18" t="s">
        <v>433</v>
      </c>
      <c r="V18" s="114" t="s">
        <v>801</v>
      </c>
    </row>
    <row r="19" spans="1:22" x14ac:dyDescent="0.25">
      <c r="A19" s="78">
        <v>16</v>
      </c>
      <c r="B19" s="2" t="s">
        <v>802</v>
      </c>
      <c r="C19" s="114" t="s">
        <v>665</v>
      </c>
      <c r="D19" t="s">
        <v>433</v>
      </c>
      <c r="E19" t="s">
        <v>433</v>
      </c>
      <c r="F19" t="s">
        <v>433</v>
      </c>
      <c r="G19" t="s">
        <v>433</v>
      </c>
      <c r="H19" t="s">
        <v>433</v>
      </c>
      <c r="I19" t="s">
        <v>587</v>
      </c>
      <c r="J19" t="s">
        <v>433</v>
      </c>
      <c r="K19" t="s">
        <v>695</v>
      </c>
      <c r="L19" t="s">
        <v>433</v>
      </c>
      <c r="M19" t="s">
        <v>743</v>
      </c>
      <c r="N19" t="s">
        <v>433</v>
      </c>
      <c r="O19" t="s">
        <v>433</v>
      </c>
      <c r="P19" t="s">
        <v>433</v>
      </c>
      <c r="Q19" t="s">
        <v>433</v>
      </c>
      <c r="R19" s="114" t="s">
        <v>666</v>
      </c>
      <c r="S19" t="s">
        <v>433</v>
      </c>
      <c r="T19" t="s">
        <v>433</v>
      </c>
      <c r="U19" t="s">
        <v>433</v>
      </c>
      <c r="V19" t="s">
        <v>803</v>
      </c>
    </row>
    <row r="20" spans="1:22" x14ac:dyDescent="0.25">
      <c r="A20" s="78">
        <v>17</v>
      </c>
      <c r="B20" s="2" t="s">
        <v>804</v>
      </c>
      <c r="C20" s="114" t="s">
        <v>667</v>
      </c>
      <c r="D20" t="s">
        <v>433</v>
      </c>
      <c r="E20" t="s">
        <v>433</v>
      </c>
      <c r="F20" t="s">
        <v>433</v>
      </c>
      <c r="G20" t="s">
        <v>433</v>
      </c>
      <c r="H20" t="s">
        <v>433</v>
      </c>
      <c r="I20" t="s">
        <v>433</v>
      </c>
      <c r="J20" t="s">
        <v>433</v>
      </c>
      <c r="K20" t="s">
        <v>694</v>
      </c>
      <c r="L20" t="s">
        <v>433</v>
      </c>
      <c r="M20" t="s">
        <v>745</v>
      </c>
      <c r="N20" t="s">
        <v>433</v>
      </c>
      <c r="O20" t="s">
        <v>433</v>
      </c>
      <c r="P20" t="s">
        <v>433</v>
      </c>
      <c r="Q20" t="s">
        <v>433</v>
      </c>
      <c r="R20" s="114" t="s">
        <v>668</v>
      </c>
      <c r="S20" t="s">
        <v>433</v>
      </c>
      <c r="T20" t="s">
        <v>433</v>
      </c>
      <c r="U20" t="s">
        <v>433</v>
      </c>
      <c r="V20" t="s">
        <v>805</v>
      </c>
    </row>
    <row r="21" spans="1:22" x14ac:dyDescent="0.25">
      <c r="A21" s="78">
        <v>18</v>
      </c>
      <c r="B21" s="2" t="s">
        <v>806</v>
      </c>
      <c r="C21" s="114" t="s">
        <v>669</v>
      </c>
      <c r="D21" t="s">
        <v>433</v>
      </c>
      <c r="E21" t="s">
        <v>433</v>
      </c>
      <c r="F21" t="s">
        <v>433</v>
      </c>
      <c r="G21" t="s">
        <v>433</v>
      </c>
      <c r="H21" t="s">
        <v>433</v>
      </c>
      <c r="I21" t="s">
        <v>433</v>
      </c>
      <c r="J21" t="s">
        <v>433</v>
      </c>
      <c r="K21" t="s">
        <v>807</v>
      </c>
      <c r="L21" t="s">
        <v>433</v>
      </c>
      <c r="M21" t="s">
        <v>433</v>
      </c>
      <c r="N21" t="s">
        <v>433</v>
      </c>
      <c r="O21" t="s">
        <v>433</v>
      </c>
      <c r="P21" t="s">
        <v>433</v>
      </c>
      <c r="Q21" t="s">
        <v>433</v>
      </c>
      <c r="R21" s="114" t="s">
        <v>808</v>
      </c>
      <c r="S21" t="s">
        <v>433</v>
      </c>
      <c r="T21" t="s">
        <v>433</v>
      </c>
      <c r="U21" t="s">
        <v>433</v>
      </c>
      <c r="V21" t="s">
        <v>734</v>
      </c>
    </row>
    <row r="22" spans="1:22" x14ac:dyDescent="0.25">
      <c r="A22" s="78">
        <v>19</v>
      </c>
      <c r="B22" s="2" t="s">
        <v>809</v>
      </c>
      <c r="C22" s="114" t="s">
        <v>670</v>
      </c>
      <c r="D22" t="s">
        <v>433</v>
      </c>
      <c r="E22" t="s">
        <v>433</v>
      </c>
      <c r="F22" t="s">
        <v>433</v>
      </c>
      <c r="G22" t="s">
        <v>433</v>
      </c>
      <c r="H22" t="s">
        <v>433</v>
      </c>
      <c r="I22" t="s">
        <v>433</v>
      </c>
      <c r="J22" t="s">
        <v>433</v>
      </c>
      <c r="K22" t="s">
        <v>741</v>
      </c>
      <c r="L22" t="s">
        <v>433</v>
      </c>
      <c r="M22" t="s">
        <v>433</v>
      </c>
      <c r="N22" t="s">
        <v>433</v>
      </c>
      <c r="O22" t="s">
        <v>433</v>
      </c>
      <c r="P22" t="s">
        <v>433</v>
      </c>
      <c r="Q22" t="s">
        <v>433</v>
      </c>
      <c r="R22" s="114" t="s">
        <v>715</v>
      </c>
      <c r="S22" t="s">
        <v>433</v>
      </c>
      <c r="T22" t="s">
        <v>433</v>
      </c>
      <c r="U22" t="s">
        <v>433</v>
      </c>
      <c r="V22" t="s">
        <v>928</v>
      </c>
    </row>
    <row r="23" spans="1:22" x14ac:dyDescent="0.25">
      <c r="A23" s="78">
        <v>20</v>
      </c>
      <c r="B23" s="110" t="s">
        <v>810</v>
      </c>
      <c r="C23" s="114" t="s">
        <v>671</v>
      </c>
      <c r="D23" t="s">
        <v>433</v>
      </c>
      <c r="E23" t="s">
        <v>433</v>
      </c>
      <c r="F23" t="s">
        <v>433</v>
      </c>
      <c r="G23" t="s">
        <v>433</v>
      </c>
      <c r="H23" t="s">
        <v>433</v>
      </c>
      <c r="I23" t="s">
        <v>433</v>
      </c>
      <c r="J23" t="s">
        <v>433</v>
      </c>
      <c r="K23" t="s">
        <v>739</v>
      </c>
      <c r="L23" t="s">
        <v>433</v>
      </c>
      <c r="M23" t="s">
        <v>433</v>
      </c>
      <c r="N23" t="s">
        <v>433</v>
      </c>
      <c r="O23" t="s">
        <v>433</v>
      </c>
      <c r="P23" t="s">
        <v>433</v>
      </c>
      <c r="Q23" t="s">
        <v>433</v>
      </c>
      <c r="R23" s="114" t="s">
        <v>811</v>
      </c>
      <c r="S23" t="s">
        <v>433</v>
      </c>
      <c r="T23" t="s">
        <v>433</v>
      </c>
      <c r="U23" t="s">
        <v>433</v>
      </c>
      <c r="V23" t="s">
        <v>812</v>
      </c>
    </row>
    <row r="24" spans="1:22" x14ac:dyDescent="0.25">
      <c r="A24" s="78">
        <v>21</v>
      </c>
      <c r="B24" s="110" t="s">
        <v>813</v>
      </c>
      <c r="C24" s="114" t="s">
        <v>603</v>
      </c>
      <c r="D24" t="s">
        <v>433</v>
      </c>
      <c r="E24" t="s">
        <v>433</v>
      </c>
      <c r="F24" t="s">
        <v>433</v>
      </c>
      <c r="G24" t="s">
        <v>433</v>
      </c>
      <c r="H24" t="s">
        <v>433</v>
      </c>
      <c r="I24" t="s">
        <v>433</v>
      </c>
      <c r="J24" t="s">
        <v>433</v>
      </c>
      <c r="K24" t="s">
        <v>740</v>
      </c>
      <c r="L24" t="s">
        <v>433</v>
      </c>
      <c r="M24" t="s">
        <v>433</v>
      </c>
      <c r="N24" t="s">
        <v>433</v>
      </c>
      <c r="O24" t="s">
        <v>433</v>
      </c>
      <c r="P24" t="s">
        <v>433</v>
      </c>
      <c r="Q24" t="s">
        <v>433</v>
      </c>
      <c r="R24" s="114" t="s">
        <v>814</v>
      </c>
      <c r="S24" t="s">
        <v>433</v>
      </c>
      <c r="T24" t="s">
        <v>433</v>
      </c>
      <c r="U24" t="s">
        <v>433</v>
      </c>
      <c r="V24" t="s">
        <v>815</v>
      </c>
    </row>
    <row r="25" spans="1:22" x14ac:dyDescent="0.25">
      <c r="A25" s="78">
        <v>22</v>
      </c>
      <c r="B25" s="110" t="s">
        <v>816</v>
      </c>
      <c r="C25" s="114" t="s">
        <v>604</v>
      </c>
      <c r="D25" t="s">
        <v>433</v>
      </c>
      <c r="E25" t="s">
        <v>433</v>
      </c>
      <c r="F25" t="s">
        <v>433</v>
      </c>
      <c r="G25" t="s">
        <v>433</v>
      </c>
      <c r="H25" t="s">
        <v>433</v>
      </c>
      <c r="I25" t="s">
        <v>433</v>
      </c>
      <c r="J25" t="s">
        <v>433</v>
      </c>
      <c r="K25" t="s">
        <v>433</v>
      </c>
      <c r="L25" t="s">
        <v>433</v>
      </c>
      <c r="M25" t="s">
        <v>433</v>
      </c>
      <c r="N25" t="s">
        <v>433</v>
      </c>
      <c r="O25" t="s">
        <v>433</v>
      </c>
      <c r="P25" t="s">
        <v>433</v>
      </c>
      <c r="Q25" t="s">
        <v>433</v>
      </c>
      <c r="R25" s="114" t="s">
        <v>433</v>
      </c>
      <c r="S25" t="s">
        <v>433</v>
      </c>
      <c r="T25" t="s">
        <v>433</v>
      </c>
      <c r="U25" t="s">
        <v>433</v>
      </c>
      <c r="V25" t="s">
        <v>817</v>
      </c>
    </row>
    <row r="26" spans="1:22" x14ac:dyDescent="0.25">
      <c r="A26" s="78">
        <v>23</v>
      </c>
      <c r="B26" s="110" t="s">
        <v>818</v>
      </c>
      <c r="C26" s="114" t="s">
        <v>672</v>
      </c>
      <c r="D26" t="s">
        <v>433</v>
      </c>
      <c r="E26" t="s">
        <v>433</v>
      </c>
      <c r="F26" t="s">
        <v>433</v>
      </c>
      <c r="G26" t="s">
        <v>433</v>
      </c>
      <c r="H26" t="s">
        <v>433</v>
      </c>
      <c r="I26" t="s">
        <v>433</v>
      </c>
      <c r="J26" t="s">
        <v>433</v>
      </c>
      <c r="K26" t="s">
        <v>433</v>
      </c>
      <c r="L26" t="s">
        <v>433</v>
      </c>
      <c r="M26" t="s">
        <v>433</v>
      </c>
      <c r="N26" t="s">
        <v>433</v>
      </c>
      <c r="O26" t="s">
        <v>433</v>
      </c>
      <c r="P26" t="s">
        <v>433</v>
      </c>
      <c r="Q26" t="s">
        <v>433</v>
      </c>
      <c r="R26" s="114" t="s">
        <v>433</v>
      </c>
      <c r="S26" t="s">
        <v>433</v>
      </c>
      <c r="T26" t="s">
        <v>433</v>
      </c>
      <c r="U26" t="s">
        <v>433</v>
      </c>
      <c r="V26" t="s">
        <v>732</v>
      </c>
    </row>
    <row r="27" spans="1:22" x14ac:dyDescent="0.25">
      <c r="A27" s="78">
        <v>24</v>
      </c>
      <c r="B27" s="110" t="s">
        <v>819</v>
      </c>
      <c r="C27" s="114" t="s">
        <v>673</v>
      </c>
      <c r="D27" t="s">
        <v>433</v>
      </c>
      <c r="E27" t="s">
        <v>433</v>
      </c>
      <c r="F27" t="s">
        <v>433</v>
      </c>
      <c r="G27" t="s">
        <v>433</v>
      </c>
      <c r="H27" t="s">
        <v>433</v>
      </c>
      <c r="I27" t="s">
        <v>433</v>
      </c>
      <c r="J27" t="s">
        <v>433</v>
      </c>
      <c r="K27" t="s">
        <v>433</v>
      </c>
      <c r="L27" t="s">
        <v>433</v>
      </c>
      <c r="M27" t="s">
        <v>433</v>
      </c>
      <c r="N27" t="s">
        <v>433</v>
      </c>
      <c r="O27" t="s">
        <v>433</v>
      </c>
      <c r="P27" t="s">
        <v>433</v>
      </c>
      <c r="Q27" t="s">
        <v>433</v>
      </c>
      <c r="R27" s="114" t="s">
        <v>433</v>
      </c>
      <c r="S27" t="s">
        <v>433</v>
      </c>
      <c r="T27" t="s">
        <v>433</v>
      </c>
      <c r="U27" t="s">
        <v>433</v>
      </c>
      <c r="V27" t="s">
        <v>731</v>
      </c>
    </row>
    <row r="28" spans="1:22" x14ac:dyDescent="0.25">
      <c r="A28" s="78">
        <v>25</v>
      </c>
      <c r="B28" s="110" t="s">
        <v>820</v>
      </c>
      <c r="C28" s="114" t="s">
        <v>702</v>
      </c>
      <c r="D28" t="s">
        <v>433</v>
      </c>
      <c r="E28" t="s">
        <v>433</v>
      </c>
      <c r="F28" t="s">
        <v>433</v>
      </c>
      <c r="G28" t="s">
        <v>433</v>
      </c>
      <c r="H28" t="s">
        <v>433</v>
      </c>
      <c r="I28" t="s">
        <v>433</v>
      </c>
      <c r="J28" t="s">
        <v>433</v>
      </c>
      <c r="K28" t="s">
        <v>433</v>
      </c>
      <c r="L28" t="s">
        <v>433</v>
      </c>
      <c r="M28" t="s">
        <v>433</v>
      </c>
      <c r="N28" t="s">
        <v>433</v>
      </c>
      <c r="O28" t="s">
        <v>433</v>
      </c>
      <c r="P28" t="s">
        <v>433</v>
      </c>
      <c r="Q28" t="s">
        <v>433</v>
      </c>
      <c r="R28" s="114" t="s">
        <v>433</v>
      </c>
      <c r="S28" t="s">
        <v>433</v>
      </c>
      <c r="T28" t="s">
        <v>433</v>
      </c>
      <c r="U28" t="s">
        <v>433</v>
      </c>
      <c r="V28" t="s">
        <v>746</v>
      </c>
    </row>
    <row r="29" spans="1:22" x14ac:dyDescent="0.25">
      <c r="A29" s="78">
        <v>26</v>
      </c>
      <c r="B29" s="110" t="s">
        <v>821</v>
      </c>
      <c r="C29" t="s">
        <v>703</v>
      </c>
      <c r="D29" t="s">
        <v>433</v>
      </c>
      <c r="E29" t="s">
        <v>433</v>
      </c>
      <c r="F29" t="s">
        <v>433</v>
      </c>
      <c r="G29" t="s">
        <v>433</v>
      </c>
      <c r="H29" t="s">
        <v>433</v>
      </c>
      <c r="I29" t="s">
        <v>433</v>
      </c>
      <c r="J29" t="s">
        <v>433</v>
      </c>
      <c r="K29" t="s">
        <v>433</v>
      </c>
      <c r="L29" t="s">
        <v>433</v>
      </c>
      <c r="M29" t="s">
        <v>433</v>
      </c>
      <c r="N29" t="s">
        <v>433</v>
      </c>
      <c r="O29" t="s">
        <v>433</v>
      </c>
      <c r="P29" t="s">
        <v>433</v>
      </c>
      <c r="Q29" t="s">
        <v>433</v>
      </c>
      <c r="R29" t="s">
        <v>433</v>
      </c>
      <c r="S29" t="s">
        <v>433</v>
      </c>
      <c r="T29" t="s">
        <v>433</v>
      </c>
      <c r="U29" t="s">
        <v>433</v>
      </c>
      <c r="V29" t="s">
        <v>822</v>
      </c>
    </row>
    <row r="30" spans="1:22" x14ac:dyDescent="0.25">
      <c r="A30" s="78">
        <v>27</v>
      </c>
      <c r="B30" s="110" t="s">
        <v>823</v>
      </c>
      <c r="C30" s="114" t="s">
        <v>824</v>
      </c>
      <c r="D30" t="s">
        <v>433</v>
      </c>
      <c r="E30" t="s">
        <v>433</v>
      </c>
      <c r="F30" t="s">
        <v>433</v>
      </c>
      <c r="G30" t="s">
        <v>433</v>
      </c>
      <c r="H30" t="s">
        <v>433</v>
      </c>
      <c r="I30" t="s">
        <v>433</v>
      </c>
      <c r="J30" t="s">
        <v>433</v>
      </c>
      <c r="K30" t="s">
        <v>433</v>
      </c>
      <c r="L30" t="s">
        <v>433</v>
      </c>
      <c r="M30" t="s">
        <v>433</v>
      </c>
      <c r="N30" t="s">
        <v>433</v>
      </c>
      <c r="O30" t="s">
        <v>433</v>
      </c>
      <c r="P30" t="s">
        <v>433</v>
      </c>
      <c r="Q30" t="s">
        <v>433</v>
      </c>
      <c r="R30" t="s">
        <v>433</v>
      </c>
      <c r="S30" t="s">
        <v>433</v>
      </c>
      <c r="T30" t="s">
        <v>433</v>
      </c>
      <c r="U30" t="s">
        <v>433</v>
      </c>
      <c r="V30" t="s">
        <v>825</v>
      </c>
    </row>
    <row r="31" spans="1:22" x14ac:dyDescent="0.25">
      <c r="A31" s="78">
        <v>28</v>
      </c>
      <c r="B31" s="110" t="s">
        <v>39</v>
      </c>
      <c r="C31" s="233" t="s">
        <v>826</v>
      </c>
      <c r="D31" t="s">
        <v>433</v>
      </c>
      <c r="E31" t="s">
        <v>433</v>
      </c>
      <c r="F31" t="s">
        <v>433</v>
      </c>
      <c r="G31" t="s">
        <v>433</v>
      </c>
      <c r="H31" t="s">
        <v>433</v>
      </c>
      <c r="I31" t="s">
        <v>433</v>
      </c>
      <c r="J31" t="s">
        <v>433</v>
      </c>
      <c r="K31" t="s">
        <v>433</v>
      </c>
      <c r="L31" t="s">
        <v>433</v>
      </c>
      <c r="M31" t="s">
        <v>433</v>
      </c>
      <c r="N31" t="s">
        <v>433</v>
      </c>
      <c r="O31" t="s">
        <v>433</v>
      </c>
      <c r="P31" t="s">
        <v>433</v>
      </c>
      <c r="Q31" t="s">
        <v>433</v>
      </c>
      <c r="R31" t="s">
        <v>433</v>
      </c>
      <c r="S31" t="s">
        <v>433</v>
      </c>
      <c r="T31" t="s">
        <v>433</v>
      </c>
      <c r="U31" t="s">
        <v>433</v>
      </c>
      <c r="V31" t="s">
        <v>433</v>
      </c>
    </row>
    <row r="32" spans="1:22" x14ac:dyDescent="0.25">
      <c r="A32" s="78">
        <v>29</v>
      </c>
      <c r="B32" s="110" t="s">
        <v>827</v>
      </c>
      <c r="C32" t="s">
        <v>716</v>
      </c>
      <c r="D32" t="s">
        <v>433</v>
      </c>
      <c r="E32" t="s">
        <v>433</v>
      </c>
      <c r="F32" t="s">
        <v>433</v>
      </c>
      <c r="G32" t="s">
        <v>433</v>
      </c>
      <c r="H32" t="s">
        <v>433</v>
      </c>
      <c r="I32" t="s">
        <v>433</v>
      </c>
      <c r="J32" t="s">
        <v>433</v>
      </c>
      <c r="K32" t="s">
        <v>433</v>
      </c>
      <c r="L32" t="s">
        <v>433</v>
      </c>
      <c r="M32" t="s">
        <v>433</v>
      </c>
      <c r="N32" t="s">
        <v>433</v>
      </c>
      <c r="O32" t="s">
        <v>433</v>
      </c>
      <c r="P32" t="s">
        <v>433</v>
      </c>
      <c r="Q32" t="s">
        <v>433</v>
      </c>
      <c r="R32" t="s">
        <v>433</v>
      </c>
      <c r="S32" t="s">
        <v>433</v>
      </c>
      <c r="T32" t="s">
        <v>433</v>
      </c>
      <c r="U32" t="s">
        <v>433</v>
      </c>
      <c r="V32" t="s">
        <v>433</v>
      </c>
    </row>
    <row r="33" spans="1:22" x14ac:dyDescent="0.25">
      <c r="A33" s="78">
        <v>30</v>
      </c>
      <c r="B33" s="110" t="s">
        <v>828</v>
      </c>
      <c r="C33" t="s">
        <v>829</v>
      </c>
      <c r="D33" t="s">
        <v>433</v>
      </c>
      <c r="E33" t="s">
        <v>433</v>
      </c>
      <c r="F33" t="s">
        <v>433</v>
      </c>
      <c r="G33" t="s">
        <v>433</v>
      </c>
      <c r="H33" t="s">
        <v>433</v>
      </c>
      <c r="I33" t="s">
        <v>433</v>
      </c>
      <c r="J33" t="s">
        <v>433</v>
      </c>
      <c r="K33" t="s">
        <v>433</v>
      </c>
      <c r="L33" t="s">
        <v>433</v>
      </c>
      <c r="M33" t="s">
        <v>433</v>
      </c>
      <c r="N33" t="s">
        <v>433</v>
      </c>
      <c r="O33" t="s">
        <v>433</v>
      </c>
      <c r="P33" t="s">
        <v>433</v>
      </c>
      <c r="Q33" t="s">
        <v>433</v>
      </c>
      <c r="R33" t="s">
        <v>433</v>
      </c>
      <c r="S33" t="s">
        <v>433</v>
      </c>
      <c r="T33" t="s">
        <v>433</v>
      </c>
      <c r="U33" t="s">
        <v>433</v>
      </c>
      <c r="V33" t="s">
        <v>433</v>
      </c>
    </row>
    <row r="34" spans="1:22" x14ac:dyDescent="0.25">
      <c r="A34" s="78">
        <v>31</v>
      </c>
      <c r="B34" s="110" t="s">
        <v>830</v>
      </c>
      <c r="C34" t="s">
        <v>736</v>
      </c>
      <c r="D34" t="s">
        <v>433</v>
      </c>
      <c r="E34" t="s">
        <v>433</v>
      </c>
      <c r="F34" t="s">
        <v>433</v>
      </c>
      <c r="G34" t="s">
        <v>433</v>
      </c>
      <c r="H34" t="s">
        <v>433</v>
      </c>
      <c r="I34" t="s">
        <v>433</v>
      </c>
      <c r="J34" t="s">
        <v>433</v>
      </c>
      <c r="K34" t="s">
        <v>433</v>
      </c>
      <c r="L34" t="s">
        <v>433</v>
      </c>
      <c r="M34" t="s">
        <v>433</v>
      </c>
      <c r="N34" t="s">
        <v>433</v>
      </c>
      <c r="O34" t="s">
        <v>433</v>
      </c>
      <c r="P34" t="s">
        <v>433</v>
      </c>
      <c r="Q34" t="s">
        <v>433</v>
      </c>
      <c r="R34" t="s">
        <v>433</v>
      </c>
      <c r="S34" t="s">
        <v>433</v>
      </c>
      <c r="T34" t="s">
        <v>433</v>
      </c>
      <c r="U34" t="s">
        <v>433</v>
      </c>
      <c r="V34" t="s">
        <v>433</v>
      </c>
    </row>
    <row r="35" spans="1:22" x14ac:dyDescent="0.25">
      <c r="A35" s="78">
        <v>32</v>
      </c>
      <c r="B35" s="110" t="s">
        <v>831</v>
      </c>
      <c r="C35" t="s">
        <v>832</v>
      </c>
      <c r="D35" t="s">
        <v>433</v>
      </c>
      <c r="E35" t="s">
        <v>433</v>
      </c>
      <c r="F35" t="s">
        <v>433</v>
      </c>
      <c r="G35" t="s">
        <v>433</v>
      </c>
      <c r="H35" t="s">
        <v>433</v>
      </c>
      <c r="I35" t="s">
        <v>433</v>
      </c>
      <c r="J35" t="s">
        <v>433</v>
      </c>
      <c r="K35" t="s">
        <v>433</v>
      </c>
      <c r="L35" t="s">
        <v>433</v>
      </c>
      <c r="M35" t="s">
        <v>433</v>
      </c>
      <c r="N35" t="s">
        <v>433</v>
      </c>
      <c r="O35" t="s">
        <v>433</v>
      </c>
      <c r="P35" t="s">
        <v>433</v>
      </c>
      <c r="Q35" t="s">
        <v>433</v>
      </c>
      <c r="R35" t="s">
        <v>433</v>
      </c>
      <c r="S35" t="s">
        <v>433</v>
      </c>
      <c r="T35" t="s">
        <v>433</v>
      </c>
      <c r="U35" t="s">
        <v>433</v>
      </c>
      <c r="V35" t="s">
        <v>433</v>
      </c>
    </row>
    <row r="36" spans="1:22" x14ac:dyDescent="0.25">
      <c r="A36" s="78">
        <v>33</v>
      </c>
      <c r="B36" s="110" t="s">
        <v>833</v>
      </c>
      <c r="C36" t="s">
        <v>834</v>
      </c>
      <c r="D36" t="s">
        <v>433</v>
      </c>
      <c r="E36" t="s">
        <v>433</v>
      </c>
      <c r="F36" t="s">
        <v>433</v>
      </c>
      <c r="G36" t="s">
        <v>433</v>
      </c>
      <c r="H36" t="s">
        <v>433</v>
      </c>
      <c r="I36" t="s">
        <v>433</v>
      </c>
      <c r="J36" t="s">
        <v>433</v>
      </c>
      <c r="K36" t="s">
        <v>433</v>
      </c>
      <c r="L36" t="s">
        <v>433</v>
      </c>
      <c r="M36" t="s">
        <v>433</v>
      </c>
      <c r="N36" t="s">
        <v>433</v>
      </c>
      <c r="O36" t="s">
        <v>433</v>
      </c>
      <c r="P36" t="s">
        <v>433</v>
      </c>
      <c r="Q36" t="s">
        <v>433</v>
      </c>
      <c r="R36" t="s">
        <v>433</v>
      </c>
      <c r="S36" t="s">
        <v>433</v>
      </c>
      <c r="T36" t="s">
        <v>433</v>
      </c>
      <c r="U36" t="s">
        <v>433</v>
      </c>
      <c r="V36" t="s">
        <v>433</v>
      </c>
    </row>
    <row r="37" spans="1:22" x14ac:dyDescent="0.25">
      <c r="A37" s="78">
        <v>34</v>
      </c>
      <c r="B37" s="110" t="s">
        <v>835</v>
      </c>
      <c r="C37" t="s">
        <v>836</v>
      </c>
      <c r="D37" t="s">
        <v>433</v>
      </c>
      <c r="E37" t="s">
        <v>433</v>
      </c>
      <c r="F37" t="s">
        <v>433</v>
      </c>
      <c r="G37" t="s">
        <v>433</v>
      </c>
      <c r="H37" t="s">
        <v>433</v>
      </c>
      <c r="I37" t="s">
        <v>433</v>
      </c>
      <c r="J37" t="s">
        <v>433</v>
      </c>
      <c r="K37" t="s">
        <v>433</v>
      </c>
      <c r="L37" t="s">
        <v>433</v>
      </c>
      <c r="M37" t="s">
        <v>433</v>
      </c>
      <c r="N37" t="s">
        <v>433</v>
      </c>
      <c r="O37" t="s">
        <v>433</v>
      </c>
      <c r="P37" t="s">
        <v>433</v>
      </c>
      <c r="Q37" t="s">
        <v>433</v>
      </c>
      <c r="R37" t="s">
        <v>433</v>
      </c>
      <c r="S37" t="s">
        <v>433</v>
      </c>
      <c r="T37" t="s">
        <v>433</v>
      </c>
      <c r="U37" t="s">
        <v>433</v>
      </c>
      <c r="V37" t="s">
        <v>433</v>
      </c>
    </row>
    <row r="38" spans="1:22" x14ac:dyDescent="0.25">
      <c r="A38" s="78">
        <v>35</v>
      </c>
      <c r="B38" s="110" t="s">
        <v>837</v>
      </c>
      <c r="C38" t="s">
        <v>433</v>
      </c>
      <c r="D38" t="s">
        <v>433</v>
      </c>
      <c r="E38" t="s">
        <v>433</v>
      </c>
      <c r="F38" t="s">
        <v>433</v>
      </c>
      <c r="G38" t="s">
        <v>433</v>
      </c>
      <c r="H38" t="s">
        <v>433</v>
      </c>
      <c r="I38" t="s">
        <v>433</v>
      </c>
      <c r="J38" t="s">
        <v>433</v>
      </c>
      <c r="K38" t="s">
        <v>433</v>
      </c>
      <c r="L38" t="s">
        <v>433</v>
      </c>
      <c r="M38" t="s">
        <v>433</v>
      </c>
      <c r="N38" t="s">
        <v>433</v>
      </c>
      <c r="O38" t="s">
        <v>433</v>
      </c>
      <c r="P38" t="s">
        <v>433</v>
      </c>
      <c r="Q38" t="s">
        <v>433</v>
      </c>
      <c r="R38" t="s">
        <v>433</v>
      </c>
      <c r="S38" t="s">
        <v>433</v>
      </c>
      <c r="T38" t="s">
        <v>433</v>
      </c>
      <c r="U38" t="s">
        <v>433</v>
      </c>
      <c r="V38" t="s">
        <v>433</v>
      </c>
    </row>
    <row r="39" spans="1:22" x14ac:dyDescent="0.25">
      <c r="A39" s="78">
        <v>36</v>
      </c>
      <c r="B39" s="110" t="s">
        <v>838</v>
      </c>
      <c r="C39" t="s">
        <v>433</v>
      </c>
      <c r="D39" t="s">
        <v>433</v>
      </c>
      <c r="E39" t="s">
        <v>433</v>
      </c>
      <c r="F39" t="s">
        <v>433</v>
      </c>
      <c r="G39" t="s">
        <v>433</v>
      </c>
      <c r="H39" t="s">
        <v>433</v>
      </c>
      <c r="I39" t="s">
        <v>433</v>
      </c>
      <c r="J39" t="s">
        <v>433</v>
      </c>
      <c r="K39" t="s">
        <v>433</v>
      </c>
      <c r="L39" t="s">
        <v>433</v>
      </c>
      <c r="M39" t="s">
        <v>433</v>
      </c>
      <c r="N39" t="s">
        <v>433</v>
      </c>
      <c r="O39" t="s">
        <v>433</v>
      </c>
      <c r="P39" t="s">
        <v>433</v>
      </c>
      <c r="Q39" t="s">
        <v>433</v>
      </c>
      <c r="R39" t="s">
        <v>433</v>
      </c>
      <c r="S39" t="s">
        <v>433</v>
      </c>
      <c r="T39" t="s">
        <v>433</v>
      </c>
      <c r="U39" t="s">
        <v>433</v>
      </c>
      <c r="V39" t="s">
        <v>433</v>
      </c>
    </row>
    <row r="40" spans="1:22" x14ac:dyDescent="0.25">
      <c r="A40" s="78">
        <v>37</v>
      </c>
      <c r="B40" s="110" t="s">
        <v>839</v>
      </c>
      <c r="C40" t="s">
        <v>433</v>
      </c>
      <c r="D40" t="s">
        <v>433</v>
      </c>
      <c r="E40" t="s">
        <v>433</v>
      </c>
      <c r="F40" t="s">
        <v>433</v>
      </c>
      <c r="G40" t="s">
        <v>433</v>
      </c>
      <c r="H40" t="s">
        <v>433</v>
      </c>
      <c r="I40" t="s">
        <v>433</v>
      </c>
      <c r="J40" t="s">
        <v>433</v>
      </c>
      <c r="K40" t="s">
        <v>433</v>
      </c>
      <c r="L40" t="s">
        <v>433</v>
      </c>
      <c r="M40" t="s">
        <v>433</v>
      </c>
      <c r="N40" t="s">
        <v>433</v>
      </c>
      <c r="O40" t="s">
        <v>433</v>
      </c>
      <c r="P40" t="s">
        <v>433</v>
      </c>
      <c r="Q40" t="s">
        <v>433</v>
      </c>
      <c r="R40" t="s">
        <v>433</v>
      </c>
      <c r="S40" t="s">
        <v>433</v>
      </c>
      <c r="T40" t="s">
        <v>433</v>
      </c>
      <c r="U40" t="s">
        <v>433</v>
      </c>
      <c r="V40" t="s">
        <v>433</v>
      </c>
    </row>
    <row r="41" spans="1:22" x14ac:dyDescent="0.25">
      <c r="A41" s="78">
        <v>38</v>
      </c>
      <c r="B41" s="110" t="s">
        <v>840</v>
      </c>
      <c r="C41" t="s">
        <v>433</v>
      </c>
      <c r="D41" t="s">
        <v>433</v>
      </c>
      <c r="E41" t="s">
        <v>433</v>
      </c>
      <c r="F41" t="s">
        <v>433</v>
      </c>
      <c r="G41" t="s">
        <v>433</v>
      </c>
      <c r="H41" t="s">
        <v>433</v>
      </c>
      <c r="I41" t="s">
        <v>433</v>
      </c>
      <c r="J41" t="s">
        <v>433</v>
      </c>
      <c r="K41" t="s">
        <v>433</v>
      </c>
      <c r="L41" t="s">
        <v>433</v>
      </c>
      <c r="M41" t="s">
        <v>433</v>
      </c>
      <c r="N41" t="s">
        <v>433</v>
      </c>
      <c r="O41" t="s">
        <v>433</v>
      </c>
      <c r="P41" t="s">
        <v>433</v>
      </c>
      <c r="Q41" t="s">
        <v>433</v>
      </c>
      <c r="R41" t="s">
        <v>433</v>
      </c>
      <c r="S41" t="s">
        <v>433</v>
      </c>
      <c r="T41" t="s">
        <v>433</v>
      </c>
      <c r="U41" t="s">
        <v>433</v>
      </c>
      <c r="V41" t="s">
        <v>433</v>
      </c>
    </row>
    <row r="42" spans="1:22" x14ac:dyDescent="0.25">
      <c r="A42" s="78">
        <v>39</v>
      </c>
      <c r="B42" s="110" t="s">
        <v>841</v>
      </c>
      <c r="C42" t="s">
        <v>433</v>
      </c>
      <c r="D42" t="s">
        <v>433</v>
      </c>
      <c r="E42" t="s">
        <v>433</v>
      </c>
      <c r="F42" t="s">
        <v>433</v>
      </c>
      <c r="G42" t="s">
        <v>433</v>
      </c>
      <c r="H42" t="s">
        <v>433</v>
      </c>
      <c r="I42" t="s">
        <v>433</v>
      </c>
      <c r="J42" t="s">
        <v>433</v>
      </c>
      <c r="K42" t="s">
        <v>433</v>
      </c>
      <c r="L42" t="s">
        <v>433</v>
      </c>
      <c r="M42" t="s">
        <v>433</v>
      </c>
      <c r="N42" t="s">
        <v>433</v>
      </c>
      <c r="O42" t="s">
        <v>433</v>
      </c>
      <c r="P42" t="s">
        <v>433</v>
      </c>
      <c r="Q42" t="s">
        <v>433</v>
      </c>
      <c r="R42" t="s">
        <v>433</v>
      </c>
      <c r="S42" t="s">
        <v>433</v>
      </c>
      <c r="T42" t="s">
        <v>433</v>
      </c>
      <c r="U42" t="s">
        <v>433</v>
      </c>
      <c r="V42" t="s">
        <v>433</v>
      </c>
    </row>
    <row r="43" spans="1:22" x14ac:dyDescent="0.25">
      <c r="A43" s="78">
        <v>40</v>
      </c>
      <c r="B43" s="110" t="s">
        <v>842</v>
      </c>
      <c r="C43" t="s">
        <v>433</v>
      </c>
      <c r="D43" t="s">
        <v>433</v>
      </c>
      <c r="E43" t="s">
        <v>433</v>
      </c>
      <c r="F43" t="s">
        <v>433</v>
      </c>
      <c r="G43" t="s">
        <v>433</v>
      </c>
      <c r="H43" t="s">
        <v>433</v>
      </c>
      <c r="I43" t="s">
        <v>433</v>
      </c>
      <c r="J43" t="s">
        <v>433</v>
      </c>
      <c r="K43" t="s">
        <v>433</v>
      </c>
      <c r="L43" t="s">
        <v>433</v>
      </c>
      <c r="M43" t="s">
        <v>433</v>
      </c>
      <c r="N43" t="s">
        <v>433</v>
      </c>
      <c r="O43" t="s">
        <v>433</v>
      </c>
      <c r="P43" t="s">
        <v>433</v>
      </c>
      <c r="Q43" t="s">
        <v>433</v>
      </c>
      <c r="R43" t="s">
        <v>433</v>
      </c>
      <c r="S43" t="s">
        <v>433</v>
      </c>
      <c r="T43" t="s">
        <v>433</v>
      </c>
      <c r="U43" t="s">
        <v>433</v>
      </c>
      <c r="V43" t="s">
        <v>433</v>
      </c>
    </row>
  </sheetData>
  <pageMargins left="0.7" right="0.7" top="0.75" bottom="0.75" header="0.3" footer="0.3"/>
  <pageSetup paperSize="9" orientation="portrait" r:id="rId1"/>
  <legacyDrawing r:id="rId2"/>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61B585-9F32-466D-9DB2-144A81BE0921}">
  <dimension ref="A1:V34"/>
  <sheetViews>
    <sheetView topLeftCell="G1" zoomScale="80" zoomScaleNormal="80" workbookViewId="0">
      <selection activeCell="J16" sqref="J16"/>
    </sheetView>
  </sheetViews>
  <sheetFormatPr defaultRowHeight="15" x14ac:dyDescent="0.25"/>
  <cols>
    <col min="2" max="2" customWidth="true" style="110" width="10.5703125" collapsed="true"/>
    <col min="3" max="3" bestFit="true" customWidth="true" width="81.42578125" collapsed="true"/>
    <col min="4" max="4" bestFit="true" customWidth="true" width="56.5703125" collapsed="true"/>
    <col min="5" max="5" bestFit="true" customWidth="true" width="32.140625" collapsed="true"/>
    <col min="6" max="6" bestFit="true" customWidth="true" width="45.7109375" collapsed="true"/>
    <col min="7" max="7" bestFit="true" customWidth="true" width="32.140625" collapsed="true"/>
    <col min="8" max="8" customWidth="true" width="10.7109375" collapsed="true"/>
    <col min="9" max="9" bestFit="true" customWidth="true" width="50.0" collapsed="true"/>
    <col min="10" max="10" bestFit="true" customWidth="true" width="35.0" collapsed="true"/>
    <col min="11" max="11" bestFit="true" customWidth="true" width="64.85546875" collapsed="true"/>
    <col min="12" max="12" bestFit="true" customWidth="true" width="22.0" collapsed="true"/>
    <col min="13" max="13" bestFit="true" customWidth="true" width="53.42578125" collapsed="true"/>
    <col min="14" max="14" bestFit="true" customWidth="true" width="52.7109375" collapsed="true"/>
    <col min="15" max="15" bestFit="true" customWidth="true" width="53.5703125" collapsed="true"/>
    <col min="16" max="16" bestFit="true" customWidth="true" width="31.5703125" collapsed="true"/>
    <col min="17" max="17" bestFit="true" customWidth="true" width="55.7109375" collapsed="true"/>
    <col min="18" max="18" customWidth="true" width="67.5703125" collapsed="true"/>
    <col min="19" max="19" bestFit="true" customWidth="true" width="51.0" collapsed="true"/>
    <col min="20" max="20" bestFit="true" customWidth="true" width="44.28515625" collapsed="true"/>
    <col min="21" max="21" bestFit="true" customWidth="true" width="55.85546875" collapsed="true"/>
    <col min="22" max="22" bestFit="true" customWidth="true" width="66.7109375" collapsed="true"/>
  </cols>
  <sheetData>
    <row r="1" spans="1:22" s="1" customFormat="1" ht="12.75" x14ac:dyDescent="0.2">
      <c r="A1" s="78" t="s">
        <v>216</v>
      </c>
      <c r="B1" s="78" t="s">
        <v>84</v>
      </c>
      <c r="C1" s="78" t="s">
        <v>85</v>
      </c>
      <c r="D1" s="78" t="s">
        <v>86</v>
      </c>
      <c r="E1" s="78" t="s">
        <v>87</v>
      </c>
      <c r="F1" s="78" t="s">
        <v>88</v>
      </c>
      <c r="G1" s="78" t="s">
        <v>89</v>
      </c>
      <c r="H1" s="78" t="s">
        <v>90</v>
      </c>
      <c r="I1" s="78" t="s">
        <v>91</v>
      </c>
      <c r="J1" s="78" t="s">
        <v>92</v>
      </c>
      <c r="K1" s="78" t="s">
        <v>93</v>
      </c>
      <c r="L1" s="78" t="s">
        <v>94</v>
      </c>
      <c r="M1" s="78" t="s">
        <v>95</v>
      </c>
      <c r="N1" s="78" t="s">
        <v>96</v>
      </c>
      <c r="O1" s="78" t="s">
        <v>97</v>
      </c>
      <c r="P1" s="78" t="s">
        <v>98</v>
      </c>
      <c r="Q1" s="78" t="s">
        <v>99</v>
      </c>
      <c r="R1" s="78" t="s">
        <v>100</v>
      </c>
      <c r="S1" s="78" t="s">
        <v>101</v>
      </c>
      <c r="T1" s="78" t="s">
        <v>102</v>
      </c>
      <c r="U1" s="78" t="s">
        <v>103</v>
      </c>
      <c r="V1" s="78" t="s">
        <v>104</v>
      </c>
    </row>
    <row r="2" spans="1:22" ht="33" customHeight="1" x14ac:dyDescent="0.25">
      <c r="A2" s="79" t="s">
        <v>217</v>
      </c>
      <c r="B2" s="109" t="s">
        <v>449</v>
      </c>
      <c r="C2" s="108" t="s">
        <v>448</v>
      </c>
      <c r="D2" s="68" t="s">
        <v>9</v>
      </c>
      <c r="E2" s="67" t="s">
        <v>15</v>
      </c>
      <c r="F2" s="67" t="s">
        <v>454</v>
      </c>
      <c r="G2" s="67" t="s">
        <v>471</v>
      </c>
      <c r="H2" s="67" t="s">
        <v>18</v>
      </c>
      <c r="I2" s="67" t="s">
        <v>10</v>
      </c>
      <c r="J2" s="67" t="s">
        <v>11</v>
      </c>
      <c r="K2" s="67" t="s">
        <v>12</v>
      </c>
      <c r="L2" s="67" t="s">
        <v>0</v>
      </c>
      <c r="M2" s="111" t="s">
        <v>483</v>
      </c>
      <c r="N2" s="111" t="s">
        <v>475</v>
      </c>
      <c r="O2" s="111" t="s">
        <v>78</v>
      </c>
      <c r="P2" s="111" t="s">
        <v>494</v>
      </c>
      <c r="Q2" s="111" t="s">
        <v>500</v>
      </c>
      <c r="R2" s="111" t="s">
        <v>461</v>
      </c>
      <c r="S2" s="111" t="s">
        <v>462</v>
      </c>
      <c r="T2" s="111" t="s">
        <v>463</v>
      </c>
      <c r="U2" s="111" t="s">
        <v>466</v>
      </c>
      <c r="V2" s="111" t="s">
        <v>457</v>
      </c>
    </row>
    <row r="3" spans="1:22" x14ac:dyDescent="0.25">
      <c r="A3" s="78">
        <v>0</v>
      </c>
      <c r="B3" s="2" t="s">
        <v>450</v>
      </c>
      <c r="C3" t="s">
        <v>435</v>
      </c>
      <c r="D3" t="s">
        <v>445</v>
      </c>
      <c r="E3" t="s">
        <v>446</v>
      </c>
      <c r="F3" t="s">
        <v>455</v>
      </c>
      <c r="G3" t="s">
        <v>447</v>
      </c>
      <c r="H3" t="s">
        <v>433</v>
      </c>
      <c r="I3" t="s">
        <v>439</v>
      </c>
      <c r="J3" t="s">
        <v>440</v>
      </c>
      <c r="K3" t="s">
        <v>441</v>
      </c>
      <c r="L3" t="s">
        <v>507</v>
      </c>
      <c r="M3" t="s">
        <v>484</v>
      </c>
      <c r="N3" t="s">
        <v>476</v>
      </c>
      <c r="O3" t="s">
        <v>495</v>
      </c>
      <c r="P3" t="s">
        <v>586</v>
      </c>
      <c r="Q3" t="s">
        <v>501</v>
      </c>
      <c r="R3" t="s">
        <v>464</v>
      </c>
      <c r="S3" t="s">
        <v>465</v>
      </c>
      <c r="T3" t="s">
        <v>505</v>
      </c>
      <c r="U3" t="s">
        <v>467</v>
      </c>
      <c r="V3" t="s">
        <v>458</v>
      </c>
    </row>
    <row r="4" spans="1:22" x14ac:dyDescent="0.25">
      <c r="A4" s="78">
        <v>1</v>
      </c>
      <c r="B4" s="2" t="s">
        <v>451</v>
      </c>
      <c r="C4" t="s">
        <v>436</v>
      </c>
      <c r="D4" t="s">
        <v>444</v>
      </c>
      <c r="E4" s="114" t="s">
        <v>539</v>
      </c>
      <c r="F4" t="s">
        <v>490</v>
      </c>
      <c r="G4" t="s">
        <v>456</v>
      </c>
      <c r="H4" t="s">
        <v>433</v>
      </c>
      <c r="I4" t="s">
        <v>587</v>
      </c>
      <c r="J4" t="s">
        <v>579</v>
      </c>
      <c r="K4" t="s">
        <v>442</v>
      </c>
      <c r="L4" t="s">
        <v>582</v>
      </c>
      <c r="M4" t="s">
        <v>486</v>
      </c>
      <c r="N4" t="s">
        <v>499</v>
      </c>
      <c r="O4" t="s">
        <v>496</v>
      </c>
      <c r="P4" t="s">
        <v>589</v>
      </c>
      <c r="Q4" t="s">
        <v>480</v>
      </c>
      <c r="R4" t="s">
        <v>474</v>
      </c>
      <c r="S4" t="s">
        <v>473</v>
      </c>
      <c r="T4" t="s">
        <v>510</v>
      </c>
      <c r="U4" t="s">
        <v>433</v>
      </c>
      <c r="V4" t="s">
        <v>469</v>
      </c>
    </row>
    <row r="5" spans="1:22" x14ac:dyDescent="0.25">
      <c r="A5" s="78">
        <v>2</v>
      </c>
      <c r="B5" s="2" t="s">
        <v>552</v>
      </c>
      <c r="C5" t="s">
        <v>437</v>
      </c>
      <c r="D5" t="s">
        <v>529</v>
      </c>
      <c r="E5" t="s">
        <v>562</v>
      </c>
      <c r="F5" t="s">
        <v>511</v>
      </c>
      <c r="G5" t="s">
        <v>470</v>
      </c>
      <c r="H5" t="s">
        <v>433</v>
      </c>
      <c r="I5" t="s">
        <v>506</v>
      </c>
      <c r="J5" t="s">
        <v>706</v>
      </c>
      <c r="K5" t="s">
        <v>443</v>
      </c>
      <c r="L5" t="s">
        <v>613</v>
      </c>
      <c r="M5" t="s">
        <v>489</v>
      </c>
      <c r="N5" t="s">
        <v>509</v>
      </c>
      <c r="O5" t="s">
        <v>502</v>
      </c>
      <c r="P5" t="s">
        <v>590</v>
      </c>
      <c r="Q5" t="s">
        <v>492</v>
      </c>
      <c r="R5" t="s">
        <v>477</v>
      </c>
      <c r="S5" t="s">
        <v>595</v>
      </c>
      <c r="T5" t="s">
        <v>510</v>
      </c>
      <c r="U5" t="s">
        <v>433</v>
      </c>
      <c r="V5" t="s">
        <v>472</v>
      </c>
    </row>
    <row r="6" spans="1:22" x14ac:dyDescent="0.25">
      <c r="A6" s="78">
        <v>3</v>
      </c>
      <c r="B6" s="2" t="s">
        <v>208</v>
      </c>
      <c r="C6" t="s">
        <v>548</v>
      </c>
      <c r="D6" s="114" t="s">
        <v>542</v>
      </c>
      <c r="E6" t="s">
        <v>570</v>
      </c>
      <c r="F6" t="s">
        <v>522</v>
      </c>
      <c r="G6" t="s">
        <v>524</v>
      </c>
      <c r="H6" t="s">
        <v>433</v>
      </c>
      <c r="I6" t="s">
        <v>526</v>
      </c>
      <c r="J6" t="s">
        <v>433</v>
      </c>
      <c r="K6" t="s">
        <v>459</v>
      </c>
      <c r="L6" t="s">
        <v>433</v>
      </c>
      <c r="M6" t="s">
        <v>493</v>
      </c>
      <c r="N6" t="s">
        <v>585</v>
      </c>
      <c r="O6" t="s">
        <v>503</v>
      </c>
      <c r="P6" t="s">
        <v>433</v>
      </c>
      <c r="Q6" t="s">
        <v>504</v>
      </c>
      <c r="R6" t="s">
        <v>478</v>
      </c>
      <c r="S6" s="131" t="s">
        <v>712</v>
      </c>
      <c r="T6" t="s">
        <v>534</v>
      </c>
      <c r="U6" t="s">
        <v>433</v>
      </c>
      <c r="V6" t="s">
        <v>518</v>
      </c>
    </row>
    <row r="7" spans="1:22" ht="30" x14ac:dyDescent="0.25">
      <c r="A7" s="78">
        <v>4</v>
      </c>
      <c r="B7" s="2" t="s">
        <v>178</v>
      </c>
      <c r="C7" t="s">
        <v>550</v>
      </c>
      <c r="D7" t="s">
        <v>563</v>
      </c>
      <c r="E7" t="s">
        <v>433</v>
      </c>
      <c r="F7" t="s">
        <v>523</v>
      </c>
      <c r="G7" t="s">
        <v>543</v>
      </c>
      <c r="H7" t="s">
        <v>433</v>
      </c>
      <c r="I7" t="s">
        <v>577</v>
      </c>
      <c r="J7" t="s">
        <v>433</v>
      </c>
      <c r="K7" t="s">
        <v>512</v>
      </c>
      <c r="L7" t="s">
        <v>433</v>
      </c>
      <c r="M7" t="s">
        <v>588</v>
      </c>
      <c r="N7" t="s">
        <v>592</v>
      </c>
      <c r="O7" t="s">
        <v>584</v>
      </c>
      <c r="P7" t="s">
        <v>433</v>
      </c>
      <c r="Q7" t="s">
        <v>758</v>
      </c>
      <c r="R7" t="s">
        <v>481</v>
      </c>
      <c r="S7" t="s">
        <v>433</v>
      </c>
      <c r="T7" s="131" t="s">
        <v>596</v>
      </c>
      <c r="U7" t="s">
        <v>433</v>
      </c>
      <c r="V7" t="s">
        <v>525</v>
      </c>
    </row>
    <row r="8" spans="1:22" x14ac:dyDescent="0.25">
      <c r="A8" s="78">
        <v>5</v>
      </c>
      <c r="B8" s="2" t="s">
        <v>453</v>
      </c>
      <c r="C8" t="s">
        <v>468</v>
      </c>
      <c r="D8" t="s">
        <v>578</v>
      </c>
      <c r="E8" t="s">
        <v>433</v>
      </c>
      <c r="F8" s="114" t="s">
        <v>541</v>
      </c>
      <c r="G8" t="s">
        <v>572</v>
      </c>
      <c r="H8" t="s">
        <v>433</v>
      </c>
      <c r="I8" t="s">
        <v>574</v>
      </c>
      <c r="J8" t="s">
        <v>433</v>
      </c>
      <c r="K8" t="s">
        <v>513</v>
      </c>
      <c r="L8" t="s">
        <v>433</v>
      </c>
      <c r="M8" t="s">
        <v>514</v>
      </c>
      <c r="N8" t="s">
        <v>599</v>
      </c>
      <c r="O8" t="s">
        <v>433</v>
      </c>
      <c r="P8" t="s">
        <v>433</v>
      </c>
      <c r="Q8" t="s">
        <v>433</v>
      </c>
      <c r="R8" t="s">
        <v>485</v>
      </c>
      <c r="S8" t="s">
        <v>433</v>
      </c>
      <c r="T8" t="s">
        <v>433</v>
      </c>
      <c r="U8" t="s">
        <v>433</v>
      </c>
      <c r="V8" t="s">
        <v>528</v>
      </c>
    </row>
    <row r="9" spans="1:22" ht="27.75" customHeight="1" x14ac:dyDescent="0.25">
      <c r="A9" s="78">
        <v>6</v>
      </c>
      <c r="B9" s="112" t="s">
        <v>598</v>
      </c>
      <c r="C9" t="s">
        <v>479</v>
      </c>
      <c r="D9" t="s">
        <v>845</v>
      </c>
      <c r="E9" t="s">
        <v>433</v>
      </c>
      <c r="F9" t="s">
        <v>554</v>
      </c>
      <c r="G9" t="s">
        <v>573</v>
      </c>
      <c r="H9" t="s">
        <v>433</v>
      </c>
      <c r="I9" t="s">
        <v>575</v>
      </c>
      <c r="J9" t="s">
        <v>433</v>
      </c>
      <c r="K9" t="s">
        <v>519</v>
      </c>
      <c r="L9" t="s">
        <v>433</v>
      </c>
      <c r="M9" t="s">
        <v>515</v>
      </c>
      <c r="N9" t="s">
        <v>600</v>
      </c>
      <c r="O9" t="s">
        <v>433</v>
      </c>
      <c r="P9" t="s">
        <v>433</v>
      </c>
      <c r="Q9" t="s">
        <v>433</v>
      </c>
      <c r="R9" t="s">
        <v>487</v>
      </c>
      <c r="S9" t="s">
        <v>433</v>
      </c>
      <c r="T9" t="s">
        <v>433</v>
      </c>
      <c r="U9" t="s">
        <v>433</v>
      </c>
      <c r="V9" t="s">
        <v>531</v>
      </c>
    </row>
    <row r="10" spans="1:22" x14ac:dyDescent="0.25">
      <c r="A10" s="78">
        <v>7</v>
      </c>
      <c r="B10" s="113" t="s">
        <v>546</v>
      </c>
      <c r="C10" t="s">
        <v>482</v>
      </c>
      <c r="D10" t="s">
        <v>433</v>
      </c>
      <c r="E10" t="s">
        <v>433</v>
      </c>
      <c r="F10" t="s">
        <v>555</v>
      </c>
      <c r="G10" t="s">
        <v>733</v>
      </c>
      <c r="H10" t="s">
        <v>433</v>
      </c>
      <c r="I10" t="s">
        <v>576</v>
      </c>
      <c r="J10" t="s">
        <v>433</v>
      </c>
      <c r="K10" t="s">
        <v>520</v>
      </c>
      <c r="L10" t="s">
        <v>433</v>
      </c>
      <c r="M10" t="s">
        <v>516</v>
      </c>
      <c r="N10" t="s">
        <v>721</v>
      </c>
      <c r="O10" t="s">
        <v>433</v>
      </c>
      <c r="P10" t="s">
        <v>433</v>
      </c>
      <c r="Q10" t="s">
        <v>433</v>
      </c>
      <c r="R10" t="s">
        <v>488</v>
      </c>
      <c r="S10" t="s">
        <v>433</v>
      </c>
      <c r="T10" t="s">
        <v>433</v>
      </c>
      <c r="U10" t="s">
        <v>433</v>
      </c>
      <c r="V10" t="s">
        <v>533</v>
      </c>
    </row>
    <row r="11" spans="1:22" x14ac:dyDescent="0.25">
      <c r="A11" s="78">
        <v>8</v>
      </c>
      <c r="B11" s="2" t="s">
        <v>547</v>
      </c>
      <c r="C11" t="s">
        <v>491</v>
      </c>
      <c r="D11" t="s">
        <v>433</v>
      </c>
      <c r="E11" t="s">
        <v>433</v>
      </c>
      <c r="F11" t="s">
        <v>34</v>
      </c>
      <c r="G11" t="s">
        <v>734</v>
      </c>
      <c r="H11" t="s">
        <v>433</v>
      </c>
      <c r="I11" t="s">
        <v>580</v>
      </c>
      <c r="J11" t="s">
        <v>433</v>
      </c>
      <c r="K11" t="s">
        <v>532</v>
      </c>
      <c r="L11" t="s">
        <v>433</v>
      </c>
      <c r="M11" t="s">
        <v>517</v>
      </c>
      <c r="N11" t="s">
        <v>433</v>
      </c>
      <c r="O11" t="s">
        <v>433</v>
      </c>
      <c r="P11" t="s">
        <v>433</v>
      </c>
      <c r="Q11" t="s">
        <v>433</v>
      </c>
      <c r="R11" t="s">
        <v>498</v>
      </c>
      <c r="S11" t="s">
        <v>433</v>
      </c>
      <c r="T11" t="s">
        <v>433</v>
      </c>
      <c r="U11" t="s">
        <v>433</v>
      </c>
      <c r="V11" t="s">
        <v>551</v>
      </c>
    </row>
    <row r="12" spans="1:22" x14ac:dyDescent="0.25">
      <c r="A12" s="78">
        <v>9</v>
      </c>
      <c r="B12" s="2" t="s">
        <v>553</v>
      </c>
      <c r="C12" t="s">
        <v>530</v>
      </c>
      <c r="D12" t="s">
        <v>433</v>
      </c>
      <c r="E12" t="s">
        <v>433</v>
      </c>
      <c r="F12" t="s">
        <v>557</v>
      </c>
      <c r="G12" t="s">
        <v>735</v>
      </c>
      <c r="H12" t="s">
        <v>433</v>
      </c>
      <c r="I12" t="s">
        <v>591</v>
      </c>
      <c r="J12" t="s">
        <v>433</v>
      </c>
      <c r="K12" t="s">
        <v>536</v>
      </c>
      <c r="L12" t="s">
        <v>433</v>
      </c>
      <c r="M12" t="s">
        <v>581</v>
      </c>
      <c r="N12" t="s">
        <v>433</v>
      </c>
      <c r="O12" t="s">
        <v>433</v>
      </c>
      <c r="P12" t="s">
        <v>433</v>
      </c>
      <c r="Q12" t="s">
        <v>433</v>
      </c>
      <c r="R12" t="s">
        <v>597</v>
      </c>
      <c r="S12" t="s">
        <v>433</v>
      </c>
      <c r="T12" t="s">
        <v>433</v>
      </c>
      <c r="U12" t="s">
        <v>433</v>
      </c>
      <c r="V12" t="s">
        <v>558</v>
      </c>
    </row>
    <row r="13" spans="1:22" x14ac:dyDescent="0.25">
      <c r="A13" s="78">
        <v>10</v>
      </c>
      <c r="B13" s="2" t="s">
        <v>3</v>
      </c>
      <c r="C13" s="115" t="s">
        <v>540</v>
      </c>
      <c r="D13" t="s">
        <v>433</v>
      </c>
      <c r="E13" t="s">
        <v>433</v>
      </c>
      <c r="F13" t="s">
        <v>560</v>
      </c>
      <c r="G13" t="s">
        <v>433</v>
      </c>
      <c r="H13" t="s">
        <v>433</v>
      </c>
      <c r="I13" t="s">
        <v>687</v>
      </c>
      <c r="J13" t="s">
        <v>433</v>
      </c>
      <c r="K13" t="s">
        <v>694</v>
      </c>
      <c r="L13" t="s">
        <v>433</v>
      </c>
      <c r="M13" t="s">
        <v>593</v>
      </c>
      <c r="N13" t="s">
        <v>433</v>
      </c>
      <c r="O13" t="s">
        <v>433</v>
      </c>
      <c r="P13" t="s">
        <v>433</v>
      </c>
      <c r="Q13" t="s">
        <v>433</v>
      </c>
      <c r="R13" t="s">
        <v>521</v>
      </c>
      <c r="S13" t="s">
        <v>433</v>
      </c>
      <c r="T13" t="s">
        <v>433</v>
      </c>
      <c r="U13" t="s">
        <v>433</v>
      </c>
      <c r="V13" t="s">
        <v>559</v>
      </c>
    </row>
    <row r="14" spans="1:22" x14ac:dyDescent="0.25">
      <c r="A14" s="78">
        <v>11</v>
      </c>
      <c r="B14" s="70" t="s">
        <v>72</v>
      </c>
      <c r="C14" s="115" t="s">
        <v>544</v>
      </c>
      <c r="D14" t="s">
        <v>433</v>
      </c>
      <c r="E14" t="s">
        <v>433</v>
      </c>
      <c r="F14" s="110" t="s">
        <v>139</v>
      </c>
      <c r="G14" t="s">
        <v>433</v>
      </c>
      <c r="H14" t="s">
        <v>433</v>
      </c>
      <c r="I14" t="s">
        <v>648</v>
      </c>
      <c r="J14" t="s">
        <v>433</v>
      </c>
      <c r="K14" t="s">
        <v>695</v>
      </c>
      <c r="L14" t="s">
        <v>433</v>
      </c>
      <c r="M14" t="s">
        <v>705</v>
      </c>
      <c r="N14" t="s">
        <v>433</v>
      </c>
      <c r="O14" t="s">
        <v>433</v>
      </c>
      <c r="P14" t="s">
        <v>433</v>
      </c>
      <c r="Q14" t="s">
        <v>433</v>
      </c>
      <c r="R14" t="s">
        <v>535</v>
      </c>
      <c r="S14" t="s">
        <v>433</v>
      </c>
      <c r="T14" t="s">
        <v>433</v>
      </c>
      <c r="U14" t="s">
        <v>433</v>
      </c>
      <c r="V14" t="s">
        <v>661</v>
      </c>
    </row>
    <row r="15" spans="1:22" x14ac:dyDescent="0.25">
      <c r="A15" s="78">
        <v>12</v>
      </c>
      <c r="B15" s="2" t="s">
        <v>433</v>
      </c>
      <c r="C15" s="115" t="s">
        <v>545</v>
      </c>
      <c r="D15" t="s">
        <v>433</v>
      </c>
      <c r="E15" t="s">
        <v>433</v>
      </c>
      <c r="F15" t="s">
        <v>571</v>
      </c>
      <c r="G15" t="s">
        <v>433</v>
      </c>
      <c r="H15" t="s">
        <v>433</v>
      </c>
      <c r="I15" t="s">
        <v>433</v>
      </c>
      <c r="J15" t="s">
        <v>433</v>
      </c>
      <c r="K15" t="s">
        <v>926</v>
      </c>
      <c r="L15" t="s">
        <v>433</v>
      </c>
      <c r="M15" t="s">
        <v>707</v>
      </c>
      <c r="N15" t="s">
        <v>433</v>
      </c>
      <c r="O15" t="s">
        <v>433</v>
      </c>
      <c r="P15" t="s">
        <v>433</v>
      </c>
      <c r="Q15" t="s">
        <v>433</v>
      </c>
      <c r="R15" t="s">
        <v>594</v>
      </c>
      <c r="S15" t="s">
        <v>433</v>
      </c>
      <c r="T15" t="s">
        <v>433</v>
      </c>
      <c r="U15" t="s">
        <v>433</v>
      </c>
      <c r="V15" t="s">
        <v>688</v>
      </c>
    </row>
    <row r="16" spans="1:22" x14ac:dyDescent="0.25">
      <c r="A16" s="78">
        <v>13</v>
      </c>
      <c r="B16" s="2" t="s">
        <v>433</v>
      </c>
      <c r="C16" s="115" t="s">
        <v>549</v>
      </c>
      <c r="D16" t="s">
        <v>433</v>
      </c>
      <c r="E16" t="s">
        <v>433</v>
      </c>
      <c r="F16" t="s">
        <v>583</v>
      </c>
      <c r="G16" t="s">
        <v>433</v>
      </c>
      <c r="H16" t="s">
        <v>433</v>
      </c>
      <c r="I16" t="s">
        <v>433</v>
      </c>
      <c r="J16" t="s">
        <v>433</v>
      </c>
      <c r="K16" t="s">
        <v>739</v>
      </c>
      <c r="L16" t="s">
        <v>433</v>
      </c>
      <c r="M16" t="s">
        <v>708</v>
      </c>
      <c r="N16" t="s">
        <v>433</v>
      </c>
      <c r="O16" t="s">
        <v>433</v>
      </c>
      <c r="P16" t="s">
        <v>433</v>
      </c>
      <c r="Q16" t="s">
        <v>433</v>
      </c>
      <c r="R16" s="131" t="s">
        <v>711</v>
      </c>
      <c r="S16" t="s">
        <v>433</v>
      </c>
      <c r="T16" t="s">
        <v>433</v>
      </c>
      <c r="U16" t="s">
        <v>433</v>
      </c>
      <c r="V16" t="s">
        <v>689</v>
      </c>
    </row>
    <row r="17" spans="1:22" x14ac:dyDescent="0.25">
      <c r="A17" s="78">
        <v>14</v>
      </c>
      <c r="B17" s="2" t="s">
        <v>433</v>
      </c>
      <c r="C17" s="115" t="s">
        <v>556</v>
      </c>
      <c r="D17" t="s">
        <v>433</v>
      </c>
      <c r="E17" t="s">
        <v>433</v>
      </c>
      <c r="F17" t="s">
        <v>729</v>
      </c>
      <c r="G17" t="s">
        <v>433</v>
      </c>
      <c r="H17" t="s">
        <v>433</v>
      </c>
      <c r="I17" t="s">
        <v>433</v>
      </c>
      <c r="J17" t="s">
        <v>433</v>
      </c>
      <c r="K17" t="s">
        <v>740</v>
      </c>
      <c r="L17" t="s">
        <v>433</v>
      </c>
      <c r="M17" t="s">
        <v>709</v>
      </c>
      <c r="N17" t="s">
        <v>433</v>
      </c>
      <c r="O17" t="s">
        <v>433</v>
      </c>
      <c r="P17" t="s">
        <v>433</v>
      </c>
      <c r="Q17" t="s">
        <v>433</v>
      </c>
      <c r="R17" t="s">
        <v>750</v>
      </c>
      <c r="S17" t="s">
        <v>433</v>
      </c>
      <c r="T17" t="s">
        <v>433</v>
      </c>
      <c r="U17" t="s">
        <v>433</v>
      </c>
      <c r="V17" t="s">
        <v>690</v>
      </c>
    </row>
    <row r="18" spans="1:22" x14ac:dyDescent="0.25">
      <c r="A18" s="78">
        <v>15</v>
      </c>
      <c r="B18" s="2" t="s">
        <v>433</v>
      </c>
      <c r="C18" s="115" t="s">
        <v>561</v>
      </c>
      <c r="D18" t="s">
        <v>433</v>
      </c>
      <c r="E18" t="s">
        <v>433</v>
      </c>
      <c r="F18" t="s">
        <v>631</v>
      </c>
      <c r="G18" t="s">
        <v>433</v>
      </c>
      <c r="H18" t="s">
        <v>433</v>
      </c>
      <c r="I18" t="s">
        <v>433</v>
      </c>
      <c r="J18" t="s">
        <v>433</v>
      </c>
      <c r="K18" t="s">
        <v>741</v>
      </c>
      <c r="L18" t="s">
        <v>433</v>
      </c>
      <c r="M18" t="s">
        <v>710</v>
      </c>
      <c r="N18" t="s">
        <v>433</v>
      </c>
      <c r="O18" t="s">
        <v>433</v>
      </c>
      <c r="P18" t="s">
        <v>433</v>
      </c>
      <c r="Q18" t="s">
        <v>433</v>
      </c>
      <c r="R18" t="s">
        <v>752</v>
      </c>
      <c r="S18" t="s">
        <v>433</v>
      </c>
      <c r="T18" t="s">
        <v>433</v>
      </c>
      <c r="U18" t="s">
        <v>433</v>
      </c>
      <c r="V18" t="s">
        <v>691</v>
      </c>
    </row>
    <row r="19" spans="1:22" x14ac:dyDescent="0.25">
      <c r="A19" s="78">
        <v>16</v>
      </c>
      <c r="B19" s="2" t="s">
        <v>433</v>
      </c>
      <c r="C19" s="115" t="s">
        <v>569</v>
      </c>
      <c r="D19" t="s">
        <v>433</v>
      </c>
      <c r="E19" t="s">
        <v>433</v>
      </c>
      <c r="F19" t="s">
        <v>636</v>
      </c>
      <c r="G19" t="s">
        <v>433</v>
      </c>
      <c r="H19" t="s">
        <v>433</v>
      </c>
      <c r="I19" t="s">
        <v>433</v>
      </c>
      <c r="J19" t="s">
        <v>433</v>
      </c>
      <c r="K19" t="s">
        <v>742</v>
      </c>
      <c r="L19" t="s">
        <v>433</v>
      </c>
      <c r="M19" t="s">
        <v>722</v>
      </c>
      <c r="N19" t="s">
        <v>433</v>
      </c>
      <c r="O19" t="s">
        <v>433</v>
      </c>
      <c r="P19" t="s">
        <v>433</v>
      </c>
      <c r="Q19" t="s">
        <v>433</v>
      </c>
      <c r="R19" t="s">
        <v>751</v>
      </c>
      <c r="S19" t="s">
        <v>433</v>
      </c>
      <c r="T19" t="s">
        <v>433</v>
      </c>
      <c r="U19" t="s">
        <v>433</v>
      </c>
      <c r="V19" t="s">
        <v>692</v>
      </c>
    </row>
    <row r="20" spans="1:22" x14ac:dyDescent="0.25">
      <c r="A20" s="78">
        <v>17</v>
      </c>
      <c r="B20" s="2" t="s">
        <v>433</v>
      </c>
      <c r="C20" s="115" t="s">
        <v>601</v>
      </c>
      <c r="D20" t="s">
        <v>433</v>
      </c>
      <c r="E20" t="s">
        <v>433</v>
      </c>
      <c r="F20" t="s">
        <v>433</v>
      </c>
      <c r="G20" t="s">
        <v>433</v>
      </c>
      <c r="H20" t="s">
        <v>433</v>
      </c>
      <c r="I20" t="s">
        <v>433</v>
      </c>
      <c r="J20" t="s">
        <v>433</v>
      </c>
      <c r="K20" t="s">
        <v>755</v>
      </c>
      <c r="L20" t="s">
        <v>433</v>
      </c>
      <c r="M20" t="s">
        <v>724</v>
      </c>
      <c r="N20" t="s">
        <v>433</v>
      </c>
      <c r="O20" t="s">
        <v>433</v>
      </c>
      <c r="P20" t="s">
        <v>433</v>
      </c>
      <c r="Q20" t="s">
        <v>433</v>
      </c>
      <c r="R20" t="s">
        <v>753</v>
      </c>
      <c r="S20" t="s">
        <v>433</v>
      </c>
      <c r="T20" t="s">
        <v>433</v>
      </c>
      <c r="U20" t="s">
        <v>433</v>
      </c>
      <c r="V20" t="s">
        <v>693</v>
      </c>
    </row>
    <row r="21" spans="1:22" x14ac:dyDescent="0.25">
      <c r="A21" s="78">
        <v>18</v>
      </c>
      <c r="B21" s="2" t="s">
        <v>433</v>
      </c>
      <c r="C21" s="115" t="s">
        <v>602</v>
      </c>
      <c r="D21" t="s">
        <v>433</v>
      </c>
      <c r="E21" t="s">
        <v>433</v>
      </c>
      <c r="F21" t="s">
        <v>433</v>
      </c>
      <c r="G21" t="s">
        <v>433</v>
      </c>
      <c r="H21" t="s">
        <v>433</v>
      </c>
      <c r="I21" t="s">
        <v>433</v>
      </c>
      <c r="J21" t="s">
        <v>433</v>
      </c>
      <c r="K21" t="s">
        <v>756</v>
      </c>
      <c r="L21" t="s">
        <v>433</v>
      </c>
      <c r="M21" t="s">
        <v>725</v>
      </c>
      <c r="N21" t="s">
        <v>433</v>
      </c>
      <c r="O21" t="s">
        <v>433</v>
      </c>
      <c r="P21" t="s">
        <v>433</v>
      </c>
      <c r="Q21" t="s">
        <v>433</v>
      </c>
      <c r="R21" t="s">
        <v>433</v>
      </c>
      <c r="S21" t="s">
        <v>433</v>
      </c>
      <c r="T21" t="s">
        <v>433</v>
      </c>
      <c r="U21" t="s">
        <v>433</v>
      </c>
      <c r="V21" t="s">
        <v>696</v>
      </c>
    </row>
    <row r="22" spans="1:22" x14ac:dyDescent="0.25">
      <c r="A22" s="78">
        <v>19</v>
      </c>
      <c r="B22" s="2" t="s">
        <v>433</v>
      </c>
      <c r="C22" s="115" t="s">
        <v>603</v>
      </c>
      <c r="D22" t="s">
        <v>433</v>
      </c>
      <c r="E22" t="s">
        <v>433</v>
      </c>
      <c r="F22" t="s">
        <v>433</v>
      </c>
      <c r="G22" t="s">
        <v>433</v>
      </c>
      <c r="H22" t="s">
        <v>433</v>
      </c>
      <c r="I22" t="s">
        <v>433</v>
      </c>
      <c r="J22" t="s">
        <v>433</v>
      </c>
      <c r="K22" t="s">
        <v>757</v>
      </c>
      <c r="L22" t="s">
        <v>433</v>
      </c>
      <c r="M22" t="s">
        <v>737</v>
      </c>
      <c r="N22" t="s">
        <v>433</v>
      </c>
      <c r="O22" t="s">
        <v>433</v>
      </c>
      <c r="P22" t="s">
        <v>433</v>
      </c>
      <c r="Q22" t="s">
        <v>433</v>
      </c>
      <c r="R22" t="s">
        <v>433</v>
      </c>
      <c r="S22" t="s">
        <v>433</v>
      </c>
      <c r="T22" t="s">
        <v>433</v>
      </c>
      <c r="U22" t="s">
        <v>433</v>
      </c>
      <c r="V22" t="s">
        <v>704</v>
      </c>
    </row>
    <row r="23" spans="1:22" x14ac:dyDescent="0.25">
      <c r="A23" s="78">
        <v>20</v>
      </c>
      <c r="B23" s="110" t="s">
        <v>433</v>
      </c>
      <c r="C23" s="115" t="s">
        <v>604</v>
      </c>
      <c r="D23" t="s">
        <v>433</v>
      </c>
      <c r="E23" t="s">
        <v>433</v>
      </c>
      <c r="F23" t="s">
        <v>433</v>
      </c>
      <c r="G23" t="s">
        <v>433</v>
      </c>
      <c r="H23" t="s">
        <v>433</v>
      </c>
      <c r="I23" t="s">
        <v>433</v>
      </c>
      <c r="J23" t="s">
        <v>433</v>
      </c>
      <c r="K23" t="s">
        <v>759</v>
      </c>
      <c r="L23" t="s">
        <v>433</v>
      </c>
      <c r="M23" t="s">
        <v>743</v>
      </c>
      <c r="N23" t="s">
        <v>433</v>
      </c>
      <c r="O23" t="s">
        <v>433</v>
      </c>
      <c r="P23" t="s">
        <v>433</v>
      </c>
      <c r="Q23" t="s">
        <v>433</v>
      </c>
      <c r="R23" t="s">
        <v>433</v>
      </c>
      <c r="S23" t="s">
        <v>433</v>
      </c>
      <c r="T23" t="s">
        <v>433</v>
      </c>
      <c r="U23" t="s">
        <v>433</v>
      </c>
      <c r="V23" t="s">
        <v>714</v>
      </c>
    </row>
    <row r="24" spans="1:22" x14ac:dyDescent="0.25">
      <c r="A24" s="78">
        <v>21</v>
      </c>
      <c r="B24" s="110" t="s">
        <v>433</v>
      </c>
      <c r="C24" s="115" t="s">
        <v>605</v>
      </c>
      <c r="D24" t="s">
        <v>433</v>
      </c>
      <c r="E24" t="s">
        <v>433</v>
      </c>
      <c r="F24" t="s">
        <v>433</v>
      </c>
      <c r="G24" t="s">
        <v>433</v>
      </c>
      <c r="H24" t="s">
        <v>433</v>
      </c>
      <c r="I24" t="s">
        <v>433</v>
      </c>
      <c r="J24" t="s">
        <v>433</v>
      </c>
      <c r="K24" t="s">
        <v>760</v>
      </c>
      <c r="L24" t="s">
        <v>433</v>
      </c>
      <c r="M24" t="s">
        <v>744</v>
      </c>
      <c r="N24" t="s">
        <v>433</v>
      </c>
      <c r="O24" t="s">
        <v>433</v>
      </c>
      <c r="P24" t="s">
        <v>433</v>
      </c>
      <c r="Q24" t="s">
        <v>433</v>
      </c>
      <c r="R24" t="s">
        <v>433</v>
      </c>
      <c r="S24" t="s">
        <v>433</v>
      </c>
      <c r="T24" t="s">
        <v>433</v>
      </c>
      <c r="U24" t="s">
        <v>433</v>
      </c>
      <c r="V24" t="s">
        <v>715</v>
      </c>
    </row>
    <row r="25" spans="1:22" x14ac:dyDescent="0.25">
      <c r="A25" s="78">
        <v>22</v>
      </c>
      <c r="B25" s="110" t="s">
        <v>433</v>
      </c>
      <c r="C25" s="115" t="s">
        <v>606</v>
      </c>
      <c r="D25" t="s">
        <v>433</v>
      </c>
      <c r="E25" t="s">
        <v>433</v>
      </c>
      <c r="F25" t="s">
        <v>433</v>
      </c>
      <c r="G25" t="s">
        <v>433</v>
      </c>
      <c r="H25" t="s">
        <v>433</v>
      </c>
      <c r="I25" t="s">
        <v>433</v>
      </c>
      <c r="J25" t="s">
        <v>433</v>
      </c>
      <c r="K25" t="s">
        <v>761</v>
      </c>
      <c r="L25" t="s">
        <v>433</v>
      </c>
      <c r="M25" t="s">
        <v>745</v>
      </c>
      <c r="N25" t="s">
        <v>433</v>
      </c>
      <c r="O25" t="s">
        <v>433</v>
      </c>
      <c r="P25" t="s">
        <v>433</v>
      </c>
      <c r="Q25" t="s">
        <v>433</v>
      </c>
      <c r="R25" t="s">
        <v>433</v>
      </c>
      <c r="S25" t="s">
        <v>433</v>
      </c>
      <c r="T25" t="s">
        <v>433</v>
      </c>
      <c r="U25" t="s">
        <v>433</v>
      </c>
      <c r="V25" t="s">
        <v>718</v>
      </c>
    </row>
    <row r="26" spans="1:22" x14ac:dyDescent="0.25">
      <c r="A26" s="78">
        <v>23</v>
      </c>
      <c r="B26" s="110" t="s">
        <v>433</v>
      </c>
      <c r="C26" s="115" t="s">
        <v>702</v>
      </c>
      <c r="D26" t="s">
        <v>433</v>
      </c>
      <c r="E26" t="s">
        <v>433</v>
      </c>
      <c r="F26" t="s">
        <v>433</v>
      </c>
      <c r="G26" t="s">
        <v>433</v>
      </c>
      <c r="H26" t="s">
        <v>433</v>
      </c>
      <c r="I26" t="s">
        <v>433</v>
      </c>
      <c r="J26" t="s">
        <v>433</v>
      </c>
      <c r="K26" t="s">
        <v>762</v>
      </c>
      <c r="L26" t="s">
        <v>433</v>
      </c>
      <c r="M26" t="s">
        <v>749</v>
      </c>
      <c r="N26" t="s">
        <v>433</v>
      </c>
      <c r="O26" t="s">
        <v>433</v>
      </c>
      <c r="P26" t="s">
        <v>433</v>
      </c>
      <c r="Q26" t="s">
        <v>433</v>
      </c>
      <c r="R26" t="s">
        <v>433</v>
      </c>
      <c r="S26" t="s">
        <v>433</v>
      </c>
      <c r="T26" t="s">
        <v>433</v>
      </c>
      <c r="U26" t="s">
        <v>433</v>
      </c>
      <c r="V26" t="s">
        <v>719</v>
      </c>
    </row>
    <row r="27" spans="1:22" x14ac:dyDescent="0.25">
      <c r="A27" s="78">
        <v>24</v>
      </c>
      <c r="B27" s="110" t="s">
        <v>433</v>
      </c>
      <c r="C27" s="115" t="s">
        <v>703</v>
      </c>
      <c r="D27" t="s">
        <v>433</v>
      </c>
      <c r="E27" t="s">
        <v>433</v>
      </c>
      <c r="F27" t="s">
        <v>433</v>
      </c>
      <c r="G27" t="s">
        <v>433</v>
      </c>
      <c r="H27" t="s">
        <v>433</v>
      </c>
      <c r="I27" t="s">
        <v>433</v>
      </c>
      <c r="J27" t="s">
        <v>433</v>
      </c>
      <c r="K27" t="s">
        <v>433</v>
      </c>
      <c r="L27" t="s">
        <v>433</v>
      </c>
      <c r="M27" t="s">
        <v>433</v>
      </c>
      <c r="N27" t="s">
        <v>433</v>
      </c>
      <c r="O27" t="s">
        <v>433</v>
      </c>
      <c r="P27" t="s">
        <v>433</v>
      </c>
      <c r="Q27" t="s">
        <v>433</v>
      </c>
      <c r="R27" t="s">
        <v>433</v>
      </c>
      <c r="S27" t="s">
        <v>433</v>
      </c>
      <c r="T27" t="s">
        <v>433</v>
      </c>
      <c r="U27" t="s">
        <v>433</v>
      </c>
      <c r="V27" t="s">
        <v>723</v>
      </c>
    </row>
    <row r="28" spans="1:22" x14ac:dyDescent="0.25">
      <c r="A28" s="78">
        <v>25</v>
      </c>
      <c r="B28" s="110" t="s">
        <v>433</v>
      </c>
      <c r="C28" s="115" t="s">
        <v>713</v>
      </c>
      <c r="D28" t="s">
        <v>433</v>
      </c>
      <c r="E28" t="s">
        <v>433</v>
      </c>
      <c r="F28" t="s">
        <v>433</v>
      </c>
      <c r="G28" t="s">
        <v>433</v>
      </c>
      <c r="H28" t="s">
        <v>433</v>
      </c>
      <c r="I28" t="s">
        <v>433</v>
      </c>
      <c r="J28" t="s">
        <v>433</v>
      </c>
      <c r="K28" t="s">
        <v>433</v>
      </c>
      <c r="L28" t="s">
        <v>433</v>
      </c>
      <c r="M28" t="s">
        <v>433</v>
      </c>
      <c r="N28" t="s">
        <v>433</v>
      </c>
      <c r="O28" t="s">
        <v>433</v>
      </c>
      <c r="P28" t="s">
        <v>433</v>
      </c>
      <c r="Q28" t="s">
        <v>433</v>
      </c>
      <c r="R28" t="s">
        <v>433</v>
      </c>
      <c r="S28" t="s">
        <v>433</v>
      </c>
      <c r="T28" t="s">
        <v>433</v>
      </c>
      <c r="U28" t="s">
        <v>433</v>
      </c>
      <c r="V28" t="s">
        <v>731</v>
      </c>
    </row>
    <row r="29" spans="1:22" x14ac:dyDescent="0.25">
      <c r="A29" s="78">
        <v>26</v>
      </c>
      <c r="B29" s="110" t="s">
        <v>433</v>
      </c>
      <c r="C29" s="115" t="s">
        <v>716</v>
      </c>
      <c r="D29" t="s">
        <v>433</v>
      </c>
      <c r="E29" t="s">
        <v>433</v>
      </c>
      <c r="F29" t="s">
        <v>433</v>
      </c>
      <c r="G29" t="s">
        <v>433</v>
      </c>
      <c r="H29" t="s">
        <v>433</v>
      </c>
      <c r="I29" t="s">
        <v>433</v>
      </c>
      <c r="J29" t="s">
        <v>433</v>
      </c>
      <c r="K29" t="s">
        <v>433</v>
      </c>
      <c r="L29" t="s">
        <v>433</v>
      </c>
      <c r="M29" t="s">
        <v>433</v>
      </c>
      <c r="N29" t="s">
        <v>433</v>
      </c>
      <c r="O29" t="s">
        <v>433</v>
      </c>
      <c r="P29" t="s">
        <v>433</v>
      </c>
      <c r="Q29" t="s">
        <v>433</v>
      </c>
      <c r="R29" t="s">
        <v>433</v>
      </c>
      <c r="S29" t="s">
        <v>433</v>
      </c>
      <c r="T29" t="s">
        <v>433</v>
      </c>
      <c r="U29" t="s">
        <v>433</v>
      </c>
      <c r="V29" t="s">
        <v>732</v>
      </c>
    </row>
    <row r="30" spans="1:22" x14ac:dyDescent="0.25">
      <c r="A30" s="78">
        <v>27</v>
      </c>
      <c r="B30" s="110" t="s">
        <v>433</v>
      </c>
      <c r="C30" s="115" t="s">
        <v>717</v>
      </c>
      <c r="D30" t="s">
        <v>433</v>
      </c>
      <c r="E30" t="s">
        <v>433</v>
      </c>
      <c r="F30" t="s">
        <v>433</v>
      </c>
      <c r="G30" t="s">
        <v>433</v>
      </c>
      <c r="H30" t="s">
        <v>433</v>
      </c>
      <c r="I30" t="s">
        <v>433</v>
      </c>
      <c r="J30" t="s">
        <v>433</v>
      </c>
      <c r="K30" t="s">
        <v>433</v>
      </c>
      <c r="L30" t="s">
        <v>433</v>
      </c>
      <c r="M30" t="s">
        <v>433</v>
      </c>
      <c r="N30" t="s">
        <v>433</v>
      </c>
      <c r="O30" t="s">
        <v>433</v>
      </c>
      <c r="P30" t="s">
        <v>433</v>
      </c>
      <c r="Q30" t="s">
        <v>433</v>
      </c>
      <c r="R30" t="s">
        <v>433</v>
      </c>
      <c r="S30" t="s">
        <v>433</v>
      </c>
      <c r="T30" t="s">
        <v>433</v>
      </c>
      <c r="U30" t="s">
        <v>433</v>
      </c>
      <c r="V30" t="s">
        <v>738</v>
      </c>
    </row>
    <row r="31" spans="1:22" x14ac:dyDescent="0.25">
      <c r="A31" s="78">
        <v>28</v>
      </c>
      <c r="B31" s="110" t="s">
        <v>433</v>
      </c>
      <c r="C31" s="115" t="s">
        <v>720</v>
      </c>
      <c r="D31" t="s">
        <v>433</v>
      </c>
      <c r="E31" t="s">
        <v>433</v>
      </c>
      <c r="F31" t="s">
        <v>433</v>
      </c>
      <c r="G31" t="s">
        <v>433</v>
      </c>
      <c r="H31" t="s">
        <v>433</v>
      </c>
      <c r="I31" t="s">
        <v>433</v>
      </c>
      <c r="J31" t="s">
        <v>433</v>
      </c>
      <c r="K31" t="s">
        <v>433</v>
      </c>
      <c r="L31" t="s">
        <v>433</v>
      </c>
      <c r="M31" t="s">
        <v>433</v>
      </c>
      <c r="N31" t="s">
        <v>433</v>
      </c>
      <c r="O31" t="s">
        <v>433</v>
      </c>
      <c r="P31" t="s">
        <v>433</v>
      </c>
      <c r="Q31" t="s">
        <v>433</v>
      </c>
      <c r="R31" t="s">
        <v>433</v>
      </c>
      <c r="S31" t="s">
        <v>433</v>
      </c>
      <c r="T31" t="s">
        <v>433</v>
      </c>
      <c r="U31" t="s">
        <v>433</v>
      </c>
      <c r="V31" t="s">
        <v>746</v>
      </c>
    </row>
    <row r="32" spans="1:22" x14ac:dyDescent="0.25">
      <c r="A32" s="78">
        <v>29</v>
      </c>
      <c r="B32" s="110" t="s">
        <v>433</v>
      </c>
      <c r="C32" s="115" t="s">
        <v>730</v>
      </c>
      <c r="D32" t="s">
        <v>433</v>
      </c>
      <c r="E32" t="s">
        <v>433</v>
      </c>
      <c r="F32" t="s">
        <v>433</v>
      </c>
      <c r="G32" t="s">
        <v>433</v>
      </c>
      <c r="H32" t="s">
        <v>433</v>
      </c>
      <c r="I32" t="s">
        <v>433</v>
      </c>
      <c r="J32" t="s">
        <v>433</v>
      </c>
      <c r="K32" t="s">
        <v>433</v>
      </c>
      <c r="L32" t="s">
        <v>433</v>
      </c>
      <c r="M32" t="s">
        <v>433</v>
      </c>
      <c r="N32" t="s">
        <v>433</v>
      </c>
      <c r="O32" t="s">
        <v>433</v>
      </c>
      <c r="P32" t="s">
        <v>433</v>
      </c>
      <c r="Q32" t="s">
        <v>433</v>
      </c>
      <c r="R32" t="s">
        <v>433</v>
      </c>
      <c r="S32" t="s">
        <v>433</v>
      </c>
      <c r="T32" t="s">
        <v>433</v>
      </c>
      <c r="U32" t="s">
        <v>433</v>
      </c>
      <c r="V32" t="s">
        <v>747</v>
      </c>
    </row>
    <row r="33" spans="1:22" x14ac:dyDescent="0.25">
      <c r="A33" s="78">
        <v>30</v>
      </c>
      <c r="B33" s="110" t="s">
        <v>433</v>
      </c>
      <c r="C33" s="115" t="s">
        <v>736</v>
      </c>
      <c r="D33" t="s">
        <v>433</v>
      </c>
      <c r="E33" t="s">
        <v>433</v>
      </c>
      <c r="F33" t="s">
        <v>433</v>
      </c>
      <c r="G33" t="s">
        <v>433</v>
      </c>
      <c r="H33" t="s">
        <v>433</v>
      </c>
      <c r="I33" t="s">
        <v>433</v>
      </c>
      <c r="J33" t="s">
        <v>433</v>
      </c>
      <c r="K33" t="s">
        <v>433</v>
      </c>
      <c r="L33" t="s">
        <v>433</v>
      </c>
      <c r="M33" t="s">
        <v>433</v>
      </c>
      <c r="N33" t="s">
        <v>433</v>
      </c>
      <c r="O33" t="s">
        <v>433</v>
      </c>
      <c r="P33" t="s">
        <v>433</v>
      </c>
      <c r="Q33" t="s">
        <v>433</v>
      </c>
      <c r="R33" t="s">
        <v>433</v>
      </c>
      <c r="S33" t="s">
        <v>433</v>
      </c>
      <c r="T33" t="s">
        <v>433</v>
      </c>
      <c r="U33" t="s">
        <v>433</v>
      </c>
      <c r="V33" t="s">
        <v>748</v>
      </c>
    </row>
    <row r="34" spans="1:22" x14ac:dyDescent="0.25">
      <c r="A34" s="78">
        <v>31</v>
      </c>
      <c r="B34" s="110" t="s">
        <v>433</v>
      </c>
      <c r="C34" s="115" t="s">
        <v>669</v>
      </c>
      <c r="D34" t="s">
        <v>433</v>
      </c>
      <c r="E34" t="s">
        <v>433</v>
      </c>
      <c r="F34" t="s">
        <v>433</v>
      </c>
      <c r="G34" t="s">
        <v>433</v>
      </c>
      <c r="H34" t="s">
        <v>433</v>
      </c>
      <c r="I34" t="s">
        <v>433</v>
      </c>
      <c r="J34" t="s">
        <v>433</v>
      </c>
      <c r="K34" t="s">
        <v>433</v>
      </c>
      <c r="L34" t="s">
        <v>433</v>
      </c>
      <c r="M34" t="s">
        <v>433</v>
      </c>
      <c r="N34" t="s">
        <v>433</v>
      </c>
      <c r="O34" t="s">
        <v>433</v>
      </c>
      <c r="P34" t="s">
        <v>433</v>
      </c>
      <c r="Q34" t="s">
        <v>433</v>
      </c>
      <c r="R34" t="s">
        <v>433</v>
      </c>
      <c r="S34" t="s">
        <v>433</v>
      </c>
      <c r="T34" t="s">
        <v>433</v>
      </c>
      <c r="U34" t="s">
        <v>433</v>
      </c>
      <c r="V34" t="s">
        <v>754</v>
      </c>
    </row>
  </sheetData>
  <pageMargins left="0.7" right="0.7" top="0.75" bottom="0.75" header="0.3" footer="0.3"/>
  <pageSetup orientation="portrait" horizontalDpi="4294967292"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4AE715-FDE4-425D-85B8-8A21A1B8F76E}">
  <dimension ref="A1:CO38"/>
  <sheetViews>
    <sheetView zoomScale="80" zoomScaleNormal="80" workbookViewId="0">
      <selection activeCell="C3" sqref="C3"/>
    </sheetView>
  </sheetViews>
  <sheetFormatPr defaultColWidth="8.85546875" defaultRowHeight="12.75" x14ac:dyDescent="0.2"/>
  <cols>
    <col min="1" max="1" bestFit="true" customWidth="true" style="123" width="8.7109375" collapsed="true"/>
    <col min="2" max="2" bestFit="true" customWidth="true" style="123" width="30.28515625" collapsed="true"/>
    <col min="3" max="3" bestFit="true" customWidth="true" style="123" width="10.7109375" collapsed="true"/>
    <col min="4" max="4" bestFit="true" customWidth="true" style="123" width="32.28515625" collapsed="true"/>
    <col min="5" max="5" bestFit="true" customWidth="true" style="123" width="19.28515625" collapsed="true"/>
    <col min="6" max="6" bestFit="true" customWidth="true" style="123" width="20.85546875" collapsed="true"/>
    <col min="7" max="7" bestFit="true" customWidth="true" style="123" width="13.140625" collapsed="true"/>
    <col min="8" max="8" bestFit="true" customWidth="true" style="123" width="18.85546875" collapsed="true"/>
    <col min="9" max="9" bestFit="true" customWidth="true" style="123" width="20.0" collapsed="true"/>
    <col min="10" max="10" bestFit="true" customWidth="true" style="123" width="24.42578125" collapsed="true"/>
    <col min="11" max="11" bestFit="true" customWidth="true" style="123" width="10.42578125" collapsed="true"/>
    <col min="12" max="12" bestFit="true" customWidth="true" style="123" width="19.42578125" collapsed="true"/>
    <col min="13" max="13" bestFit="true" customWidth="true" style="123" width="18.140625" collapsed="true"/>
    <col min="14" max="14" bestFit="true" customWidth="true" style="123" width="19.42578125" collapsed="true"/>
    <col min="15" max="15" bestFit="true" customWidth="true" style="123" width="16.7109375" collapsed="true"/>
    <col min="16" max="16" bestFit="true" customWidth="true" style="123" width="16.85546875" collapsed="true"/>
    <col min="17" max="17" bestFit="true" customWidth="true" style="123" width="16.7109375" collapsed="true"/>
    <col min="18" max="18" bestFit="true" customWidth="true" style="123" width="13.5703125" collapsed="true"/>
    <col min="19" max="19" bestFit="true" customWidth="true" style="123" width="31.5703125" collapsed="true"/>
    <col min="20" max="20" bestFit="true" customWidth="true" style="123" width="16.42578125" collapsed="true"/>
    <col min="21" max="21" bestFit="true" customWidth="true" style="123" width="17.28515625" collapsed="true"/>
    <col min="22" max="22" bestFit="true" customWidth="true" style="123" width="12.0" collapsed="true"/>
    <col min="23" max="23" bestFit="true" customWidth="true" style="123" width="13.0" collapsed="true"/>
    <col min="24" max="24" bestFit="true" customWidth="true" style="123" width="13.5703125" collapsed="true"/>
    <col min="25" max="25" customWidth="true" style="123" width="13.0" collapsed="true"/>
    <col min="26" max="27" customWidth="true" style="123" width="12.28515625" collapsed="true"/>
    <col min="28" max="28" bestFit="true" customWidth="true" style="123" width="34.42578125" collapsed="true"/>
    <col min="29" max="30" bestFit="true" customWidth="true" style="123" width="13.0" collapsed="true"/>
    <col min="31" max="32" bestFit="true" customWidth="true" style="123" width="9.85546875" collapsed="true"/>
    <col min="33" max="33" bestFit="true" customWidth="true" style="123" width="12.85546875" collapsed="true"/>
    <col min="34" max="34" bestFit="true" customWidth="true" style="123" width="11.42578125" collapsed="true"/>
    <col min="35" max="35" bestFit="true" customWidth="true" style="123" width="13.0" collapsed="true"/>
    <col min="36" max="36" bestFit="true" customWidth="true" style="123" width="9.85546875" collapsed="true"/>
    <col min="37" max="37" bestFit="true" customWidth="true" style="123" width="10.0" collapsed="true"/>
    <col min="38" max="39" customWidth="true" style="123" width="12.42578125" collapsed="true"/>
    <col min="40" max="40" bestFit="true" customWidth="true" style="123" width="34.42578125" collapsed="true"/>
    <col min="41" max="41" bestFit="true" customWidth="true" style="123" width="13.0" collapsed="true"/>
    <col min="42" max="42" bestFit="true" customWidth="true" style="123" width="11.42578125" collapsed="true"/>
    <col min="43" max="43" bestFit="true" customWidth="true" style="123" width="10.28515625" collapsed="true"/>
    <col min="44" max="44" bestFit="true" customWidth="true" style="123" width="11.42578125" collapsed="true"/>
    <col min="45" max="46" bestFit="true" customWidth="true" style="123" width="13.5703125" collapsed="true"/>
    <col min="47" max="47" bestFit="true" customWidth="true" style="123" width="11.5703125" collapsed="true"/>
    <col min="48" max="48" bestFit="true" customWidth="true" style="123" width="11.42578125" collapsed="true"/>
    <col min="49" max="49" bestFit="true" customWidth="true" style="123" width="10.0" collapsed="true"/>
    <col min="50" max="51" customWidth="true" style="123" width="11.28515625" collapsed="true"/>
    <col min="52" max="52" bestFit="true" customWidth="true" style="123" width="34.42578125" collapsed="true"/>
    <col min="53" max="54" bestFit="true" customWidth="true" style="123" width="13.5703125" collapsed="true"/>
    <col min="55" max="55" bestFit="true" customWidth="true" style="123" width="9.85546875" collapsed="true"/>
    <col min="56" max="56" bestFit="true" customWidth="true" style="123" width="13.7109375" collapsed="true"/>
    <col min="57" max="57" bestFit="true" customWidth="true" style="123" width="13.5703125" collapsed="true"/>
    <col min="58" max="58" bestFit="true" customWidth="true" style="123" width="13.0" collapsed="true"/>
    <col min="59" max="59" bestFit="true" customWidth="true" style="123" width="12.0" collapsed="true"/>
    <col min="60" max="60" bestFit="true" customWidth="true" style="123" width="13.5703125" collapsed="true"/>
    <col min="61" max="61" bestFit="true" customWidth="true" style="123" width="13.0" collapsed="true"/>
    <col min="62" max="64" style="123" width="8.85546875" collapsed="true"/>
    <col min="65" max="65" bestFit="true" customWidth="true" style="123" width="13.0" collapsed="true"/>
    <col min="66" max="16384" style="123" width="8.85546875" collapsed="true"/>
  </cols>
  <sheetData>
    <row r="1" spans="1:93" x14ac:dyDescent="0.2">
      <c r="A1" s="123" t="s">
        <v>216</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c r="Z1" s="123" t="s">
        <v>108</v>
      </c>
      <c r="AA1" s="123" t="s">
        <v>109</v>
      </c>
      <c r="AB1" s="123" t="s">
        <v>110</v>
      </c>
      <c r="AC1" s="123" t="s">
        <v>111</v>
      </c>
      <c r="AD1" s="123" t="s">
        <v>112</v>
      </c>
      <c r="AE1" s="123" t="s">
        <v>113</v>
      </c>
      <c r="AF1" s="123" t="s">
        <v>114</v>
      </c>
      <c r="AG1" s="123" t="s">
        <v>115</v>
      </c>
      <c r="AH1" s="123" t="s">
        <v>116</v>
      </c>
      <c r="AI1" s="123" t="s">
        <v>117</v>
      </c>
      <c r="AJ1" s="123" t="s">
        <v>118</v>
      </c>
      <c r="AK1" s="123" t="s">
        <v>119</v>
      </c>
      <c r="AL1" s="123" t="s">
        <v>120</v>
      </c>
      <c r="AM1" s="123" t="s">
        <v>121</v>
      </c>
      <c r="AN1" s="123" t="s">
        <v>122</v>
      </c>
      <c r="AO1" s="123" t="s">
        <v>123</v>
      </c>
      <c r="AP1" s="123" t="s">
        <v>124</v>
      </c>
      <c r="AQ1" s="123" t="s">
        <v>125</v>
      </c>
      <c r="AR1" s="123" t="s">
        <v>126</v>
      </c>
      <c r="AS1" s="123" t="s">
        <v>143</v>
      </c>
      <c r="AT1" s="123" t="s">
        <v>144</v>
      </c>
      <c r="AU1" s="123" t="s">
        <v>145</v>
      </c>
      <c r="AV1" s="123" t="s">
        <v>146</v>
      </c>
      <c r="AW1" s="123" t="s">
        <v>153</v>
      </c>
      <c r="AX1" s="123" t="s">
        <v>154</v>
      </c>
      <c r="AY1" s="123" t="s">
        <v>155</v>
      </c>
      <c r="AZ1" s="123" t="s">
        <v>156</v>
      </c>
      <c r="BA1" s="123" t="s">
        <v>218</v>
      </c>
      <c r="BB1" s="123" t="s">
        <v>219</v>
      </c>
      <c r="BC1" s="123" t="s">
        <v>220</v>
      </c>
      <c r="BD1" s="123" t="s">
        <v>221</v>
      </c>
      <c r="BE1" s="123" t="s">
        <v>222</v>
      </c>
      <c r="BF1" s="123" t="s">
        <v>223</v>
      </c>
      <c r="BG1" s="123" t="s">
        <v>224</v>
      </c>
      <c r="BH1" s="123" t="s">
        <v>225</v>
      </c>
      <c r="BI1" s="123" t="s">
        <v>226</v>
      </c>
    </row>
    <row r="2" spans="1:93" s="143" customFormat="1" ht="38.25" x14ac:dyDescent="0.2">
      <c r="A2" s="132" t="s">
        <v>217</v>
      </c>
      <c r="B2" s="133" t="s">
        <v>8</v>
      </c>
      <c r="C2" s="134" t="s">
        <v>9</v>
      </c>
      <c r="D2" s="133" t="s">
        <v>15</v>
      </c>
      <c r="E2" s="133" t="s">
        <v>16</v>
      </c>
      <c r="F2" s="133" t="s">
        <v>17</v>
      </c>
      <c r="G2" s="133" t="s">
        <v>18</v>
      </c>
      <c r="H2" s="133" t="s">
        <v>10</v>
      </c>
      <c r="I2" s="133" t="s">
        <v>11</v>
      </c>
      <c r="J2" s="133" t="s">
        <v>12</v>
      </c>
      <c r="K2" s="133" t="s">
        <v>0</v>
      </c>
      <c r="L2" s="133" t="s">
        <v>1</v>
      </c>
      <c r="M2" s="134" t="s">
        <v>23</v>
      </c>
      <c r="N2" s="134" t="s">
        <v>47</v>
      </c>
      <c r="O2" s="134" t="s">
        <v>48</v>
      </c>
      <c r="P2" s="134" t="s">
        <v>55</v>
      </c>
      <c r="Q2" s="134" t="s">
        <v>41</v>
      </c>
      <c r="R2" s="135" t="s">
        <v>78</v>
      </c>
      <c r="S2" s="135" t="s">
        <v>58</v>
      </c>
      <c r="T2" s="135" t="s">
        <v>59</v>
      </c>
      <c r="U2" s="135" t="s">
        <v>53</v>
      </c>
      <c r="V2" s="134" t="s">
        <v>55</v>
      </c>
      <c r="W2" s="135" t="s">
        <v>565</v>
      </c>
      <c r="X2" s="134" t="s">
        <v>564</v>
      </c>
      <c r="Y2" s="134" t="s">
        <v>68</v>
      </c>
      <c r="Z2" s="136" t="s">
        <v>140</v>
      </c>
      <c r="AA2" s="136" t="s">
        <v>147</v>
      </c>
      <c r="AB2" s="137" t="s">
        <v>148</v>
      </c>
      <c r="AC2" s="137" t="s">
        <v>568</v>
      </c>
      <c r="AD2" s="137" t="s">
        <v>60</v>
      </c>
      <c r="AE2" s="137" t="s">
        <v>185</v>
      </c>
      <c r="AF2" s="137" t="s">
        <v>566</v>
      </c>
      <c r="AG2" s="137" t="s">
        <v>567</v>
      </c>
      <c r="AH2" s="137" t="s">
        <v>63</v>
      </c>
      <c r="AI2" s="137" t="s">
        <v>65</v>
      </c>
      <c r="AJ2" s="137" t="s">
        <v>67</v>
      </c>
      <c r="AK2" s="138" t="s">
        <v>68</v>
      </c>
      <c r="AL2" s="139" t="s">
        <v>141</v>
      </c>
      <c r="AM2" s="139" t="s">
        <v>149</v>
      </c>
      <c r="AN2" s="140" t="s">
        <v>151</v>
      </c>
      <c r="AO2" s="140" t="s">
        <v>568</v>
      </c>
      <c r="AP2" s="140" t="s">
        <v>60</v>
      </c>
      <c r="AQ2" s="140" t="s">
        <v>185</v>
      </c>
      <c r="AR2" s="140" t="s">
        <v>566</v>
      </c>
      <c r="AS2" s="140" t="s">
        <v>567</v>
      </c>
      <c r="AT2" s="140" t="s">
        <v>63</v>
      </c>
      <c r="AU2" s="140" t="s">
        <v>65</v>
      </c>
      <c r="AV2" s="140" t="s">
        <v>67</v>
      </c>
      <c r="AW2" s="140" t="s">
        <v>68</v>
      </c>
      <c r="AX2" s="141" t="s">
        <v>142</v>
      </c>
      <c r="AY2" s="141" t="s">
        <v>150</v>
      </c>
      <c r="AZ2" s="142" t="s">
        <v>152</v>
      </c>
      <c r="BA2" s="142" t="s">
        <v>568</v>
      </c>
      <c r="BB2" s="142" t="s">
        <v>60</v>
      </c>
      <c r="BC2" s="142" t="s">
        <v>185</v>
      </c>
      <c r="BD2" s="142" t="s">
        <v>566</v>
      </c>
      <c r="BE2" s="142" t="s">
        <v>567</v>
      </c>
      <c r="BF2" s="142" t="s">
        <v>63</v>
      </c>
      <c r="BG2" s="142" t="s">
        <v>65</v>
      </c>
      <c r="BH2" s="142" t="s">
        <v>67</v>
      </c>
      <c r="BI2" s="142" t="s">
        <v>68</v>
      </c>
      <c r="BJ2" s="123"/>
      <c r="BK2" s="123"/>
      <c r="BL2" s="123"/>
      <c r="BM2" s="123"/>
      <c r="BN2" s="123"/>
      <c r="BO2" s="123"/>
      <c r="BP2" s="123"/>
      <c r="BQ2" s="123"/>
      <c r="BR2" s="123"/>
      <c r="BS2" s="123"/>
      <c r="BT2" s="123"/>
      <c r="BU2" s="123"/>
      <c r="BV2" s="123"/>
      <c r="BW2" s="123"/>
      <c r="BX2" s="123"/>
      <c r="BY2" s="123"/>
      <c r="BZ2" s="123"/>
      <c r="CA2" s="123"/>
      <c r="CB2" s="123"/>
      <c r="CC2" s="123"/>
      <c r="CD2" s="123"/>
      <c r="CE2" s="123"/>
      <c r="CF2" s="123"/>
      <c r="CG2" s="123"/>
      <c r="CH2" s="123"/>
      <c r="CI2" s="123"/>
      <c r="CJ2" s="123"/>
      <c r="CK2" s="123"/>
      <c r="CL2" s="123"/>
      <c r="CM2" s="123"/>
      <c r="CN2" s="123"/>
      <c r="CO2" s="123"/>
    </row>
    <row r="3" spans="1:93" x14ac:dyDescent="0.2">
      <c r="A3" s="123">
        <v>0</v>
      </c>
      <c r="B3" s="144">
        <v>1</v>
      </c>
      <c r="C3" s="145" t="s">
        <v>72</v>
      </c>
      <c r="D3" s="146" t="s">
        <v>33</v>
      </c>
      <c r="E3" s="146" t="s">
        <v>139</v>
      </c>
      <c r="F3" s="147" t="s">
        <v>20</v>
      </c>
      <c r="G3" s="146" t="s">
        <v>19</v>
      </c>
      <c r="H3" s="147" t="s">
        <v>77</v>
      </c>
      <c r="I3" s="146" t="s">
        <v>37</v>
      </c>
      <c r="J3" s="178" t="s">
        <v>237</v>
      </c>
      <c r="K3" s="148" t="s">
        <v>4</v>
      </c>
      <c r="L3" s="145">
        <v>79.38</v>
      </c>
      <c r="M3" s="127">
        <f>J3*L3</f>
        <v>67473</v>
      </c>
      <c r="N3" s="127">
        <v>0</v>
      </c>
      <c r="O3" s="127">
        <v>0</v>
      </c>
      <c r="P3" s="130">
        <v>0.18</v>
      </c>
      <c r="Q3" s="146" t="s">
        <v>44</v>
      </c>
      <c r="R3" s="145">
        <v>5</v>
      </c>
      <c r="S3" s="127">
        <f>M3*R3/100</f>
        <v>3373.65</v>
      </c>
      <c r="T3" s="127">
        <f>M3-S3</f>
        <v>64099.35</v>
      </c>
      <c r="U3" s="126">
        <f>T3-(T3*$U$9)</f>
        <v>63935.293574868811</v>
      </c>
      <c r="V3" s="127">
        <f>ROUND((P3*U3),2)</f>
        <v>11508.35</v>
      </c>
      <c r="W3" s="127">
        <f>$W$9*U3</f>
        <v>127.66321663781278</v>
      </c>
      <c r="X3" s="127">
        <f>ROUND(((U3+W3)/J3),4)</f>
        <v>75.368200000000002</v>
      </c>
      <c r="Y3" s="127">
        <f>X3*J3</f>
        <v>64062.97</v>
      </c>
      <c r="Z3" s="145" t="str">
        <f>C3</f>
        <v>BRUFT090</v>
      </c>
      <c r="AA3" s="178" t="str">
        <f>J3</f>
        <v>850</v>
      </c>
      <c r="AB3" s="179" t="s">
        <v>241</v>
      </c>
      <c r="AC3" s="149">
        <f>(AB3/J3)*U3</f>
        <v>31967.646787434405</v>
      </c>
      <c r="AD3" s="149">
        <f>AB3*L3</f>
        <v>33736.5</v>
      </c>
      <c r="AE3" s="149">
        <f>ROUND(AD3*R3/100,2)</f>
        <v>1686.83</v>
      </c>
      <c r="AF3" s="149">
        <f>AD3-AE3</f>
        <v>32049.67</v>
      </c>
      <c r="AG3" s="126">
        <f>AF3-(AF3*$AG$9)</f>
        <v>31967.641750224251</v>
      </c>
      <c r="AH3" s="127">
        <f>ROUND(P3*AG3,2)</f>
        <v>5754.18</v>
      </c>
      <c r="AI3" s="149">
        <f>($AD$12/$AD$10)*AF3</f>
        <v>63.831614454899778</v>
      </c>
      <c r="AJ3" s="127">
        <f>ROUND(((AG3+AI3)/AB3),4)</f>
        <v>75.368200000000002</v>
      </c>
      <c r="AK3" s="149">
        <f>ROUND(AB3*AJ3,2)</f>
        <v>32031.49</v>
      </c>
      <c r="AL3" s="145" t="str">
        <f>C3</f>
        <v>BRUFT090</v>
      </c>
      <c r="AM3" s="178" t="str">
        <f>J3</f>
        <v>850</v>
      </c>
      <c r="AN3" s="179" t="s">
        <v>241</v>
      </c>
      <c r="AO3" s="149">
        <f>(AN3/J3)*U3</f>
        <v>31967.646787434405</v>
      </c>
      <c r="AP3" s="149">
        <f>AN3*L3</f>
        <v>33736.5</v>
      </c>
      <c r="AQ3" s="149">
        <f>ROUND(AP3*R3/100,2)</f>
        <v>1686.83</v>
      </c>
      <c r="AR3" s="149">
        <f>AP3-AQ3</f>
        <v>32049.67</v>
      </c>
      <c r="AS3" s="126">
        <f>AR3-(AR3*$AG$9)</f>
        <v>31967.641750224251</v>
      </c>
      <c r="AT3" s="127">
        <f>ROUND(P3*AS3,2)</f>
        <v>5754.18</v>
      </c>
      <c r="AU3" s="149">
        <f>($AP$12/$AP$10)*AR3</f>
        <v>63.831614454899778</v>
      </c>
      <c r="AV3" s="127">
        <f>ROUND(((AS3+AU3)/AN3),4)</f>
        <v>75.368200000000002</v>
      </c>
      <c r="AW3" s="149">
        <f>ROUND(AN3*AV3,2)</f>
        <v>32031.49</v>
      </c>
      <c r="AX3" s="145" t="str">
        <f>C5</f>
        <v>BRUFT098</v>
      </c>
      <c r="AY3" s="178" t="str">
        <f>J5</f>
        <v>2800</v>
      </c>
      <c r="AZ3" s="179" t="s">
        <v>238</v>
      </c>
      <c r="BA3" s="149">
        <f>(AZ3/J5)*U5</f>
        <v>114193.38252774577</v>
      </c>
      <c r="BB3" s="149">
        <f>AZ3*L5</f>
        <v>120512</v>
      </c>
      <c r="BC3" s="149">
        <f>ROUND(BB3*R5/100,2)</f>
        <v>6025.6</v>
      </c>
      <c r="BD3" s="149">
        <f>BB3-BC3</f>
        <v>114486.39999999999</v>
      </c>
      <c r="BE3" s="126">
        <f>BD3-(BD3*$BE$9)</f>
        <v>114193.38253895599</v>
      </c>
      <c r="BF3" s="127">
        <f>ROUND(P5*BE3,2)</f>
        <v>5709.67</v>
      </c>
      <c r="BG3" s="149">
        <f>($BB$12/$BB$10)*BD3</f>
        <v>228.01638711224723</v>
      </c>
      <c r="BH3" s="127">
        <f>ROUND(((BE3+BG3)/AZ3),4)</f>
        <v>40.864800000000002</v>
      </c>
      <c r="BI3" s="149">
        <f>ROUND(AZ3*BH3,2)</f>
        <v>114421.44</v>
      </c>
    </row>
    <row r="4" spans="1:93" x14ac:dyDescent="0.2">
      <c r="A4" s="123">
        <v>1</v>
      </c>
      <c r="B4" s="144">
        <v>2</v>
      </c>
      <c r="C4" s="145" t="s">
        <v>73</v>
      </c>
      <c r="D4" s="146" t="s">
        <v>33</v>
      </c>
      <c r="E4" s="146" t="s">
        <v>34</v>
      </c>
      <c r="F4" s="147" t="s">
        <v>20</v>
      </c>
      <c r="G4" s="146" t="s">
        <v>19</v>
      </c>
      <c r="H4" s="147" t="s">
        <v>77</v>
      </c>
      <c r="I4" s="146" t="s">
        <v>37</v>
      </c>
      <c r="J4" s="178" t="s">
        <v>210</v>
      </c>
      <c r="K4" s="148" t="s">
        <v>4</v>
      </c>
      <c r="L4" s="145">
        <v>69.88</v>
      </c>
      <c r="M4" s="127">
        <f>J4*L4</f>
        <v>104820</v>
      </c>
      <c r="N4" s="127">
        <v>0</v>
      </c>
      <c r="O4" s="127">
        <v>0</v>
      </c>
      <c r="P4" s="130">
        <v>0.12</v>
      </c>
      <c r="Q4" s="146" t="s">
        <v>44</v>
      </c>
      <c r="R4" s="145">
        <v>5</v>
      </c>
      <c r="S4" s="127">
        <f>M4*R4/100</f>
        <v>5241</v>
      </c>
      <c r="T4" s="127">
        <f>M4-S4</f>
        <v>99579</v>
      </c>
      <c r="U4" s="126">
        <f t="shared" ref="U4:U7" si="0">T4-(T4*$U$9)</f>
        <v>99324.136654924907</v>
      </c>
      <c r="V4" s="127">
        <f t="shared" ref="V4:V7" si="1">ROUND((P4*U4),2)</f>
        <v>11918.9</v>
      </c>
      <c r="W4" s="127">
        <f t="shared" ref="W4:W7" si="2">$W$9*U4</f>
        <v>198.32612108510864</v>
      </c>
      <c r="X4" s="127">
        <f t="shared" ref="X4:X7" si="3">ROUND(((U4+W4)/J4),4)</f>
        <v>66.348299999999995</v>
      </c>
      <c r="Y4" s="127">
        <f t="shared" ref="Y4:Y7" si="4">X4*J4</f>
        <v>99522.45</v>
      </c>
      <c r="Z4" s="145" t="str">
        <f>C4</f>
        <v>BRUFT095</v>
      </c>
      <c r="AA4" s="178" t="str">
        <f>J4</f>
        <v>1500</v>
      </c>
      <c r="AB4" s="179" t="s">
        <v>242</v>
      </c>
      <c r="AC4" s="149">
        <f>(AB4/J4)*U4</f>
        <v>49662.068327462453</v>
      </c>
      <c r="AD4" s="149">
        <f>AB4*L4</f>
        <v>52410</v>
      </c>
      <c r="AE4" s="149">
        <f>ROUND(AD4*R4/100,2)</f>
        <v>2620.5</v>
      </c>
      <c r="AF4" s="149">
        <f>AD4-AE4</f>
        <v>49789.5</v>
      </c>
      <c r="AG4" s="126">
        <f>AF4-(AF4*$AG$9)</f>
        <v>49662.068249775752</v>
      </c>
      <c r="AH4" s="127">
        <f>ROUND(P4*AG4,2)</f>
        <v>5959.45</v>
      </c>
      <c r="AI4" s="149">
        <f>($AD$12/$AD$10)*AF4</f>
        <v>99.16308554510023</v>
      </c>
      <c r="AJ4" s="127">
        <f>ROUND(((AG4+AI4)/AB4),4)</f>
        <v>66.348299999999995</v>
      </c>
      <c r="AK4" s="149">
        <f>ROUND(AB4*AJ4,2)</f>
        <v>49761.23</v>
      </c>
      <c r="AL4" s="145" t="str">
        <f>C4</f>
        <v>BRUFT095</v>
      </c>
      <c r="AM4" s="178" t="str">
        <f>J4</f>
        <v>1500</v>
      </c>
      <c r="AN4" s="179" t="s">
        <v>242</v>
      </c>
      <c r="AO4" s="149">
        <f>(AN4/J4)*U4</f>
        <v>49662.068327462453</v>
      </c>
      <c r="AP4" s="149">
        <f>AN4*L4</f>
        <v>52410</v>
      </c>
      <c r="AQ4" s="149">
        <f>ROUND(AP4*R4/100,2)</f>
        <v>2620.5</v>
      </c>
      <c r="AR4" s="149">
        <f>AP4-AQ4</f>
        <v>49789.5</v>
      </c>
      <c r="AS4" s="126">
        <f>AR4-(AR4*$AG$9)</f>
        <v>49662.068249775752</v>
      </c>
      <c r="AT4" s="127">
        <f>ROUND(P4*AS4,2)</f>
        <v>5959.45</v>
      </c>
      <c r="AU4" s="149">
        <f>($AP$12/$AP$10)*AR4</f>
        <v>99.16308554510023</v>
      </c>
      <c r="AV4" s="127">
        <f>ROUND(((AS4+AU4)/AN4),4)</f>
        <v>66.348299999999995</v>
      </c>
      <c r="AW4" s="149">
        <f>ROUND(AN4*AV4,2)</f>
        <v>49761.23</v>
      </c>
      <c r="AX4" s="145" t="str">
        <f t="shared" ref="AX4:AX5" si="5">C6</f>
        <v>BRUFT200</v>
      </c>
      <c r="AY4" s="178" t="str">
        <f t="shared" ref="AY4:AY5" si="6">J6</f>
        <v>5750</v>
      </c>
      <c r="AZ4" s="179" t="s">
        <v>239</v>
      </c>
      <c r="BA4" s="149">
        <f t="shared" ref="BA4:BA5" si="7">(AZ4/J6)*U6</f>
        <v>430333.27516905341</v>
      </c>
      <c r="BB4" s="149">
        <f t="shared" ref="BB4:BB5" si="8">AZ4*L6</f>
        <v>431537.5</v>
      </c>
      <c r="BC4" s="149">
        <f>R6</f>
        <v>100</v>
      </c>
      <c r="BD4" s="149">
        <f t="shared" ref="BD4:BD5" si="9">BB4-BC4</f>
        <v>431437.5</v>
      </c>
      <c r="BE4" s="126">
        <f t="shared" ref="BE4:BE5" si="10">BD4-(BD4*$BE$9)</f>
        <v>430333.27521129872</v>
      </c>
      <c r="BF4" s="127">
        <f t="shared" ref="BF4:BF5" si="11">ROUND(P6*BE4,2)</f>
        <v>77459.990000000005</v>
      </c>
      <c r="BG4" s="149">
        <f t="shared" ref="BG4:BG5" si="12">($BB$12/$BB$10)*BD4</f>
        <v>859.27079561188202</v>
      </c>
      <c r="BH4" s="127">
        <f t="shared" ref="BH4:BH5" si="13">ROUND(((BE4+BG4)/AZ4),4)</f>
        <v>74.989999999999995</v>
      </c>
      <c r="BI4" s="228">
        <f t="shared" ref="BI4:BI5" si="14">ROUND(AZ4*BH4,2)</f>
        <v>431192.5</v>
      </c>
    </row>
    <row r="5" spans="1:93" x14ac:dyDescent="0.2">
      <c r="A5" s="123">
        <v>2</v>
      </c>
      <c r="B5" s="144">
        <v>3</v>
      </c>
      <c r="C5" s="145" t="s">
        <v>74</v>
      </c>
      <c r="D5" s="146" t="s">
        <v>33</v>
      </c>
      <c r="E5" s="146" t="s">
        <v>34</v>
      </c>
      <c r="F5" s="147" t="s">
        <v>20</v>
      </c>
      <c r="G5" s="146" t="s">
        <v>19</v>
      </c>
      <c r="H5" s="147" t="s">
        <v>77</v>
      </c>
      <c r="I5" s="146" t="s">
        <v>37</v>
      </c>
      <c r="J5" s="178" t="s">
        <v>238</v>
      </c>
      <c r="K5" s="148" t="s">
        <v>4</v>
      </c>
      <c r="L5" s="145">
        <v>43.04</v>
      </c>
      <c r="M5" s="127">
        <f>J5*L5</f>
        <v>120512</v>
      </c>
      <c r="N5" s="127">
        <v>0</v>
      </c>
      <c r="O5" s="127">
        <v>0</v>
      </c>
      <c r="P5" s="130">
        <v>0.05</v>
      </c>
      <c r="Q5" s="146" t="s">
        <v>44</v>
      </c>
      <c r="R5" s="145">
        <v>5</v>
      </c>
      <c r="S5" s="127">
        <f>M5*R5/100</f>
        <v>6025.6</v>
      </c>
      <c r="T5" s="127">
        <f>M5-S5</f>
        <v>114486.39999999999</v>
      </c>
      <c r="U5" s="126">
        <f t="shared" si="0"/>
        <v>114193.38252774577</v>
      </c>
      <c r="V5" s="127">
        <f t="shared" si="1"/>
        <v>5709.67</v>
      </c>
      <c r="W5" s="127">
        <f t="shared" si="2"/>
        <v>228.01638527197684</v>
      </c>
      <c r="X5" s="127">
        <f t="shared" si="3"/>
        <v>40.864800000000002</v>
      </c>
      <c r="Y5" s="127">
        <f t="shared" si="4"/>
        <v>114421.44</v>
      </c>
      <c r="Z5" s="128">
        <v>0</v>
      </c>
      <c r="AA5" s="178"/>
      <c r="AB5" s="180" t="s">
        <v>208</v>
      </c>
      <c r="AC5" s="128"/>
      <c r="AD5" s="128">
        <v>0</v>
      </c>
      <c r="AE5" s="128">
        <v>0</v>
      </c>
      <c r="AF5" s="128">
        <v>0</v>
      </c>
      <c r="AG5" s="128">
        <v>0</v>
      </c>
      <c r="AH5" s="128">
        <v>0</v>
      </c>
      <c r="AI5" s="128">
        <v>0</v>
      </c>
      <c r="AJ5" s="128">
        <v>0</v>
      </c>
      <c r="AK5" s="128">
        <v>0</v>
      </c>
      <c r="AL5" s="128">
        <v>0</v>
      </c>
      <c r="AM5" s="178"/>
      <c r="AN5" s="180" t="s">
        <v>208</v>
      </c>
      <c r="AO5" s="128"/>
      <c r="AP5" s="128">
        <v>0</v>
      </c>
      <c r="AQ5" s="128">
        <v>0</v>
      </c>
      <c r="AR5" s="128">
        <v>0</v>
      </c>
      <c r="AS5" s="128">
        <v>0</v>
      </c>
      <c r="AT5" s="128">
        <v>0</v>
      </c>
      <c r="AU5" s="128">
        <v>0</v>
      </c>
      <c r="AV5" s="128">
        <v>0</v>
      </c>
      <c r="AW5" s="128">
        <v>0</v>
      </c>
      <c r="AX5" s="145" t="str">
        <f t="shared" si="5"/>
        <v>BRUFT201</v>
      </c>
      <c r="AY5" s="178" t="str">
        <f t="shared" si="6"/>
        <v>8200</v>
      </c>
      <c r="AZ5" s="181" t="s">
        <v>240</v>
      </c>
      <c r="BA5" s="149">
        <f t="shared" si="7"/>
        <v>1796274.802073407</v>
      </c>
      <c r="BB5" s="149">
        <f t="shared" si="8"/>
        <v>1800884</v>
      </c>
      <c r="BC5" s="149">
        <f>R7</f>
        <v>0</v>
      </c>
      <c r="BD5" s="149">
        <f t="shared" si="9"/>
        <v>1800884</v>
      </c>
      <c r="BE5" s="126">
        <f t="shared" si="10"/>
        <v>1796274.8022497452</v>
      </c>
      <c r="BF5" s="127">
        <f t="shared" si="11"/>
        <v>502956.94</v>
      </c>
      <c r="BG5" s="149">
        <f t="shared" si="12"/>
        <v>3586.723517275871</v>
      </c>
      <c r="BH5" s="127">
        <f t="shared" si="13"/>
        <v>219.49529999999999</v>
      </c>
      <c r="BI5" s="149">
        <f t="shared" si="14"/>
        <v>1799861.46</v>
      </c>
    </row>
    <row r="6" spans="1:93" x14ac:dyDescent="0.2">
      <c r="A6" s="123">
        <v>3</v>
      </c>
      <c r="B6" s="144">
        <v>4</v>
      </c>
      <c r="C6" s="145" t="s">
        <v>75</v>
      </c>
      <c r="D6" s="146" t="s">
        <v>33</v>
      </c>
      <c r="E6" s="146" t="s">
        <v>34</v>
      </c>
      <c r="F6" s="147" t="s">
        <v>20</v>
      </c>
      <c r="G6" s="146" t="s">
        <v>19</v>
      </c>
      <c r="H6" s="147" t="s">
        <v>77</v>
      </c>
      <c r="I6" s="146" t="s">
        <v>37</v>
      </c>
      <c r="J6" s="178" t="s">
        <v>239</v>
      </c>
      <c r="K6" s="148" t="s">
        <v>4</v>
      </c>
      <c r="L6" s="145">
        <v>75.05</v>
      </c>
      <c r="M6" s="127">
        <f>J6*L6</f>
        <v>431537.5</v>
      </c>
      <c r="N6" s="127">
        <v>0</v>
      </c>
      <c r="O6" s="127">
        <v>0</v>
      </c>
      <c r="P6" s="130">
        <v>0.18</v>
      </c>
      <c r="Q6" s="146" t="s">
        <v>43</v>
      </c>
      <c r="R6" s="145">
        <v>100</v>
      </c>
      <c r="S6" s="127">
        <f>R6</f>
        <v>100</v>
      </c>
      <c r="T6" s="127">
        <f>M6-S6</f>
        <v>431437.5</v>
      </c>
      <c r="U6" s="126">
        <f t="shared" si="0"/>
        <v>430333.27516905341</v>
      </c>
      <c r="V6" s="127">
        <f t="shared" si="1"/>
        <v>77459.990000000005</v>
      </c>
      <c r="W6" s="127">
        <f t="shared" si="2"/>
        <v>859.27078867689545</v>
      </c>
      <c r="X6" s="127">
        <f t="shared" si="3"/>
        <v>74.989999999999995</v>
      </c>
      <c r="Y6" s="127">
        <f t="shared" si="4"/>
        <v>431192.49999999994</v>
      </c>
      <c r="Z6" s="128">
        <v>0</v>
      </c>
      <c r="AA6" s="180">
        <v>0</v>
      </c>
      <c r="AB6" s="180" t="s">
        <v>208</v>
      </c>
      <c r="AC6" s="128"/>
      <c r="AD6" s="128">
        <v>0</v>
      </c>
      <c r="AE6" s="128">
        <v>0</v>
      </c>
      <c r="AF6" s="128">
        <v>0</v>
      </c>
      <c r="AG6" s="128">
        <v>0</v>
      </c>
      <c r="AH6" s="128">
        <v>0</v>
      </c>
      <c r="AI6" s="128">
        <v>0</v>
      </c>
      <c r="AJ6" s="128">
        <v>0</v>
      </c>
      <c r="AK6" s="128">
        <v>0</v>
      </c>
      <c r="AL6" s="128">
        <v>0</v>
      </c>
      <c r="AM6" s="180">
        <v>0</v>
      </c>
      <c r="AN6" s="180" t="s">
        <v>208</v>
      </c>
      <c r="AO6" s="128"/>
      <c r="AP6" s="128">
        <v>0</v>
      </c>
      <c r="AQ6" s="128">
        <v>0</v>
      </c>
      <c r="AR6" s="128">
        <v>0</v>
      </c>
      <c r="AS6" s="128">
        <v>0</v>
      </c>
      <c r="AT6" s="128">
        <v>0</v>
      </c>
      <c r="AU6" s="128">
        <v>0</v>
      </c>
      <c r="AV6" s="128">
        <v>0</v>
      </c>
      <c r="AW6" s="128">
        <v>0</v>
      </c>
      <c r="AX6" s="128">
        <v>0</v>
      </c>
      <c r="AY6" s="180">
        <v>0</v>
      </c>
      <c r="AZ6" s="180" t="s">
        <v>208</v>
      </c>
      <c r="BA6" s="128"/>
      <c r="BB6" s="128">
        <v>0</v>
      </c>
      <c r="BC6" s="128">
        <v>0</v>
      </c>
      <c r="BD6" s="128">
        <v>0</v>
      </c>
      <c r="BE6" s="128">
        <v>0</v>
      </c>
      <c r="BF6" s="128">
        <v>0</v>
      </c>
      <c r="BG6" s="128">
        <v>0</v>
      </c>
      <c r="BH6" s="128">
        <v>0</v>
      </c>
      <c r="BI6" s="128">
        <v>0</v>
      </c>
    </row>
    <row r="7" spans="1:93" x14ac:dyDescent="0.2">
      <c r="A7" s="123">
        <v>4</v>
      </c>
      <c r="B7" s="144">
        <v>5</v>
      </c>
      <c r="C7" s="145" t="s">
        <v>76</v>
      </c>
      <c r="D7" s="146" t="s">
        <v>33</v>
      </c>
      <c r="E7" s="146" t="s">
        <v>34</v>
      </c>
      <c r="F7" s="147" t="s">
        <v>20</v>
      </c>
      <c r="G7" s="146" t="s">
        <v>19</v>
      </c>
      <c r="H7" s="147" t="s">
        <v>77</v>
      </c>
      <c r="I7" s="146" t="s">
        <v>37</v>
      </c>
      <c r="J7" s="178" t="s">
        <v>240</v>
      </c>
      <c r="K7" s="148" t="s">
        <v>4</v>
      </c>
      <c r="L7" s="145">
        <v>219.62</v>
      </c>
      <c r="M7" s="127">
        <f>J7*L7</f>
        <v>1800884</v>
      </c>
      <c r="N7" s="127">
        <v>0</v>
      </c>
      <c r="O7" s="127">
        <v>0</v>
      </c>
      <c r="P7" s="130">
        <v>0.28000000000000003</v>
      </c>
      <c r="Q7" s="145"/>
      <c r="R7" s="145">
        <v>0</v>
      </c>
      <c r="S7" s="127">
        <f>M7*R7</f>
        <v>0</v>
      </c>
      <c r="T7" s="127">
        <f>M7-S7</f>
        <v>1800884</v>
      </c>
      <c r="U7" s="126">
        <f t="shared" si="0"/>
        <v>1796274.802073407</v>
      </c>
      <c r="V7" s="127">
        <f t="shared" si="1"/>
        <v>502956.94</v>
      </c>
      <c r="W7" s="127">
        <f t="shared" si="2"/>
        <v>3586.7234883282099</v>
      </c>
      <c r="X7" s="127">
        <f t="shared" si="3"/>
        <v>219.49529999999999</v>
      </c>
      <c r="Y7" s="127">
        <f t="shared" si="4"/>
        <v>1799861.46</v>
      </c>
      <c r="Z7" s="128">
        <v>0</v>
      </c>
      <c r="AA7" s="180">
        <v>0</v>
      </c>
      <c r="AB7" s="180" t="s">
        <v>208</v>
      </c>
      <c r="AC7" s="128"/>
      <c r="AD7" s="128">
        <v>0</v>
      </c>
      <c r="AE7" s="128">
        <v>0</v>
      </c>
      <c r="AF7" s="128">
        <v>0</v>
      </c>
      <c r="AG7" s="128">
        <v>0</v>
      </c>
      <c r="AH7" s="128">
        <v>0</v>
      </c>
      <c r="AI7" s="128">
        <v>0</v>
      </c>
      <c r="AJ7" s="128">
        <v>0</v>
      </c>
      <c r="AK7" s="128">
        <v>0</v>
      </c>
      <c r="AL7" s="128">
        <v>0</v>
      </c>
      <c r="AM7" s="180">
        <v>0</v>
      </c>
      <c r="AN7" s="180" t="s">
        <v>208</v>
      </c>
      <c r="AO7" s="128"/>
      <c r="AP7" s="128">
        <v>0</v>
      </c>
      <c r="AQ7" s="128">
        <v>0</v>
      </c>
      <c r="AR7" s="128">
        <v>0</v>
      </c>
      <c r="AS7" s="128">
        <v>0</v>
      </c>
      <c r="AT7" s="128">
        <v>0</v>
      </c>
      <c r="AU7" s="128">
        <v>0</v>
      </c>
      <c r="AV7" s="128">
        <v>0</v>
      </c>
      <c r="AW7" s="128">
        <v>0</v>
      </c>
      <c r="AX7" s="128">
        <v>0</v>
      </c>
      <c r="AY7" s="180">
        <v>0</v>
      </c>
      <c r="AZ7" s="180" t="s">
        <v>208</v>
      </c>
      <c r="BA7" s="128"/>
      <c r="BB7" s="128">
        <v>0</v>
      </c>
      <c r="BC7" s="128">
        <v>0</v>
      </c>
      <c r="BD7" s="128">
        <v>0</v>
      </c>
      <c r="BE7" s="128">
        <v>0</v>
      </c>
      <c r="BF7" s="128">
        <v>0</v>
      </c>
      <c r="BG7" s="128">
        <v>0</v>
      </c>
      <c r="BH7" s="128">
        <v>0</v>
      </c>
      <c r="BI7" s="128">
        <v>0</v>
      </c>
    </row>
    <row r="8" spans="1:93" x14ac:dyDescent="0.2">
      <c r="A8" s="123">
        <v>5</v>
      </c>
      <c r="B8" s="150"/>
      <c r="C8" s="150"/>
      <c r="D8" s="150"/>
      <c r="E8" s="150"/>
      <c r="F8" s="150"/>
      <c r="G8" s="150"/>
      <c r="H8" s="124"/>
      <c r="I8" s="124"/>
      <c r="J8" s="124"/>
      <c r="K8" s="124"/>
      <c r="L8" s="124"/>
      <c r="M8" s="117">
        <f>SUM(M3:M7)</f>
        <v>2525226.5</v>
      </c>
      <c r="N8" s="117"/>
      <c r="O8" s="117"/>
      <c r="P8" s="124"/>
      <c r="Q8" s="124"/>
      <c r="R8" s="124"/>
      <c r="S8" s="124" t="s">
        <v>69</v>
      </c>
      <c r="T8" s="118">
        <f>SUM(T3:T7)</f>
        <v>2510486.25</v>
      </c>
      <c r="U8" s="118">
        <f t="shared" ref="U8" si="15">SUM(U3:U7)</f>
        <v>2504060.8899999997</v>
      </c>
      <c r="V8" s="118">
        <f>SUM(V3:V7)</f>
        <v>609553.85</v>
      </c>
      <c r="W8" s="118">
        <f>SUM(W3:W7)</f>
        <v>5000.0000000000036</v>
      </c>
      <c r="X8" s="118"/>
      <c r="Y8" s="118"/>
      <c r="Z8" s="119"/>
      <c r="AA8" s="119"/>
      <c r="AB8" s="151" t="s">
        <v>70</v>
      </c>
      <c r="AC8" s="151">
        <f>SUM(AC3:AC7)</f>
        <v>81629.715114896855</v>
      </c>
      <c r="AD8" s="120">
        <f t="shared" ref="AD8:AI8" si="16">SUM(AD3:AD7)</f>
        <v>86146.5</v>
      </c>
      <c r="AE8" s="120">
        <f t="shared" si="16"/>
        <v>4307.33</v>
      </c>
      <c r="AF8" s="120">
        <f>SUM(AF3:AF7)</f>
        <v>81839.17</v>
      </c>
      <c r="AG8" s="120">
        <f>SUM(AG3:AG7)</f>
        <v>81629.710000000006</v>
      </c>
      <c r="AH8" s="120">
        <f>ROUND(SUM(AH3:AH7),2)</f>
        <v>11713.63</v>
      </c>
      <c r="AI8" s="120">
        <f t="shared" si="16"/>
        <v>162.99470000000002</v>
      </c>
      <c r="AJ8" s="122"/>
      <c r="AK8" s="120">
        <f>SUM(AK3:AK7)</f>
        <v>81792.72</v>
      </c>
      <c r="AL8" s="125"/>
      <c r="AM8" s="125"/>
      <c r="AN8" s="152" t="s">
        <v>70</v>
      </c>
      <c r="AO8" s="152">
        <f>SUM(AO3:AO7)</f>
        <v>81629.715114896855</v>
      </c>
      <c r="AP8" s="152">
        <f>SUM(AP3:AP7)</f>
        <v>86146.5</v>
      </c>
      <c r="AQ8" s="125">
        <f>SUM(AQ3:AQ7)</f>
        <v>4307.33</v>
      </c>
      <c r="AR8" s="125">
        <f t="shared" ref="AR8:AW8" si="17">SUM(AR3:AR7)</f>
        <v>81839.17</v>
      </c>
      <c r="AS8" s="125">
        <f>SUM(AS3:AS7)</f>
        <v>81629.710000000006</v>
      </c>
      <c r="AT8" s="152">
        <f>SUM(AT3:AT7)</f>
        <v>11713.630000000001</v>
      </c>
      <c r="AU8" s="125">
        <f t="shared" si="17"/>
        <v>162.99470000000002</v>
      </c>
      <c r="AV8" s="125">
        <f t="shared" si="17"/>
        <v>141.7165</v>
      </c>
      <c r="AW8" s="125">
        <f t="shared" si="17"/>
        <v>81792.72</v>
      </c>
      <c r="AX8" s="129"/>
      <c r="AY8" s="129"/>
      <c r="AZ8" s="153" t="s">
        <v>70</v>
      </c>
      <c r="BA8" s="153">
        <f>SUM(BA3:BA7)</f>
        <v>2340801.4597702064</v>
      </c>
      <c r="BB8" s="153">
        <f>SUM(BB3:BB7)</f>
        <v>2352933.5</v>
      </c>
      <c r="BC8" s="129">
        <f>SUM(BC3:BC7)</f>
        <v>6125.6</v>
      </c>
      <c r="BD8" s="129">
        <f t="shared" ref="BD8" si="18">SUM(BD3:BD7)</f>
        <v>2346807.9</v>
      </c>
      <c r="BE8" s="129">
        <f>SUM(BE3:BE7)</f>
        <v>2340801.46</v>
      </c>
      <c r="BF8" s="153">
        <f>SUM(BF3:BF7)</f>
        <v>586126.6</v>
      </c>
      <c r="BG8" s="129">
        <f t="shared" ref="BG8:BI8" si="19">SUM(BG3:BG7)</f>
        <v>4674.0107000000007</v>
      </c>
      <c r="BH8" s="129">
        <f t="shared" si="19"/>
        <v>335.3501</v>
      </c>
      <c r="BI8" s="129">
        <f t="shared" si="19"/>
        <v>2345475.4</v>
      </c>
    </row>
    <row r="9" spans="1:93" x14ac:dyDescent="0.2">
      <c r="A9" s="123">
        <v>6</v>
      </c>
      <c r="B9" s="154" t="s">
        <v>433</v>
      </c>
      <c r="C9" s="154" t="s">
        <v>433</v>
      </c>
      <c r="D9" s="154" t="s">
        <v>433</v>
      </c>
      <c r="E9" s="154" t="s">
        <v>433</v>
      </c>
      <c r="F9" s="154" t="s">
        <v>433</v>
      </c>
      <c r="G9" s="154" t="s">
        <v>433</v>
      </c>
      <c r="H9" s="154" t="s">
        <v>433</v>
      </c>
      <c r="I9" s="154" t="s">
        <v>433</v>
      </c>
      <c r="J9" s="154" t="s">
        <v>433</v>
      </c>
      <c r="K9" s="154" t="s">
        <v>433</v>
      </c>
      <c r="L9" s="154" t="s">
        <v>433</v>
      </c>
      <c r="M9" s="154" t="s">
        <v>433</v>
      </c>
      <c r="N9" s="154" t="s">
        <v>433</v>
      </c>
      <c r="O9" s="154" t="s">
        <v>433</v>
      </c>
      <c r="P9" s="154" t="s">
        <v>433</v>
      </c>
      <c r="Q9" s="154" t="s">
        <v>433</v>
      </c>
      <c r="R9" s="154" t="s">
        <v>433</v>
      </c>
      <c r="S9" s="124" t="s">
        <v>49</v>
      </c>
      <c r="T9" s="118">
        <v>6425.36</v>
      </c>
      <c r="U9" s="155">
        <f>ROUND(T9/T8,16)</f>
        <v>2.5594085607918001E-3</v>
      </c>
      <c r="V9" s="155" t="s">
        <v>433</v>
      </c>
      <c r="W9" s="155">
        <f>ROUND(D27/U8,16)</f>
        <v>1.9967565565069002E-3</v>
      </c>
      <c r="X9" s="155" t="s">
        <v>433</v>
      </c>
      <c r="Y9" s="155" t="s">
        <v>433</v>
      </c>
      <c r="Z9" s="155" t="s">
        <v>433</v>
      </c>
      <c r="AA9" s="155" t="s">
        <v>433</v>
      </c>
      <c r="AB9" s="154" t="s">
        <v>433</v>
      </c>
      <c r="AC9" s="154" t="s">
        <v>433</v>
      </c>
      <c r="AD9" s="156" t="s">
        <v>433</v>
      </c>
      <c r="AE9" s="156" t="s">
        <v>433</v>
      </c>
      <c r="AF9" s="156" t="s">
        <v>433</v>
      </c>
      <c r="AG9" s="156">
        <f>ROUND(AD11/AD10,16)</f>
        <v>2.5594101210947998E-3</v>
      </c>
      <c r="AH9" s="156" t="s">
        <v>433</v>
      </c>
      <c r="AI9" s="156" t="s">
        <v>433</v>
      </c>
      <c r="AJ9" s="157" t="s">
        <v>433</v>
      </c>
      <c r="AK9" s="156" t="s">
        <v>433</v>
      </c>
      <c r="AL9" s="156" t="s">
        <v>433</v>
      </c>
      <c r="AM9" s="156" t="s">
        <v>433</v>
      </c>
      <c r="AN9" s="154" t="s">
        <v>433</v>
      </c>
      <c r="AO9" s="154" t="s">
        <v>433</v>
      </c>
      <c r="AP9" s="154" t="s">
        <v>433</v>
      </c>
      <c r="AQ9" s="156" t="s">
        <v>433</v>
      </c>
      <c r="AR9" s="156" t="s">
        <v>433</v>
      </c>
      <c r="AS9" s="156">
        <f>ROUND(AP11/AP10,16)</f>
        <v>2.5594101210947998E-3</v>
      </c>
      <c r="AT9" s="154" t="s">
        <v>433</v>
      </c>
      <c r="AU9" s="156" t="s">
        <v>433</v>
      </c>
      <c r="AV9" s="156" t="s">
        <v>433</v>
      </c>
      <c r="AW9" s="156" t="s">
        <v>433</v>
      </c>
      <c r="AX9" s="156" t="s">
        <v>433</v>
      </c>
      <c r="AY9" s="156" t="s">
        <v>433</v>
      </c>
      <c r="AZ9" s="154" t="s">
        <v>433</v>
      </c>
      <c r="BA9" s="154" t="s">
        <v>433</v>
      </c>
      <c r="BB9" s="154" t="s">
        <v>433</v>
      </c>
      <c r="BC9" s="156" t="s">
        <v>433</v>
      </c>
      <c r="BD9" s="156" t="s">
        <v>433</v>
      </c>
      <c r="BE9" s="156">
        <f>ROUND(BB11/BB10,16)</f>
        <v>2.5594084628741999E-3</v>
      </c>
      <c r="BF9" s="154" t="s">
        <v>433</v>
      </c>
      <c r="BG9" s="156" t="s">
        <v>433</v>
      </c>
      <c r="BH9" s="156" t="s">
        <v>433</v>
      </c>
      <c r="BI9" s="156" t="s">
        <v>433</v>
      </c>
    </row>
    <row r="10" spans="1:93" x14ac:dyDescent="0.2">
      <c r="A10" s="123">
        <v>7</v>
      </c>
      <c r="B10" s="154" t="s">
        <v>433</v>
      </c>
      <c r="C10" s="154" t="s">
        <v>433</v>
      </c>
      <c r="D10" s="154" t="s">
        <v>433</v>
      </c>
      <c r="E10" s="154" t="s">
        <v>433</v>
      </c>
      <c r="F10" s="154" t="s">
        <v>433</v>
      </c>
      <c r="G10" s="154" t="s">
        <v>433</v>
      </c>
      <c r="H10" s="154" t="s">
        <v>433</v>
      </c>
      <c r="I10" s="154" t="s">
        <v>433</v>
      </c>
      <c r="J10" s="154" t="s">
        <v>433</v>
      </c>
      <c r="K10" s="154" t="s">
        <v>433</v>
      </c>
      <c r="L10" s="154" t="s">
        <v>433</v>
      </c>
      <c r="M10" s="154" t="s">
        <v>433</v>
      </c>
      <c r="N10" s="154" t="s">
        <v>433</v>
      </c>
      <c r="O10" s="154" t="s">
        <v>433</v>
      </c>
      <c r="P10" s="154" t="s">
        <v>433</v>
      </c>
      <c r="Q10" s="154" t="s">
        <v>433</v>
      </c>
      <c r="R10" s="154" t="s">
        <v>433</v>
      </c>
      <c r="S10" s="124" t="s">
        <v>57</v>
      </c>
      <c r="T10" s="117">
        <f>D27+D28</f>
        <v>7000</v>
      </c>
      <c r="U10" s="154" t="s">
        <v>433</v>
      </c>
      <c r="V10" s="154" t="s">
        <v>433</v>
      </c>
      <c r="W10" s="154" t="s">
        <v>433</v>
      </c>
      <c r="X10" s="154" t="s">
        <v>433</v>
      </c>
      <c r="Y10" s="154" t="s">
        <v>433</v>
      </c>
      <c r="Z10" s="154" t="s">
        <v>433</v>
      </c>
      <c r="AA10" s="154" t="s">
        <v>433</v>
      </c>
      <c r="AB10" s="151" t="s">
        <v>186</v>
      </c>
      <c r="AC10" s="151" t="s">
        <v>433</v>
      </c>
      <c r="AD10" s="151">
        <f>AF8</f>
        <v>81839.17</v>
      </c>
      <c r="AE10" s="154" t="s">
        <v>433</v>
      </c>
      <c r="AF10" s="154" t="s">
        <v>433</v>
      </c>
      <c r="AG10" s="154" t="s">
        <v>433</v>
      </c>
      <c r="AH10" s="154" t="s">
        <v>433</v>
      </c>
      <c r="AI10" s="154" t="s">
        <v>433</v>
      </c>
      <c r="AJ10" s="154" t="s">
        <v>433</v>
      </c>
      <c r="AK10" s="154" t="s">
        <v>433</v>
      </c>
      <c r="AL10" s="154" t="s">
        <v>433</v>
      </c>
      <c r="AM10" s="154" t="s">
        <v>433</v>
      </c>
      <c r="AN10" s="158" t="s">
        <v>186</v>
      </c>
      <c r="AO10" s="158" t="s">
        <v>433</v>
      </c>
      <c r="AP10" s="158">
        <f>AR8</f>
        <v>81839.17</v>
      </c>
      <c r="AQ10" s="154" t="s">
        <v>433</v>
      </c>
      <c r="AR10" s="154" t="s">
        <v>433</v>
      </c>
      <c r="AS10" s="154" t="s">
        <v>433</v>
      </c>
      <c r="AT10" s="154" t="s">
        <v>433</v>
      </c>
      <c r="AU10" s="154" t="s">
        <v>433</v>
      </c>
      <c r="AV10" s="154" t="s">
        <v>433</v>
      </c>
      <c r="AW10" s="154" t="s">
        <v>433</v>
      </c>
      <c r="AX10" s="154" t="s">
        <v>433</v>
      </c>
      <c r="AY10" s="154" t="s">
        <v>433</v>
      </c>
      <c r="AZ10" s="159" t="s">
        <v>186</v>
      </c>
      <c r="BA10" s="159" t="s">
        <v>433</v>
      </c>
      <c r="BB10" s="159">
        <f>BD8</f>
        <v>2346807.9</v>
      </c>
      <c r="BC10" s="154" t="s">
        <v>433</v>
      </c>
      <c r="BD10" s="154" t="s">
        <v>433</v>
      </c>
      <c r="BE10" s="154" t="s">
        <v>433</v>
      </c>
      <c r="BF10" s="154" t="s">
        <v>433</v>
      </c>
      <c r="BG10" s="154" t="s">
        <v>433</v>
      </c>
      <c r="BH10" s="154" t="s">
        <v>433</v>
      </c>
      <c r="BI10" s="154" t="s">
        <v>433</v>
      </c>
    </row>
    <row r="11" spans="1:93" x14ac:dyDescent="0.2">
      <c r="A11" s="123">
        <v>8</v>
      </c>
      <c r="B11" s="154" t="s">
        <v>433</v>
      </c>
      <c r="C11" s="154" t="s">
        <v>433</v>
      </c>
      <c r="D11" s="154" t="s">
        <v>433</v>
      </c>
      <c r="E11" s="154" t="s">
        <v>433</v>
      </c>
      <c r="F11" s="154" t="s">
        <v>433</v>
      </c>
      <c r="G11" s="154" t="s">
        <v>433</v>
      </c>
      <c r="H11" s="154" t="s">
        <v>433</v>
      </c>
      <c r="I11" s="154" t="s">
        <v>433</v>
      </c>
      <c r="J11" s="154" t="s">
        <v>433</v>
      </c>
      <c r="K11" s="154" t="s">
        <v>433</v>
      </c>
      <c r="L11" s="154" t="s">
        <v>433</v>
      </c>
      <c r="M11" s="154" t="s">
        <v>433</v>
      </c>
      <c r="N11" s="154" t="s">
        <v>433</v>
      </c>
      <c r="O11" s="154" t="s">
        <v>433</v>
      </c>
      <c r="P11" s="154" t="s">
        <v>433</v>
      </c>
      <c r="Q11" s="154" t="s">
        <v>433</v>
      </c>
      <c r="R11" s="154" t="s">
        <v>433</v>
      </c>
      <c r="S11" s="124" t="s">
        <v>50</v>
      </c>
      <c r="T11" s="117">
        <f>V8</f>
        <v>609553.85</v>
      </c>
      <c r="U11" s="154" t="s">
        <v>433</v>
      </c>
      <c r="V11" s="154" t="s">
        <v>433</v>
      </c>
      <c r="W11" s="154" t="s">
        <v>433</v>
      </c>
      <c r="X11" s="154" t="s">
        <v>433</v>
      </c>
      <c r="Y11" s="154" t="s">
        <v>433</v>
      </c>
      <c r="Z11" s="154" t="s">
        <v>433</v>
      </c>
      <c r="AA11" s="154" t="s">
        <v>433</v>
      </c>
      <c r="AB11" s="151" t="s">
        <v>42</v>
      </c>
      <c r="AC11" s="151" t="s">
        <v>433</v>
      </c>
      <c r="AD11" s="151">
        <f>ROUND((AC8/$U$8)*$T$9,2)</f>
        <v>209.46</v>
      </c>
      <c r="AE11" s="154" t="s">
        <v>433</v>
      </c>
      <c r="AF11" s="154" t="s">
        <v>433</v>
      </c>
      <c r="AG11" s="154" t="s">
        <v>433</v>
      </c>
      <c r="AH11" s="154" t="s">
        <v>433</v>
      </c>
      <c r="AI11" s="154" t="s">
        <v>433</v>
      </c>
      <c r="AJ11" s="154" t="s">
        <v>433</v>
      </c>
      <c r="AK11" s="154" t="s">
        <v>433</v>
      </c>
      <c r="AL11" s="154" t="s">
        <v>433</v>
      </c>
      <c r="AM11" s="154" t="s">
        <v>433</v>
      </c>
      <c r="AN11" s="158" t="s">
        <v>42</v>
      </c>
      <c r="AO11" s="158" t="s">
        <v>433</v>
      </c>
      <c r="AP11" s="158">
        <f>ROUND((AO8/$U$8)*$T$9,2)</f>
        <v>209.46</v>
      </c>
      <c r="AQ11" s="154" t="s">
        <v>433</v>
      </c>
      <c r="AR11" s="154" t="s">
        <v>433</v>
      </c>
      <c r="AS11" s="154" t="s">
        <v>433</v>
      </c>
      <c r="AT11" s="154" t="s">
        <v>433</v>
      </c>
      <c r="AU11" s="154" t="s">
        <v>433</v>
      </c>
      <c r="AV11" s="154" t="s">
        <v>433</v>
      </c>
      <c r="AW11" s="154" t="s">
        <v>433</v>
      </c>
      <c r="AX11" s="154" t="s">
        <v>433</v>
      </c>
      <c r="AY11" s="154" t="s">
        <v>433</v>
      </c>
      <c r="AZ11" s="159" t="s">
        <v>42</v>
      </c>
      <c r="BA11" s="159" t="s">
        <v>433</v>
      </c>
      <c r="BB11" s="159">
        <f>ROUND((BA8/$U$8)*$T$9,2)</f>
        <v>6006.44</v>
      </c>
      <c r="BC11" s="154" t="s">
        <v>433</v>
      </c>
      <c r="BD11" s="154" t="s">
        <v>433</v>
      </c>
      <c r="BE11" s="154" t="s">
        <v>433</v>
      </c>
      <c r="BF11" s="154" t="s">
        <v>433</v>
      </c>
      <c r="BG11" s="154" t="s">
        <v>433</v>
      </c>
      <c r="BH11" s="154" t="s">
        <v>433</v>
      </c>
      <c r="BI11" s="154" t="s">
        <v>433</v>
      </c>
    </row>
    <row r="12" spans="1:93" x14ac:dyDescent="0.2">
      <c r="A12" s="123">
        <v>9</v>
      </c>
      <c r="B12" s="154" t="s">
        <v>433</v>
      </c>
      <c r="C12" s="154" t="s">
        <v>433</v>
      </c>
      <c r="D12" s="154" t="s">
        <v>433</v>
      </c>
      <c r="E12" s="154" t="s">
        <v>433</v>
      </c>
      <c r="F12" s="154" t="s">
        <v>433</v>
      </c>
      <c r="G12" s="154" t="s">
        <v>433</v>
      </c>
      <c r="H12" s="154" t="s">
        <v>433</v>
      </c>
      <c r="I12" s="154" t="s">
        <v>433</v>
      </c>
      <c r="J12" s="154" t="s">
        <v>433</v>
      </c>
      <c r="K12" s="154" t="s">
        <v>433</v>
      </c>
      <c r="L12" s="154" t="s">
        <v>433</v>
      </c>
      <c r="M12" s="154" t="s">
        <v>433</v>
      </c>
      <c r="N12" s="154" t="s">
        <v>433</v>
      </c>
      <c r="O12" s="154" t="s">
        <v>433</v>
      </c>
      <c r="P12" s="154" t="s">
        <v>433</v>
      </c>
      <c r="Q12" s="154" t="s">
        <v>433</v>
      </c>
      <c r="R12" s="154" t="s">
        <v>433</v>
      </c>
      <c r="S12" s="124" t="s">
        <v>46</v>
      </c>
      <c r="T12" s="117">
        <f>(T8+T10+T11)-T9</f>
        <v>3120614.74</v>
      </c>
      <c r="U12" s="154" t="s">
        <v>433</v>
      </c>
      <c r="V12" s="154" t="s">
        <v>433</v>
      </c>
      <c r="W12" s="154" t="s">
        <v>433</v>
      </c>
      <c r="X12" s="154" t="s">
        <v>433</v>
      </c>
      <c r="Y12" s="154" t="s">
        <v>433</v>
      </c>
      <c r="Z12" s="154" t="s">
        <v>433</v>
      </c>
      <c r="AA12" s="154" t="s">
        <v>433</v>
      </c>
      <c r="AB12" s="151" t="s">
        <v>187</v>
      </c>
      <c r="AC12" s="151" t="s">
        <v>433</v>
      </c>
      <c r="AD12" s="151">
        <f>ROUND(($AC$8/$U$8)*D27,4)</f>
        <v>162.99469999999999</v>
      </c>
      <c r="AE12" s="154" t="s">
        <v>433</v>
      </c>
      <c r="AF12" s="154" t="s">
        <v>433</v>
      </c>
      <c r="AG12" s="154" t="s">
        <v>433</v>
      </c>
      <c r="AH12" s="154" t="s">
        <v>433</v>
      </c>
      <c r="AI12" s="154" t="s">
        <v>433</v>
      </c>
      <c r="AJ12" s="154" t="s">
        <v>433</v>
      </c>
      <c r="AK12" s="154" t="s">
        <v>433</v>
      </c>
      <c r="AL12" s="154" t="s">
        <v>433</v>
      </c>
      <c r="AM12" s="154" t="s">
        <v>433</v>
      </c>
      <c r="AN12" s="158" t="s">
        <v>187</v>
      </c>
      <c r="AO12" s="158" t="s">
        <v>433</v>
      </c>
      <c r="AP12" s="158">
        <f>ROUND(($AO$8/$U$8)*D27,4)</f>
        <v>162.99469999999999</v>
      </c>
      <c r="AQ12" s="154" t="s">
        <v>433</v>
      </c>
      <c r="AR12" s="154" t="s">
        <v>433</v>
      </c>
      <c r="AS12" s="154" t="s">
        <v>433</v>
      </c>
      <c r="AT12" s="154" t="s">
        <v>433</v>
      </c>
      <c r="AU12" s="154" t="s">
        <v>433</v>
      </c>
      <c r="AV12" s="154" t="s">
        <v>433</v>
      </c>
      <c r="AW12" s="154" t="s">
        <v>433</v>
      </c>
      <c r="AX12" s="154" t="s">
        <v>433</v>
      </c>
      <c r="AY12" s="154" t="s">
        <v>433</v>
      </c>
      <c r="AZ12" s="159" t="s">
        <v>187</v>
      </c>
      <c r="BA12" s="159" t="s">
        <v>433</v>
      </c>
      <c r="BB12" s="159">
        <f>ROUND(($BA$8/$U$8)*D27,4)</f>
        <v>4674.0106999999998</v>
      </c>
      <c r="BC12" s="154" t="s">
        <v>433</v>
      </c>
      <c r="BD12" s="154" t="s">
        <v>433</v>
      </c>
      <c r="BE12" s="154" t="s">
        <v>433</v>
      </c>
      <c r="BF12" s="154" t="s">
        <v>433</v>
      </c>
      <c r="BG12" s="154" t="s">
        <v>433</v>
      </c>
      <c r="BH12" s="154" t="s">
        <v>433</v>
      </c>
      <c r="BI12" s="154" t="s">
        <v>433</v>
      </c>
    </row>
    <row r="13" spans="1:93" x14ac:dyDescent="0.2">
      <c r="A13" s="123">
        <v>10</v>
      </c>
      <c r="B13" s="154" t="s">
        <v>433</v>
      </c>
      <c r="C13" s="154" t="s">
        <v>433</v>
      </c>
      <c r="D13" s="154" t="s">
        <v>433</v>
      </c>
      <c r="E13" s="154" t="s">
        <v>433</v>
      </c>
      <c r="F13" s="154" t="s">
        <v>433</v>
      </c>
      <c r="G13" s="154" t="s">
        <v>433</v>
      </c>
      <c r="H13" s="154" t="s">
        <v>433</v>
      </c>
      <c r="I13" s="154" t="s">
        <v>433</v>
      </c>
      <c r="J13" s="154" t="s">
        <v>433</v>
      </c>
      <c r="K13" s="154" t="s">
        <v>433</v>
      </c>
      <c r="L13" s="154" t="s">
        <v>433</v>
      </c>
      <c r="M13" s="154" t="s">
        <v>433</v>
      </c>
      <c r="N13" s="154" t="s">
        <v>433</v>
      </c>
      <c r="O13" s="154" t="s">
        <v>433</v>
      </c>
      <c r="P13" s="154" t="s">
        <v>433</v>
      </c>
      <c r="Q13" s="154" t="s">
        <v>433</v>
      </c>
      <c r="R13" s="154" t="s">
        <v>433</v>
      </c>
      <c r="S13" s="124" t="s">
        <v>45</v>
      </c>
      <c r="T13" s="121">
        <f>D29</f>
        <v>10000</v>
      </c>
      <c r="U13" s="154" t="s">
        <v>433</v>
      </c>
      <c r="V13" s="154" t="s">
        <v>433</v>
      </c>
      <c r="W13" s="154" t="s">
        <v>433</v>
      </c>
      <c r="X13" s="154" t="s">
        <v>433</v>
      </c>
      <c r="Y13" s="154" t="s">
        <v>433</v>
      </c>
      <c r="Z13" s="154" t="s">
        <v>433</v>
      </c>
      <c r="AA13" s="154" t="s">
        <v>433</v>
      </c>
      <c r="AB13" s="151" t="s">
        <v>188</v>
      </c>
      <c r="AC13" s="151" t="s">
        <v>433</v>
      </c>
      <c r="AD13" s="151">
        <f>ROUND(($AC$8/$U$8)*D28,4)</f>
        <v>65.197900000000004</v>
      </c>
      <c r="AE13" s="154" t="s">
        <v>433</v>
      </c>
      <c r="AF13" s="154" t="s">
        <v>433</v>
      </c>
      <c r="AG13" s="154" t="s">
        <v>433</v>
      </c>
      <c r="AH13" s="154" t="s">
        <v>433</v>
      </c>
      <c r="AI13" s="154" t="s">
        <v>433</v>
      </c>
      <c r="AJ13" s="154" t="s">
        <v>433</v>
      </c>
      <c r="AK13" s="154" t="s">
        <v>433</v>
      </c>
      <c r="AL13" s="154" t="s">
        <v>433</v>
      </c>
      <c r="AM13" s="154" t="s">
        <v>433</v>
      </c>
      <c r="AN13" s="158" t="s">
        <v>188</v>
      </c>
      <c r="AO13" s="158" t="s">
        <v>433</v>
      </c>
      <c r="AP13" s="158">
        <f>ROUND(($AO$8/$U$8)*D28,4)</f>
        <v>65.197900000000004</v>
      </c>
      <c r="AQ13" s="154" t="s">
        <v>433</v>
      </c>
      <c r="AR13" s="154" t="s">
        <v>433</v>
      </c>
      <c r="AS13" s="154" t="s">
        <v>433</v>
      </c>
      <c r="AT13" s="154" t="s">
        <v>433</v>
      </c>
      <c r="AU13" s="154" t="s">
        <v>433</v>
      </c>
      <c r="AV13" s="154" t="s">
        <v>433</v>
      </c>
      <c r="AW13" s="154" t="s">
        <v>433</v>
      </c>
      <c r="AX13" s="154" t="s">
        <v>433</v>
      </c>
      <c r="AY13" s="154" t="s">
        <v>433</v>
      </c>
      <c r="AZ13" s="159" t="s">
        <v>188</v>
      </c>
      <c r="BA13" s="159" t="s">
        <v>433</v>
      </c>
      <c r="BB13" s="159">
        <f>ROUND(($BA$8/$U$8)*D28,4)</f>
        <v>1869.6043</v>
      </c>
      <c r="BC13" s="154" t="s">
        <v>433</v>
      </c>
      <c r="BD13" s="154" t="s">
        <v>433</v>
      </c>
      <c r="BE13" s="154" t="s">
        <v>433</v>
      </c>
      <c r="BF13" s="154" t="s">
        <v>433</v>
      </c>
      <c r="BG13" s="154" t="s">
        <v>433</v>
      </c>
      <c r="BH13" s="154" t="s">
        <v>433</v>
      </c>
      <c r="BI13" s="154" t="s">
        <v>433</v>
      </c>
    </row>
    <row r="14" spans="1:93" x14ac:dyDescent="0.2">
      <c r="A14" s="123">
        <v>11</v>
      </c>
      <c r="B14" s="154" t="s">
        <v>433</v>
      </c>
      <c r="C14" s="154" t="s">
        <v>433</v>
      </c>
      <c r="D14" s="154" t="s">
        <v>433</v>
      </c>
      <c r="E14" s="154" t="s">
        <v>433</v>
      </c>
      <c r="F14" s="154" t="s">
        <v>433</v>
      </c>
      <c r="G14" s="154" t="s">
        <v>433</v>
      </c>
      <c r="H14" s="154" t="s">
        <v>433</v>
      </c>
      <c r="I14" s="154" t="s">
        <v>433</v>
      </c>
      <c r="J14" s="154" t="s">
        <v>433</v>
      </c>
      <c r="K14" s="154" t="s">
        <v>433</v>
      </c>
      <c r="L14" s="154" t="s">
        <v>433</v>
      </c>
      <c r="M14" s="154" t="s">
        <v>433</v>
      </c>
      <c r="N14" s="154" t="s">
        <v>433</v>
      </c>
      <c r="O14" s="154" t="s">
        <v>433</v>
      </c>
      <c r="P14" s="154" t="s">
        <v>433</v>
      </c>
      <c r="Q14" s="154" t="s">
        <v>433</v>
      </c>
      <c r="R14" s="154" t="s">
        <v>433</v>
      </c>
      <c r="S14" s="154" t="s">
        <v>433</v>
      </c>
      <c r="T14" s="154" t="s">
        <v>433</v>
      </c>
      <c r="U14" s="154" t="s">
        <v>433</v>
      </c>
      <c r="V14" s="154" t="s">
        <v>433</v>
      </c>
      <c r="W14" s="154" t="s">
        <v>433</v>
      </c>
      <c r="X14" s="154" t="s">
        <v>433</v>
      </c>
      <c r="Y14" s="154" t="s">
        <v>433</v>
      </c>
      <c r="Z14" s="154" t="s">
        <v>433</v>
      </c>
      <c r="AA14" s="154" t="s">
        <v>433</v>
      </c>
      <c r="AB14" s="151" t="s">
        <v>189</v>
      </c>
      <c r="AC14" s="151" t="s">
        <v>433</v>
      </c>
      <c r="AD14" s="151">
        <f>ROUND(AD12+AD13,2)</f>
        <v>228.19</v>
      </c>
      <c r="AE14" s="154" t="s">
        <v>433</v>
      </c>
      <c r="AF14" s="154" t="s">
        <v>433</v>
      </c>
      <c r="AG14" s="154" t="s">
        <v>433</v>
      </c>
      <c r="AH14" s="154" t="s">
        <v>433</v>
      </c>
      <c r="AI14" s="154" t="s">
        <v>433</v>
      </c>
      <c r="AJ14" s="154" t="s">
        <v>433</v>
      </c>
      <c r="AK14" s="154" t="s">
        <v>433</v>
      </c>
      <c r="AL14" s="154" t="s">
        <v>433</v>
      </c>
      <c r="AM14" s="154" t="s">
        <v>433</v>
      </c>
      <c r="AN14" s="158" t="s">
        <v>189</v>
      </c>
      <c r="AO14" s="158" t="s">
        <v>433</v>
      </c>
      <c r="AP14" s="158">
        <f>ROUND(AP12+AP13,2)</f>
        <v>228.19</v>
      </c>
      <c r="AQ14" s="154" t="s">
        <v>433</v>
      </c>
      <c r="AR14" s="154" t="s">
        <v>433</v>
      </c>
      <c r="AS14" s="154" t="s">
        <v>433</v>
      </c>
      <c r="AT14" s="154" t="s">
        <v>433</v>
      </c>
      <c r="AU14" s="154" t="s">
        <v>433</v>
      </c>
      <c r="AV14" s="154" t="s">
        <v>433</v>
      </c>
      <c r="AW14" s="154" t="s">
        <v>433</v>
      </c>
      <c r="AX14" s="154" t="s">
        <v>433</v>
      </c>
      <c r="AY14" s="154" t="s">
        <v>433</v>
      </c>
      <c r="AZ14" s="159" t="s">
        <v>189</v>
      </c>
      <c r="BA14" s="159" t="s">
        <v>433</v>
      </c>
      <c r="BB14" s="159">
        <f>ROUND(BB12+BB13,2)</f>
        <v>6543.62</v>
      </c>
      <c r="BC14" s="154" t="s">
        <v>433</v>
      </c>
      <c r="BD14" s="154" t="s">
        <v>433</v>
      </c>
      <c r="BE14" s="154" t="s">
        <v>433</v>
      </c>
      <c r="BF14" s="154" t="s">
        <v>433</v>
      </c>
      <c r="BG14" s="154" t="s">
        <v>433</v>
      </c>
      <c r="BH14" s="154" t="s">
        <v>433</v>
      </c>
      <c r="BI14" s="154" t="s">
        <v>433</v>
      </c>
    </row>
    <row r="15" spans="1:93" ht="25.5" x14ac:dyDescent="0.2">
      <c r="A15" s="123">
        <v>12</v>
      </c>
      <c r="B15" s="184" t="s">
        <v>25</v>
      </c>
      <c r="C15" s="184" t="s">
        <v>26</v>
      </c>
      <c r="D15" s="184" t="s">
        <v>27</v>
      </c>
      <c r="E15" s="184" t="s">
        <v>14</v>
      </c>
      <c r="F15" s="184" t="s">
        <v>21</v>
      </c>
      <c r="G15" s="184" t="s">
        <v>22</v>
      </c>
      <c r="H15" s="184" t="s">
        <v>79</v>
      </c>
      <c r="I15" s="184" t="s">
        <v>80</v>
      </c>
      <c r="J15" s="184" t="s">
        <v>13</v>
      </c>
      <c r="K15" s="184" t="s">
        <v>24</v>
      </c>
      <c r="L15" s="185" t="s">
        <v>609</v>
      </c>
      <c r="M15" s="185" t="s">
        <v>610</v>
      </c>
      <c r="N15" s="185" t="s">
        <v>434</v>
      </c>
      <c r="O15" s="186" t="s">
        <v>608</v>
      </c>
      <c r="P15" s="186" t="s">
        <v>81</v>
      </c>
      <c r="Q15" s="184" t="s">
        <v>83</v>
      </c>
      <c r="R15" s="184" t="s">
        <v>82</v>
      </c>
      <c r="S15" s="154" t="s">
        <v>433</v>
      </c>
      <c r="T15" s="154" t="s">
        <v>433</v>
      </c>
      <c r="U15" s="154" t="s">
        <v>433</v>
      </c>
      <c r="V15" s="74" t="s">
        <v>247</v>
      </c>
      <c r="W15" s="74" t="s">
        <v>248</v>
      </c>
      <c r="X15" s="74" t="s">
        <v>607</v>
      </c>
      <c r="Y15" s="161" t="s">
        <v>433</v>
      </c>
      <c r="Z15" s="154" t="s">
        <v>433</v>
      </c>
      <c r="AA15" s="154" t="s">
        <v>433</v>
      </c>
      <c r="AB15" s="151" t="s">
        <v>183</v>
      </c>
      <c r="AC15" s="151" t="s">
        <v>433</v>
      </c>
      <c r="AD15" s="151">
        <v>0</v>
      </c>
      <c r="AE15" s="154" t="s">
        <v>433</v>
      </c>
      <c r="AF15" s="154" t="s">
        <v>433</v>
      </c>
      <c r="AG15" s="154" t="s">
        <v>433</v>
      </c>
      <c r="AH15" s="154" t="s">
        <v>433</v>
      </c>
      <c r="AI15" s="154" t="s">
        <v>433</v>
      </c>
      <c r="AJ15" s="154" t="s">
        <v>433</v>
      </c>
      <c r="AK15" s="154" t="s">
        <v>433</v>
      </c>
      <c r="AL15" s="154" t="s">
        <v>433</v>
      </c>
      <c r="AM15" s="154" t="s">
        <v>433</v>
      </c>
      <c r="AN15" s="158" t="s">
        <v>183</v>
      </c>
      <c r="AO15" s="158" t="s">
        <v>433</v>
      </c>
      <c r="AP15" s="158">
        <v>0</v>
      </c>
      <c r="AQ15" s="154" t="s">
        <v>433</v>
      </c>
      <c r="AR15" s="154" t="s">
        <v>433</v>
      </c>
      <c r="AS15" s="154" t="s">
        <v>433</v>
      </c>
      <c r="AT15" s="154" t="s">
        <v>433</v>
      </c>
      <c r="AU15" s="154" t="s">
        <v>433</v>
      </c>
      <c r="AV15" s="154" t="s">
        <v>433</v>
      </c>
      <c r="AW15" s="154" t="s">
        <v>433</v>
      </c>
      <c r="AX15" s="154" t="s">
        <v>433</v>
      </c>
      <c r="AY15" s="154" t="s">
        <v>433</v>
      </c>
      <c r="AZ15" s="159" t="s">
        <v>183</v>
      </c>
      <c r="BA15" s="159" t="s">
        <v>433</v>
      </c>
      <c r="BB15" s="159">
        <v>0</v>
      </c>
      <c r="BC15" s="154" t="s">
        <v>433</v>
      </c>
      <c r="BD15" s="154" t="s">
        <v>433</v>
      </c>
      <c r="BE15" s="154" t="s">
        <v>433</v>
      </c>
      <c r="BF15" s="154" t="s">
        <v>433</v>
      </c>
      <c r="BG15" s="154" t="s">
        <v>433</v>
      </c>
      <c r="BH15" s="154" t="s">
        <v>433</v>
      </c>
      <c r="BI15" s="154" t="s">
        <v>433</v>
      </c>
    </row>
    <row r="16" spans="1:93" ht="15" x14ac:dyDescent="0.25">
      <c r="A16" s="123">
        <v>13</v>
      </c>
      <c r="B16" s="175" t="s">
        <v>433</v>
      </c>
      <c r="C16" s="175" t="s">
        <v>433</v>
      </c>
      <c r="D16" t="s">
        <v>763</v>
      </c>
      <c r="E16" t="s">
        <v>1172</v>
      </c>
      <c r="F16" t="s">
        <v>1173</v>
      </c>
      <c r="G16" t="s">
        <v>1176</v>
      </c>
      <c r="H16" s="176">
        <f>ROUND(AD10,2)</f>
        <v>81839.17</v>
      </c>
      <c r="I16" s="176">
        <f>ROUND(AH8,2)</f>
        <v>11713.63</v>
      </c>
      <c r="J16" s="176">
        <f>ROUND(AD17,2)</f>
        <v>93571.53</v>
      </c>
      <c r="K16" t="s">
        <v>1242</v>
      </c>
      <c r="L16" s="177">
        <v>10000</v>
      </c>
      <c r="M16" s="123">
        <v>1</v>
      </c>
      <c r="N16" s="177">
        <f>L16*M16</f>
        <v>10000</v>
      </c>
      <c r="O16" s="8">
        <f>J16-L16</f>
        <v>83571.53</v>
      </c>
      <c r="P16" s="176">
        <v>0</v>
      </c>
      <c r="Q16" s="176">
        <v>0</v>
      </c>
      <c r="R16" s="176">
        <v>0</v>
      </c>
      <c r="S16" s="154" t="s">
        <v>433</v>
      </c>
      <c r="T16" s="154" t="s">
        <v>433</v>
      </c>
      <c r="U16" s="154" t="s">
        <v>433</v>
      </c>
      <c r="V16" s="75">
        <f>(U3*N3)</f>
        <v>0</v>
      </c>
      <c r="W16" s="75">
        <f>(U3*O3)</f>
        <v>0</v>
      </c>
      <c r="X16" s="75">
        <f>V3</f>
        <v>11508.35</v>
      </c>
      <c r="Y16" s="154" t="s">
        <v>433</v>
      </c>
      <c r="Z16" s="154" t="s">
        <v>433</v>
      </c>
      <c r="AA16" s="154" t="s">
        <v>433</v>
      </c>
      <c r="AB16" s="151" t="s">
        <v>50</v>
      </c>
      <c r="AC16" s="151" t="s">
        <v>433</v>
      </c>
      <c r="AD16" s="151">
        <f>AH8</f>
        <v>11713.63</v>
      </c>
      <c r="AE16" s="154" t="s">
        <v>433</v>
      </c>
      <c r="AF16" s="154" t="s">
        <v>433</v>
      </c>
      <c r="AG16" s="154" t="s">
        <v>433</v>
      </c>
      <c r="AH16" s="162" t="s">
        <v>433</v>
      </c>
      <c r="AI16" s="162" t="s">
        <v>433</v>
      </c>
      <c r="AJ16" s="154" t="s">
        <v>433</v>
      </c>
      <c r="AK16" s="154" t="s">
        <v>433</v>
      </c>
      <c r="AL16" s="154" t="s">
        <v>433</v>
      </c>
      <c r="AM16" s="154" t="s">
        <v>433</v>
      </c>
      <c r="AN16" s="158" t="s">
        <v>50</v>
      </c>
      <c r="AO16" s="158" t="s">
        <v>433</v>
      </c>
      <c r="AP16" s="158">
        <f>AT8</f>
        <v>11713.630000000001</v>
      </c>
      <c r="AQ16" s="154" t="s">
        <v>433</v>
      </c>
      <c r="AR16" s="154" t="s">
        <v>433</v>
      </c>
      <c r="AS16" s="154" t="s">
        <v>433</v>
      </c>
      <c r="AT16" s="154" t="s">
        <v>433</v>
      </c>
      <c r="AU16" s="154" t="s">
        <v>433</v>
      </c>
      <c r="AV16" s="154" t="s">
        <v>433</v>
      </c>
      <c r="AW16" s="154" t="s">
        <v>433</v>
      </c>
      <c r="AX16" s="154" t="s">
        <v>433</v>
      </c>
      <c r="AY16" s="154" t="s">
        <v>433</v>
      </c>
      <c r="AZ16" s="159" t="s">
        <v>50</v>
      </c>
      <c r="BA16" s="159" t="s">
        <v>433</v>
      </c>
      <c r="BB16" s="159">
        <f>BF8</f>
        <v>586126.6</v>
      </c>
      <c r="BC16" s="154" t="s">
        <v>433</v>
      </c>
      <c r="BD16" s="154" t="s">
        <v>433</v>
      </c>
      <c r="BE16" s="154" t="s">
        <v>433</v>
      </c>
      <c r="BF16" s="154" t="s">
        <v>433</v>
      </c>
      <c r="BG16" s="154" t="s">
        <v>433</v>
      </c>
      <c r="BH16" s="154" t="s">
        <v>433</v>
      </c>
      <c r="BI16" s="154" t="s">
        <v>433</v>
      </c>
    </row>
    <row r="17" spans="1:61" ht="15" x14ac:dyDescent="0.25">
      <c r="A17" s="123">
        <v>14</v>
      </c>
      <c r="B17" s="175" t="s">
        <v>433</v>
      </c>
      <c r="C17" s="175" t="s">
        <v>433</v>
      </c>
      <c r="D17" s="175" t="s">
        <v>433</v>
      </c>
      <c r="E17" s="175" t="s">
        <v>433</v>
      </c>
      <c r="F17" t="s">
        <v>1174</v>
      </c>
      <c r="G17" t="s">
        <v>1177</v>
      </c>
      <c r="H17" s="176">
        <f>ROUND(AP10,2)</f>
        <v>81839.17</v>
      </c>
      <c r="I17" s="176">
        <f>ROUND(AT8,2)</f>
        <v>11713.63</v>
      </c>
      <c r="J17" s="69">
        <f>ROUND(AP17,2)</f>
        <v>93571.53</v>
      </c>
      <c r="K17" s="176" t="s">
        <v>433</v>
      </c>
      <c r="L17" s="177">
        <f>J17</f>
        <v>93571.53</v>
      </c>
      <c r="M17" s="123">
        <v>1</v>
      </c>
      <c r="N17" s="177">
        <f t="shared" ref="N17:N18" si="20">L17*M17</f>
        <v>93571.53</v>
      </c>
      <c r="O17" s="8">
        <f t="shared" ref="O17:O18" si="21">J17-L17</f>
        <v>0</v>
      </c>
      <c r="P17" s="176">
        <v>0</v>
      </c>
      <c r="Q17" s="176">
        <v>0</v>
      </c>
      <c r="R17" s="176">
        <v>0</v>
      </c>
      <c r="S17" s="154" t="s">
        <v>433</v>
      </c>
      <c r="T17" s="154" t="s">
        <v>433</v>
      </c>
      <c r="U17" s="154" t="s">
        <v>433</v>
      </c>
      <c r="V17" s="75">
        <f t="shared" ref="V17:V20" si="22">(U4*N4)</f>
        <v>0</v>
      </c>
      <c r="W17" s="75">
        <f t="shared" ref="W17:W20" si="23">(U4*O4)</f>
        <v>0</v>
      </c>
      <c r="X17" s="75">
        <f t="shared" ref="X17:X26" si="24">V4</f>
        <v>11918.9</v>
      </c>
      <c r="Y17" s="154" t="s">
        <v>433</v>
      </c>
      <c r="Z17" s="154" t="s">
        <v>433</v>
      </c>
      <c r="AA17" s="154" t="s">
        <v>433</v>
      </c>
      <c r="AB17" s="151" t="s">
        <v>190</v>
      </c>
      <c r="AC17" s="151" t="s">
        <v>433</v>
      </c>
      <c r="AD17" s="151">
        <f>(AD10+AD14+AD16)-AD11</f>
        <v>93571.53</v>
      </c>
      <c r="AE17" s="154" t="s">
        <v>433</v>
      </c>
      <c r="AF17" s="154" t="s">
        <v>433</v>
      </c>
      <c r="AG17" s="154" t="s">
        <v>433</v>
      </c>
      <c r="AH17" s="154" t="s">
        <v>433</v>
      </c>
      <c r="AI17" s="154" t="s">
        <v>433</v>
      </c>
      <c r="AJ17" s="154" t="s">
        <v>433</v>
      </c>
      <c r="AK17" s="154" t="s">
        <v>433</v>
      </c>
      <c r="AL17" s="154" t="s">
        <v>433</v>
      </c>
      <c r="AM17" s="154" t="s">
        <v>433</v>
      </c>
      <c r="AN17" s="158" t="s">
        <v>190</v>
      </c>
      <c r="AO17" s="158" t="s">
        <v>433</v>
      </c>
      <c r="AP17" s="158">
        <f>(AP10+AP14+AP16)-AP11</f>
        <v>93571.53</v>
      </c>
      <c r="AQ17" s="154" t="s">
        <v>433</v>
      </c>
      <c r="AR17" s="154" t="s">
        <v>433</v>
      </c>
      <c r="AS17" s="154" t="s">
        <v>433</v>
      </c>
      <c r="AT17" s="154" t="s">
        <v>433</v>
      </c>
      <c r="AU17" s="154" t="s">
        <v>433</v>
      </c>
      <c r="AV17" s="154" t="s">
        <v>433</v>
      </c>
      <c r="AW17" s="154" t="s">
        <v>433</v>
      </c>
      <c r="AX17" s="154" t="s">
        <v>433</v>
      </c>
      <c r="AY17" s="154" t="s">
        <v>433</v>
      </c>
      <c r="AZ17" s="159" t="s">
        <v>190</v>
      </c>
      <c r="BA17" s="159" t="s">
        <v>433</v>
      </c>
      <c r="BB17" s="159">
        <f>(BB10+BB14+BB16)-BB11</f>
        <v>2933471.68</v>
      </c>
      <c r="BC17" s="154" t="s">
        <v>433</v>
      </c>
      <c r="BD17" s="154" t="s">
        <v>433</v>
      </c>
      <c r="BE17" s="154" t="s">
        <v>433</v>
      </c>
      <c r="BF17" s="154" t="s">
        <v>433</v>
      </c>
      <c r="BG17" s="154" t="s">
        <v>433</v>
      </c>
      <c r="BH17" s="154" t="s">
        <v>433</v>
      </c>
      <c r="BI17" s="154" t="s">
        <v>433</v>
      </c>
    </row>
    <row r="18" spans="1:61" ht="15" x14ac:dyDescent="0.25">
      <c r="A18" s="123">
        <v>15</v>
      </c>
      <c r="B18" s="175" t="s">
        <v>433</v>
      </c>
      <c r="C18" s="175" t="s">
        <v>433</v>
      </c>
      <c r="D18" s="175" t="s">
        <v>433</v>
      </c>
      <c r="E18" s="175" t="s">
        <v>433</v>
      </c>
      <c r="F18" t="s">
        <v>1175</v>
      </c>
      <c r="G18" t="s">
        <v>1178</v>
      </c>
      <c r="H18" s="176">
        <f>ROUND(BB10,2)</f>
        <v>2346807.9</v>
      </c>
      <c r="I18" s="176">
        <f>ROUND(BF8,2)</f>
        <v>586126.6</v>
      </c>
      <c r="J18" s="69">
        <f>ROUND(BB17,2)</f>
        <v>2933471.68</v>
      </c>
      <c r="K18" s="176" t="s">
        <v>433</v>
      </c>
      <c r="L18" s="8">
        <f t="shared" ref="L18:L19" si="25">J18</f>
        <v>2933471.68</v>
      </c>
      <c r="M18" s="123">
        <v>1</v>
      </c>
      <c r="N18" s="177">
        <f t="shared" si="20"/>
        <v>2933471.68</v>
      </c>
      <c r="O18" s="8">
        <f t="shared" si="21"/>
        <v>0</v>
      </c>
      <c r="P18" s="176">
        <v>0</v>
      </c>
      <c r="Q18" s="176">
        <v>0</v>
      </c>
      <c r="R18" s="176">
        <v>0</v>
      </c>
      <c r="S18" s="154" t="s">
        <v>433</v>
      </c>
      <c r="T18" s="154" t="s">
        <v>433</v>
      </c>
      <c r="U18" s="154" t="s">
        <v>433</v>
      </c>
      <c r="V18" s="75">
        <f t="shared" si="22"/>
        <v>0</v>
      </c>
      <c r="W18" s="75">
        <f t="shared" si="23"/>
        <v>0</v>
      </c>
      <c r="X18" s="75">
        <f t="shared" si="24"/>
        <v>5709.67</v>
      </c>
      <c r="Y18" s="154" t="s">
        <v>433</v>
      </c>
      <c r="Z18" s="154" t="s">
        <v>433</v>
      </c>
      <c r="AA18" s="154" t="s">
        <v>433</v>
      </c>
      <c r="AB18" s="151" t="s">
        <v>45</v>
      </c>
      <c r="AC18" s="151" t="s">
        <v>433</v>
      </c>
      <c r="AD18" s="188">
        <f>ROUND(($AC$8/$U$8)*D29,2)</f>
        <v>325.99</v>
      </c>
      <c r="AE18" s="154" t="s">
        <v>433</v>
      </c>
      <c r="AF18" s="154" t="s">
        <v>433</v>
      </c>
      <c r="AG18" s="154" t="s">
        <v>433</v>
      </c>
      <c r="AH18" s="154" t="s">
        <v>433</v>
      </c>
      <c r="AI18" s="154" t="s">
        <v>433</v>
      </c>
      <c r="AJ18" s="154" t="s">
        <v>433</v>
      </c>
      <c r="AK18" s="154" t="s">
        <v>433</v>
      </c>
      <c r="AL18" s="154" t="s">
        <v>433</v>
      </c>
      <c r="AM18" s="154" t="s">
        <v>433</v>
      </c>
      <c r="AN18" s="158" t="s">
        <v>45</v>
      </c>
      <c r="AO18" s="158" t="s">
        <v>433</v>
      </c>
      <c r="AP18" s="190">
        <f>ROUND(($AO$8/$U$8)*D29,2)</f>
        <v>325.99</v>
      </c>
      <c r="AQ18" s="154" t="s">
        <v>433</v>
      </c>
      <c r="AR18" s="154" t="s">
        <v>433</v>
      </c>
      <c r="AS18" s="154" t="s">
        <v>433</v>
      </c>
      <c r="AT18" s="154" t="s">
        <v>433</v>
      </c>
      <c r="AU18" s="154" t="s">
        <v>433</v>
      </c>
      <c r="AV18" s="154" t="s">
        <v>433</v>
      </c>
      <c r="AW18" s="154" t="s">
        <v>433</v>
      </c>
      <c r="AX18" s="154" t="s">
        <v>433</v>
      </c>
      <c r="AY18" s="154" t="s">
        <v>433</v>
      </c>
      <c r="AZ18" s="159" t="s">
        <v>45</v>
      </c>
      <c r="BA18" s="159" t="s">
        <v>433</v>
      </c>
      <c r="BB18" s="189">
        <f>ROUND(($BA$8/$U$8)*D29,2)</f>
        <v>9348.02</v>
      </c>
      <c r="BC18" s="154" t="s">
        <v>433</v>
      </c>
      <c r="BD18" s="154" t="s">
        <v>433</v>
      </c>
      <c r="BE18" s="154" t="s">
        <v>433</v>
      </c>
      <c r="BF18" s="154" t="s">
        <v>433</v>
      </c>
      <c r="BG18" s="154" t="s">
        <v>433</v>
      </c>
      <c r="BH18" s="154" t="s">
        <v>433</v>
      </c>
      <c r="BI18" s="154" t="s">
        <v>433</v>
      </c>
    </row>
    <row r="19" spans="1:61" s="165" customFormat="1" x14ac:dyDescent="0.2">
      <c r="A19" s="123">
        <v>16</v>
      </c>
      <c r="B19" s="175" t="s">
        <v>433</v>
      </c>
      <c r="C19" s="175" t="s">
        <v>433</v>
      </c>
      <c r="D19" s="175" t="s">
        <v>433</v>
      </c>
      <c r="E19" s="175" t="s">
        <v>433</v>
      </c>
      <c r="F19" s="175" t="s">
        <v>433</v>
      </c>
      <c r="G19" s="175" t="s">
        <v>433</v>
      </c>
      <c r="H19" s="176" t="s">
        <v>433</v>
      </c>
      <c r="I19" s="176" t="s">
        <v>433</v>
      </c>
      <c r="J19" s="69" t="s">
        <v>433</v>
      </c>
      <c r="K19" s="176" t="s">
        <v>433</v>
      </c>
      <c r="L19" s="8" t="str">
        <f t="shared" si="25"/>
        <v>.</v>
      </c>
      <c r="M19" s="191" t="s">
        <v>433</v>
      </c>
      <c r="N19" s="177" t="s">
        <v>433</v>
      </c>
      <c r="O19" s="8" t="s">
        <v>433</v>
      </c>
      <c r="P19" s="176">
        <v>0</v>
      </c>
      <c r="Q19" s="176">
        <v>0</v>
      </c>
      <c r="R19" s="176">
        <v>0</v>
      </c>
      <c r="S19" s="187" t="s">
        <v>433</v>
      </c>
      <c r="T19" s="187" t="s">
        <v>433</v>
      </c>
      <c r="U19" s="154" t="s">
        <v>433</v>
      </c>
      <c r="V19" s="75">
        <f t="shared" si="22"/>
        <v>0</v>
      </c>
      <c r="W19" s="75">
        <f t="shared" si="23"/>
        <v>0</v>
      </c>
      <c r="X19" s="75">
        <f t="shared" si="24"/>
        <v>77459.990000000005</v>
      </c>
      <c r="Y19" s="154" t="s">
        <v>433</v>
      </c>
      <c r="Z19" s="163" t="s">
        <v>433</v>
      </c>
      <c r="AA19" s="163" t="s">
        <v>433</v>
      </c>
      <c r="AB19" s="163" t="s">
        <v>433</v>
      </c>
      <c r="AC19" s="163" t="s">
        <v>433</v>
      </c>
      <c r="AD19" s="163" t="s">
        <v>433</v>
      </c>
      <c r="AE19" s="163" t="s">
        <v>433</v>
      </c>
      <c r="AF19" s="163" t="s">
        <v>433</v>
      </c>
      <c r="AG19" s="163" t="s">
        <v>433</v>
      </c>
      <c r="AH19" s="163" t="s">
        <v>433</v>
      </c>
      <c r="AI19" s="163" t="s">
        <v>433</v>
      </c>
      <c r="AJ19" s="163" t="s">
        <v>433</v>
      </c>
      <c r="AK19" s="164" t="s">
        <v>433</v>
      </c>
      <c r="AL19" s="164" t="s">
        <v>433</v>
      </c>
      <c r="AM19" s="164" t="s">
        <v>433</v>
      </c>
      <c r="AN19" s="163" t="s">
        <v>433</v>
      </c>
      <c r="AO19" s="163" t="s">
        <v>433</v>
      </c>
      <c r="AP19" s="163" t="s">
        <v>433</v>
      </c>
      <c r="AQ19" s="163" t="s">
        <v>433</v>
      </c>
      <c r="AR19" s="163" t="s">
        <v>433</v>
      </c>
      <c r="AS19" s="163" t="s">
        <v>433</v>
      </c>
      <c r="AT19" s="163" t="s">
        <v>433</v>
      </c>
      <c r="AU19" s="163" t="s">
        <v>433</v>
      </c>
      <c r="AV19" s="163" t="s">
        <v>433</v>
      </c>
      <c r="AW19" s="163" t="s">
        <v>433</v>
      </c>
      <c r="AX19" s="163" t="s">
        <v>433</v>
      </c>
      <c r="AY19" s="163" t="s">
        <v>433</v>
      </c>
      <c r="AZ19" s="163" t="s">
        <v>433</v>
      </c>
      <c r="BA19" s="163" t="s">
        <v>433</v>
      </c>
      <c r="BB19" s="163" t="s">
        <v>433</v>
      </c>
      <c r="BC19" s="163" t="s">
        <v>433</v>
      </c>
      <c r="BD19" s="163" t="s">
        <v>433</v>
      </c>
      <c r="BE19" s="163" t="s">
        <v>433</v>
      </c>
      <c r="BF19" s="163" t="s">
        <v>433</v>
      </c>
      <c r="BG19" s="163" t="s">
        <v>433</v>
      </c>
      <c r="BH19" s="163" t="s">
        <v>433</v>
      </c>
      <c r="BI19" s="163" t="s">
        <v>433</v>
      </c>
    </row>
    <row r="20" spans="1:61" x14ac:dyDescent="0.2">
      <c r="A20" s="123">
        <v>17</v>
      </c>
      <c r="B20" s="182" t="s">
        <v>23</v>
      </c>
      <c r="C20" s="182" t="s">
        <v>433</v>
      </c>
      <c r="D20" s="182" t="s">
        <v>433</v>
      </c>
      <c r="E20" s="182" t="s">
        <v>433</v>
      </c>
      <c r="F20" s="182" t="s">
        <v>433</v>
      </c>
      <c r="G20" s="182" t="s">
        <v>433</v>
      </c>
      <c r="H20" s="183">
        <f>ROUND(SUM(H16:H19),2)</f>
        <v>2510486.2400000002</v>
      </c>
      <c r="I20" s="183">
        <f>ROUND(SUM(I16:I19),2)</f>
        <v>609553.86</v>
      </c>
      <c r="J20" s="72">
        <f>ROUND(SUM(J16:J19),2)</f>
        <v>3120614.74</v>
      </c>
      <c r="K20" s="183" t="s">
        <v>433</v>
      </c>
      <c r="L20" s="183">
        <f>SUM(L16:L19)</f>
        <v>3037043.21</v>
      </c>
      <c r="M20" s="183"/>
      <c r="N20" s="183">
        <f>SUM(N16:N19)</f>
        <v>3037043.21</v>
      </c>
      <c r="O20" s="183">
        <f>SUM(O16:O19)</f>
        <v>83571.53</v>
      </c>
      <c r="P20" s="183">
        <f>ROUND(T8,2)</f>
        <v>2510486.25</v>
      </c>
      <c r="Q20" s="183">
        <f>V8</f>
        <v>609553.85</v>
      </c>
      <c r="R20" s="183">
        <f>ROUND(T12,2)</f>
        <v>3120614.74</v>
      </c>
      <c r="S20" s="154" t="s">
        <v>433</v>
      </c>
      <c r="T20" s="154" t="s">
        <v>433</v>
      </c>
      <c r="U20" s="162" t="s">
        <v>433</v>
      </c>
      <c r="V20" s="75">
        <f t="shared" si="22"/>
        <v>0</v>
      </c>
      <c r="W20" s="75">
        <f t="shared" si="23"/>
        <v>0</v>
      </c>
      <c r="X20" s="75">
        <f t="shared" si="24"/>
        <v>502956.94</v>
      </c>
      <c r="Y20" s="154" t="s">
        <v>433</v>
      </c>
      <c r="Z20" s="154" t="s">
        <v>433</v>
      </c>
      <c r="AA20" s="154" t="s">
        <v>433</v>
      </c>
      <c r="AB20" s="154" t="s">
        <v>433</v>
      </c>
      <c r="AC20" s="154" t="s">
        <v>433</v>
      </c>
      <c r="AD20" s="154" t="s">
        <v>433</v>
      </c>
      <c r="AE20" s="154" t="s">
        <v>433</v>
      </c>
      <c r="AF20" s="154" t="s">
        <v>433</v>
      </c>
      <c r="AG20" s="154" t="s">
        <v>433</v>
      </c>
      <c r="AH20" s="154" t="s">
        <v>433</v>
      </c>
      <c r="AI20" s="154" t="s">
        <v>433</v>
      </c>
      <c r="AJ20" s="154" t="s">
        <v>433</v>
      </c>
      <c r="AK20" s="164" t="s">
        <v>433</v>
      </c>
      <c r="AL20" s="164" t="s">
        <v>433</v>
      </c>
      <c r="AM20" s="164" t="s">
        <v>433</v>
      </c>
      <c r="AN20" s="154" t="s">
        <v>433</v>
      </c>
      <c r="AO20" s="154" t="s">
        <v>433</v>
      </c>
      <c r="AP20" s="154" t="s">
        <v>433</v>
      </c>
      <c r="AQ20" s="154" t="s">
        <v>433</v>
      </c>
      <c r="AR20" s="154" t="s">
        <v>433</v>
      </c>
      <c r="AS20" s="154" t="s">
        <v>433</v>
      </c>
      <c r="AT20" s="154" t="s">
        <v>433</v>
      </c>
      <c r="AU20" s="154" t="s">
        <v>433</v>
      </c>
      <c r="AV20" s="154" t="s">
        <v>433</v>
      </c>
      <c r="AW20" s="154" t="s">
        <v>433</v>
      </c>
      <c r="AX20" s="154" t="s">
        <v>433</v>
      </c>
      <c r="AY20" s="154" t="s">
        <v>433</v>
      </c>
      <c r="AZ20" s="154" t="s">
        <v>433</v>
      </c>
      <c r="BA20" s="154" t="s">
        <v>433</v>
      </c>
      <c r="BB20" s="154" t="s">
        <v>433</v>
      </c>
      <c r="BC20" s="154" t="s">
        <v>433</v>
      </c>
      <c r="BD20" s="154" t="s">
        <v>433</v>
      </c>
      <c r="BE20" s="154" t="s">
        <v>433</v>
      </c>
      <c r="BF20" s="154" t="s">
        <v>433</v>
      </c>
      <c r="BG20" s="154" t="s">
        <v>433</v>
      </c>
      <c r="BH20" s="154" t="s">
        <v>433</v>
      </c>
      <c r="BI20" s="154" t="s">
        <v>433</v>
      </c>
    </row>
    <row r="21" spans="1:61" x14ac:dyDescent="0.2">
      <c r="A21" s="123">
        <v>18</v>
      </c>
      <c r="B21" s="154" t="s">
        <v>433</v>
      </c>
      <c r="C21" s="154" t="s">
        <v>433</v>
      </c>
      <c r="D21" s="154" t="s">
        <v>433</v>
      </c>
      <c r="E21" s="154" t="s">
        <v>433</v>
      </c>
      <c r="F21" s="154" t="s">
        <v>433</v>
      </c>
      <c r="G21" s="154" t="s">
        <v>433</v>
      </c>
      <c r="H21" s="154" t="s">
        <v>433</v>
      </c>
      <c r="I21" s="154" t="s">
        <v>433</v>
      </c>
      <c r="J21" s="156" t="s">
        <v>433</v>
      </c>
      <c r="K21" s="154" t="s">
        <v>433</v>
      </c>
      <c r="L21" s="154" t="s">
        <v>433</v>
      </c>
      <c r="M21" s="154" t="s">
        <v>433</v>
      </c>
      <c r="N21" s="154" t="s">
        <v>433</v>
      </c>
      <c r="O21" s="154" t="s">
        <v>433</v>
      </c>
      <c r="P21" s="154" t="s">
        <v>433</v>
      </c>
      <c r="Q21" s="154" t="s">
        <v>433</v>
      </c>
      <c r="R21" s="154" t="s">
        <v>433</v>
      </c>
      <c r="S21" s="154" t="s">
        <v>433</v>
      </c>
      <c r="T21" s="154" t="s">
        <v>433</v>
      </c>
      <c r="U21" s="154" t="s">
        <v>433</v>
      </c>
      <c r="V21" s="75"/>
      <c r="W21" s="75"/>
      <c r="X21" s="75" t="s">
        <v>433</v>
      </c>
      <c r="Y21" s="154" t="s">
        <v>433</v>
      </c>
      <c r="Z21" s="154" t="s">
        <v>433</v>
      </c>
      <c r="AA21" s="154" t="s">
        <v>433</v>
      </c>
      <c r="AB21" s="154" t="s">
        <v>433</v>
      </c>
      <c r="AC21" s="154" t="s">
        <v>433</v>
      </c>
      <c r="AD21" s="154" t="s">
        <v>433</v>
      </c>
      <c r="AE21" s="154" t="s">
        <v>433</v>
      </c>
      <c r="AF21" s="154" t="s">
        <v>433</v>
      </c>
      <c r="AG21" s="154" t="s">
        <v>433</v>
      </c>
      <c r="AH21" s="154" t="s">
        <v>433</v>
      </c>
      <c r="AI21" s="154" t="s">
        <v>433</v>
      </c>
      <c r="AJ21" s="154" t="s">
        <v>433</v>
      </c>
      <c r="AK21" s="164" t="s">
        <v>433</v>
      </c>
      <c r="AL21" s="164" t="s">
        <v>433</v>
      </c>
      <c r="AM21" s="164" t="s">
        <v>433</v>
      </c>
      <c r="AN21" s="154" t="s">
        <v>433</v>
      </c>
      <c r="AO21" s="154" t="s">
        <v>433</v>
      </c>
      <c r="AP21" s="154" t="s">
        <v>433</v>
      </c>
      <c r="AQ21" s="154" t="s">
        <v>433</v>
      </c>
      <c r="AR21" s="154" t="s">
        <v>433</v>
      </c>
      <c r="AS21" s="154" t="s">
        <v>433</v>
      </c>
      <c r="AT21" s="154" t="s">
        <v>433</v>
      </c>
      <c r="AU21" s="154" t="s">
        <v>433</v>
      </c>
      <c r="AV21" s="154" t="s">
        <v>433</v>
      </c>
      <c r="AW21" s="154" t="s">
        <v>433</v>
      </c>
      <c r="AX21" s="154" t="s">
        <v>433</v>
      </c>
      <c r="AY21" s="154" t="s">
        <v>433</v>
      </c>
      <c r="AZ21" s="154" t="s">
        <v>433</v>
      </c>
      <c r="BA21" s="154" t="s">
        <v>433</v>
      </c>
      <c r="BB21" s="154" t="s">
        <v>433</v>
      </c>
      <c r="BC21" s="154" t="s">
        <v>433</v>
      </c>
      <c r="BD21" s="154" t="s">
        <v>433</v>
      </c>
      <c r="BE21" s="154" t="s">
        <v>433</v>
      </c>
      <c r="BF21" s="154" t="s">
        <v>433</v>
      </c>
      <c r="BG21" s="154" t="s">
        <v>433</v>
      </c>
      <c r="BH21" s="154" t="s">
        <v>433</v>
      </c>
      <c r="BI21" s="154" t="s">
        <v>433</v>
      </c>
    </row>
    <row r="22" spans="1:61" x14ac:dyDescent="0.2">
      <c r="A22" s="123">
        <v>19</v>
      </c>
      <c r="B22" s="154" t="s">
        <v>433</v>
      </c>
      <c r="C22" s="154" t="s">
        <v>433</v>
      </c>
      <c r="D22" s="154" t="s">
        <v>433</v>
      </c>
      <c r="E22" s="154" t="s">
        <v>433</v>
      </c>
      <c r="F22" s="154" t="s">
        <v>433</v>
      </c>
      <c r="G22" s="154" t="s">
        <v>433</v>
      </c>
      <c r="H22" s="154" t="s">
        <v>433</v>
      </c>
      <c r="I22" s="154" t="s">
        <v>433</v>
      </c>
      <c r="J22" s="156" t="s">
        <v>433</v>
      </c>
      <c r="K22" s="154" t="s">
        <v>433</v>
      </c>
      <c r="L22" s="154" t="s">
        <v>433</v>
      </c>
      <c r="M22" s="154" t="s">
        <v>433</v>
      </c>
      <c r="N22" s="154" t="s">
        <v>433</v>
      </c>
      <c r="O22" s="154" t="s">
        <v>433</v>
      </c>
      <c r="P22" s="154" t="s">
        <v>433</v>
      </c>
      <c r="Q22" s="154" t="s">
        <v>433</v>
      </c>
      <c r="R22" s="154" t="s">
        <v>433</v>
      </c>
      <c r="S22" s="154" t="s">
        <v>433</v>
      </c>
      <c r="T22" s="154" t="s">
        <v>433</v>
      </c>
      <c r="U22" s="154" t="s">
        <v>433</v>
      </c>
      <c r="V22" s="75"/>
      <c r="W22" s="75"/>
      <c r="X22" s="75" t="str">
        <f t="shared" si="24"/>
        <v>.</v>
      </c>
      <c r="Y22" s="154" t="s">
        <v>433</v>
      </c>
      <c r="Z22" s="154" t="s">
        <v>433</v>
      </c>
      <c r="AA22" s="154" t="s">
        <v>433</v>
      </c>
      <c r="AB22" s="154" t="s">
        <v>433</v>
      </c>
      <c r="AC22" s="154" t="s">
        <v>433</v>
      </c>
      <c r="AD22" s="154" t="s">
        <v>433</v>
      </c>
      <c r="AE22" s="154" t="s">
        <v>433</v>
      </c>
      <c r="AF22" s="154" t="s">
        <v>433</v>
      </c>
      <c r="AG22" s="154" t="s">
        <v>433</v>
      </c>
      <c r="AH22" s="154" t="s">
        <v>433</v>
      </c>
      <c r="AI22" s="154" t="s">
        <v>433</v>
      </c>
      <c r="AJ22" s="154" t="s">
        <v>433</v>
      </c>
      <c r="AK22" s="164" t="s">
        <v>433</v>
      </c>
      <c r="AL22" s="164" t="s">
        <v>433</v>
      </c>
      <c r="AM22" s="164" t="s">
        <v>433</v>
      </c>
      <c r="AN22" s="154" t="s">
        <v>433</v>
      </c>
      <c r="AO22" s="154" t="s">
        <v>433</v>
      </c>
      <c r="AP22" s="154" t="s">
        <v>433</v>
      </c>
      <c r="AQ22" s="154" t="s">
        <v>433</v>
      </c>
      <c r="AR22" s="154" t="s">
        <v>433</v>
      </c>
      <c r="AS22" s="154" t="s">
        <v>433</v>
      </c>
      <c r="AT22" s="154" t="s">
        <v>433</v>
      </c>
      <c r="AU22" s="154" t="s">
        <v>433</v>
      </c>
      <c r="AV22" s="154" t="s">
        <v>433</v>
      </c>
      <c r="AW22" s="154" t="s">
        <v>433</v>
      </c>
      <c r="AX22" s="154" t="s">
        <v>433</v>
      </c>
      <c r="AY22" s="154" t="s">
        <v>433</v>
      </c>
      <c r="AZ22" s="154" t="s">
        <v>433</v>
      </c>
      <c r="BA22" s="154" t="s">
        <v>433</v>
      </c>
      <c r="BB22" s="154" t="s">
        <v>433</v>
      </c>
      <c r="BC22" s="154" t="s">
        <v>433</v>
      </c>
      <c r="BD22" s="154" t="s">
        <v>433</v>
      </c>
      <c r="BE22" s="154" t="s">
        <v>433</v>
      </c>
      <c r="BF22" s="154" t="s">
        <v>433</v>
      </c>
      <c r="BG22" s="154" t="s">
        <v>433</v>
      </c>
      <c r="BH22" s="154" t="s">
        <v>433</v>
      </c>
      <c r="BI22" s="154" t="s">
        <v>433</v>
      </c>
    </row>
    <row r="23" spans="1:61" x14ac:dyDescent="0.2">
      <c r="A23" s="123">
        <v>20</v>
      </c>
      <c r="B23" s="154" t="s">
        <v>433</v>
      </c>
      <c r="C23" s="154" t="s">
        <v>433</v>
      </c>
      <c r="D23" s="154" t="s">
        <v>433</v>
      </c>
      <c r="E23" s="154" t="s">
        <v>433</v>
      </c>
      <c r="F23" s="154" t="s">
        <v>433</v>
      </c>
      <c r="G23" s="154" t="s">
        <v>433</v>
      </c>
      <c r="H23" s="154" t="s">
        <v>433</v>
      </c>
      <c r="I23" s="154" t="s">
        <v>433</v>
      </c>
      <c r="J23" s="156" t="s">
        <v>433</v>
      </c>
      <c r="K23" s="154" t="s">
        <v>433</v>
      </c>
      <c r="L23" s="154" t="s">
        <v>433</v>
      </c>
      <c r="M23" s="154" t="s">
        <v>433</v>
      </c>
      <c r="N23" s="154" t="s">
        <v>433</v>
      </c>
      <c r="O23" s="154" t="s">
        <v>433</v>
      </c>
      <c r="P23" s="154" t="s">
        <v>433</v>
      </c>
      <c r="Q23" s="154" t="s">
        <v>433</v>
      </c>
      <c r="R23" s="154" t="s">
        <v>433</v>
      </c>
      <c r="S23" s="154" t="s">
        <v>433</v>
      </c>
      <c r="T23" s="154" t="s">
        <v>433</v>
      </c>
      <c r="U23" s="154" t="s">
        <v>433</v>
      </c>
      <c r="V23" s="75"/>
      <c r="W23" s="75"/>
      <c r="X23" s="75" t="str">
        <f t="shared" si="24"/>
        <v>.</v>
      </c>
      <c r="Y23" s="154" t="s">
        <v>433</v>
      </c>
      <c r="Z23" s="154" t="s">
        <v>433</v>
      </c>
      <c r="AA23" s="154" t="s">
        <v>433</v>
      </c>
      <c r="AB23" s="154" t="s">
        <v>433</v>
      </c>
      <c r="AC23" s="154" t="s">
        <v>433</v>
      </c>
      <c r="AD23" s="154" t="s">
        <v>433</v>
      </c>
      <c r="AE23" s="154" t="s">
        <v>433</v>
      </c>
      <c r="AF23" s="154" t="s">
        <v>433</v>
      </c>
      <c r="AG23" s="154" t="s">
        <v>433</v>
      </c>
      <c r="AH23" s="154" t="s">
        <v>433</v>
      </c>
      <c r="AI23" s="154" t="s">
        <v>433</v>
      </c>
      <c r="AJ23" s="154" t="s">
        <v>433</v>
      </c>
      <c r="AK23" s="164" t="s">
        <v>433</v>
      </c>
      <c r="AL23" s="164" t="s">
        <v>433</v>
      </c>
      <c r="AM23" s="164" t="s">
        <v>433</v>
      </c>
      <c r="AN23" s="154" t="s">
        <v>433</v>
      </c>
      <c r="AO23" s="154" t="s">
        <v>433</v>
      </c>
      <c r="AP23" s="154" t="s">
        <v>433</v>
      </c>
      <c r="AQ23" s="154" t="s">
        <v>433</v>
      </c>
      <c r="AR23" s="154" t="s">
        <v>433</v>
      </c>
      <c r="AS23" s="154" t="s">
        <v>433</v>
      </c>
      <c r="AT23" s="154" t="s">
        <v>433</v>
      </c>
      <c r="AU23" s="154" t="s">
        <v>433</v>
      </c>
      <c r="AV23" s="154" t="s">
        <v>433</v>
      </c>
      <c r="AW23" s="154" t="s">
        <v>433</v>
      </c>
      <c r="AX23" s="154" t="s">
        <v>433</v>
      </c>
      <c r="AY23" s="154" t="s">
        <v>433</v>
      </c>
      <c r="AZ23" s="154" t="s">
        <v>433</v>
      </c>
      <c r="BA23" s="154" t="s">
        <v>433</v>
      </c>
      <c r="BB23" s="154" t="s">
        <v>433</v>
      </c>
      <c r="BC23" s="154" t="s">
        <v>433</v>
      </c>
      <c r="BD23" s="154" t="s">
        <v>433</v>
      </c>
      <c r="BE23" s="154" t="s">
        <v>433</v>
      </c>
      <c r="BF23" s="154" t="s">
        <v>433</v>
      </c>
      <c r="BG23" s="154" t="s">
        <v>433</v>
      </c>
      <c r="BH23" s="154" t="s">
        <v>433</v>
      </c>
      <c r="BI23" s="154" t="s">
        <v>433</v>
      </c>
    </row>
    <row r="24" spans="1:61" x14ac:dyDescent="0.2">
      <c r="A24" s="123">
        <v>21</v>
      </c>
      <c r="B24" s="154" t="s">
        <v>433</v>
      </c>
      <c r="C24" s="154" t="s">
        <v>433</v>
      </c>
      <c r="D24" s="154" t="s">
        <v>433</v>
      </c>
      <c r="E24" s="154" t="s">
        <v>433</v>
      </c>
      <c r="F24" s="154" t="s">
        <v>433</v>
      </c>
      <c r="G24" s="154" t="s">
        <v>433</v>
      </c>
      <c r="H24" s="154" t="s">
        <v>433</v>
      </c>
      <c r="I24" s="154" t="s">
        <v>433</v>
      </c>
      <c r="J24" s="156" t="s">
        <v>433</v>
      </c>
      <c r="K24" s="154" t="s">
        <v>433</v>
      </c>
      <c r="L24" s="154" t="s">
        <v>433</v>
      </c>
      <c r="M24" s="154" t="s">
        <v>433</v>
      </c>
      <c r="N24" s="154" t="s">
        <v>433</v>
      </c>
      <c r="O24" s="154" t="s">
        <v>433</v>
      </c>
      <c r="P24" s="154" t="s">
        <v>433</v>
      </c>
      <c r="Q24" s="154" t="s">
        <v>433</v>
      </c>
      <c r="R24" s="154" t="s">
        <v>433</v>
      </c>
      <c r="S24" s="154" t="s">
        <v>433</v>
      </c>
      <c r="T24" s="154" t="s">
        <v>433</v>
      </c>
      <c r="U24" s="154" t="s">
        <v>433</v>
      </c>
      <c r="V24" s="75"/>
      <c r="W24" s="75"/>
      <c r="X24" s="75" t="str">
        <f t="shared" si="24"/>
        <v>.</v>
      </c>
      <c r="Y24" s="154" t="s">
        <v>433</v>
      </c>
      <c r="Z24" s="154" t="s">
        <v>433</v>
      </c>
      <c r="AA24" s="154" t="s">
        <v>433</v>
      </c>
      <c r="AB24" s="154" t="s">
        <v>433</v>
      </c>
      <c r="AC24" s="154" t="s">
        <v>433</v>
      </c>
      <c r="AD24" s="154" t="s">
        <v>433</v>
      </c>
      <c r="AE24" s="154" t="s">
        <v>433</v>
      </c>
      <c r="AF24" s="154" t="s">
        <v>433</v>
      </c>
      <c r="AG24" s="154" t="s">
        <v>433</v>
      </c>
      <c r="AH24" s="154" t="s">
        <v>433</v>
      </c>
      <c r="AI24" s="154" t="s">
        <v>433</v>
      </c>
      <c r="AJ24" s="154" t="s">
        <v>433</v>
      </c>
      <c r="AK24" s="164" t="s">
        <v>433</v>
      </c>
      <c r="AL24" s="164" t="s">
        <v>433</v>
      </c>
      <c r="AM24" s="164" t="s">
        <v>433</v>
      </c>
      <c r="AN24" s="154" t="s">
        <v>433</v>
      </c>
      <c r="AO24" s="154" t="s">
        <v>433</v>
      </c>
      <c r="AP24" s="154" t="s">
        <v>433</v>
      </c>
      <c r="AQ24" s="154" t="s">
        <v>433</v>
      </c>
      <c r="AR24" s="154" t="s">
        <v>433</v>
      </c>
      <c r="AS24" s="154" t="s">
        <v>433</v>
      </c>
      <c r="AT24" s="154" t="s">
        <v>433</v>
      </c>
      <c r="AU24" s="154" t="s">
        <v>433</v>
      </c>
      <c r="AV24" s="154" t="s">
        <v>433</v>
      </c>
      <c r="AW24" s="154" t="s">
        <v>433</v>
      </c>
      <c r="AX24" s="154" t="s">
        <v>433</v>
      </c>
      <c r="AY24" s="154" t="s">
        <v>433</v>
      </c>
      <c r="AZ24" s="154" t="s">
        <v>433</v>
      </c>
      <c r="BA24" s="154" t="s">
        <v>433</v>
      </c>
      <c r="BB24" s="154" t="s">
        <v>433</v>
      </c>
      <c r="BC24" s="154" t="s">
        <v>433</v>
      </c>
      <c r="BD24" s="154" t="s">
        <v>433</v>
      </c>
      <c r="BE24" s="154" t="s">
        <v>433</v>
      </c>
      <c r="BF24" s="154" t="s">
        <v>433</v>
      </c>
      <c r="BG24" s="154" t="s">
        <v>433</v>
      </c>
      <c r="BH24" s="154" t="s">
        <v>433</v>
      </c>
      <c r="BI24" s="154" t="s">
        <v>433</v>
      </c>
    </row>
    <row r="25" spans="1:61" x14ac:dyDescent="0.2">
      <c r="A25" s="123">
        <v>22</v>
      </c>
      <c r="B25" s="166" t="s">
        <v>192</v>
      </c>
      <c r="C25" s="166" t="s">
        <v>433</v>
      </c>
      <c r="D25" s="166" t="s">
        <v>433</v>
      </c>
      <c r="E25" s="166" t="s">
        <v>433</v>
      </c>
      <c r="F25" s="166" t="s">
        <v>433</v>
      </c>
      <c r="G25" s="154" t="s">
        <v>433</v>
      </c>
      <c r="H25" s="154" t="s">
        <v>433</v>
      </c>
      <c r="I25" s="154" t="s">
        <v>433</v>
      </c>
      <c r="J25" s="154" t="s">
        <v>433</v>
      </c>
      <c r="K25" s="154" t="s">
        <v>433</v>
      </c>
      <c r="L25" s="154" t="s">
        <v>433</v>
      </c>
      <c r="M25" s="154" t="s">
        <v>433</v>
      </c>
      <c r="N25" s="154" t="s">
        <v>433</v>
      </c>
      <c r="O25" s="154" t="s">
        <v>433</v>
      </c>
      <c r="P25" s="154" t="s">
        <v>433</v>
      </c>
      <c r="Q25" s="154" t="s">
        <v>433</v>
      </c>
      <c r="R25" s="154" t="s">
        <v>433</v>
      </c>
      <c r="S25" s="154" t="s">
        <v>433</v>
      </c>
      <c r="T25" s="154" t="s">
        <v>433</v>
      </c>
      <c r="U25" s="154" t="s">
        <v>433</v>
      </c>
      <c r="V25" s="75"/>
      <c r="W25" s="75"/>
      <c r="X25" s="75" t="str">
        <f t="shared" si="24"/>
        <v>.</v>
      </c>
      <c r="Y25" s="154" t="s">
        <v>433</v>
      </c>
      <c r="Z25" s="154" t="s">
        <v>433</v>
      </c>
      <c r="AA25" s="154" t="s">
        <v>433</v>
      </c>
      <c r="AB25" s="154" t="s">
        <v>433</v>
      </c>
      <c r="AC25" s="154" t="s">
        <v>433</v>
      </c>
      <c r="AD25" s="154" t="s">
        <v>433</v>
      </c>
      <c r="AE25" s="154" t="s">
        <v>433</v>
      </c>
      <c r="AF25" s="154" t="s">
        <v>433</v>
      </c>
      <c r="AG25" s="154" t="s">
        <v>433</v>
      </c>
      <c r="AH25" s="154" t="s">
        <v>433</v>
      </c>
      <c r="AI25" s="154" t="s">
        <v>433</v>
      </c>
      <c r="AJ25" s="154" t="s">
        <v>433</v>
      </c>
      <c r="AK25" s="164" t="s">
        <v>433</v>
      </c>
      <c r="AL25" s="164" t="s">
        <v>433</v>
      </c>
      <c r="AM25" s="164" t="s">
        <v>433</v>
      </c>
      <c r="AN25" s="154" t="s">
        <v>433</v>
      </c>
      <c r="AO25" s="154" t="s">
        <v>433</v>
      </c>
      <c r="AP25" s="154" t="s">
        <v>433</v>
      </c>
      <c r="AQ25" s="154" t="s">
        <v>433</v>
      </c>
      <c r="AR25" s="154" t="s">
        <v>433</v>
      </c>
      <c r="AS25" s="154" t="s">
        <v>433</v>
      </c>
      <c r="AT25" s="154" t="s">
        <v>433</v>
      </c>
      <c r="AU25" s="154" t="s">
        <v>433</v>
      </c>
      <c r="AV25" s="154" t="s">
        <v>433</v>
      </c>
      <c r="AW25" s="154" t="s">
        <v>433</v>
      </c>
      <c r="AX25" s="154" t="s">
        <v>433</v>
      </c>
      <c r="AY25" s="154" t="s">
        <v>433</v>
      </c>
      <c r="AZ25" s="154" t="s">
        <v>433</v>
      </c>
      <c r="BA25" s="154" t="s">
        <v>433</v>
      </c>
      <c r="BB25" s="154" t="s">
        <v>433</v>
      </c>
      <c r="BC25" s="154" t="s">
        <v>433</v>
      </c>
      <c r="BD25" s="154" t="s">
        <v>433</v>
      </c>
      <c r="BE25" s="154" t="s">
        <v>433</v>
      </c>
      <c r="BF25" s="154" t="s">
        <v>433</v>
      </c>
      <c r="BG25" s="154" t="s">
        <v>433</v>
      </c>
      <c r="BH25" s="154" t="s">
        <v>433</v>
      </c>
      <c r="BI25" s="154" t="s">
        <v>433</v>
      </c>
    </row>
    <row r="26" spans="1:61" x14ac:dyDescent="0.2">
      <c r="A26" s="123">
        <v>23</v>
      </c>
      <c r="B26" s="167" t="s">
        <v>193</v>
      </c>
      <c r="C26" s="167" t="s">
        <v>433</v>
      </c>
      <c r="D26" s="167" t="s">
        <v>194</v>
      </c>
      <c r="E26" s="167" t="s">
        <v>195</v>
      </c>
      <c r="F26" s="167" t="s">
        <v>196</v>
      </c>
      <c r="G26" s="154" t="s">
        <v>433</v>
      </c>
      <c r="H26" s="154" t="s">
        <v>433</v>
      </c>
      <c r="I26" s="154" t="s">
        <v>433</v>
      </c>
      <c r="J26" s="154" t="s">
        <v>433</v>
      </c>
      <c r="K26" s="154" t="s">
        <v>433</v>
      </c>
      <c r="L26" s="154" t="s">
        <v>433</v>
      </c>
      <c r="M26" s="154" t="s">
        <v>433</v>
      </c>
      <c r="N26" s="154" t="s">
        <v>433</v>
      </c>
      <c r="O26" s="154" t="s">
        <v>433</v>
      </c>
      <c r="P26" s="154" t="s">
        <v>433</v>
      </c>
      <c r="Q26" s="154" t="s">
        <v>433</v>
      </c>
      <c r="R26" s="154" t="s">
        <v>433</v>
      </c>
      <c r="S26" s="154" t="s">
        <v>433</v>
      </c>
      <c r="T26" s="154" t="s">
        <v>433</v>
      </c>
      <c r="U26" s="154" t="s">
        <v>433</v>
      </c>
      <c r="V26" s="75"/>
      <c r="W26" s="75"/>
      <c r="X26" s="75" t="str">
        <f t="shared" si="24"/>
        <v>.</v>
      </c>
      <c r="Y26" s="168" t="s">
        <v>433</v>
      </c>
      <c r="Z26" s="154" t="s">
        <v>433</v>
      </c>
      <c r="AA26" s="154" t="s">
        <v>433</v>
      </c>
      <c r="AB26" s="154" t="s">
        <v>433</v>
      </c>
      <c r="AC26" s="154" t="s">
        <v>433</v>
      </c>
      <c r="AD26" s="154" t="s">
        <v>433</v>
      </c>
      <c r="AE26" s="154" t="s">
        <v>433</v>
      </c>
      <c r="AF26" s="154" t="s">
        <v>433</v>
      </c>
      <c r="AG26" s="154" t="s">
        <v>433</v>
      </c>
      <c r="AH26" s="154" t="s">
        <v>433</v>
      </c>
      <c r="AI26" s="154" t="s">
        <v>433</v>
      </c>
      <c r="AJ26" s="154" t="s">
        <v>433</v>
      </c>
      <c r="AK26" s="154" t="s">
        <v>433</v>
      </c>
      <c r="AL26" s="154" t="s">
        <v>433</v>
      </c>
      <c r="AM26" s="154" t="s">
        <v>433</v>
      </c>
      <c r="AN26" s="154" t="s">
        <v>433</v>
      </c>
      <c r="AO26" s="154" t="s">
        <v>433</v>
      </c>
      <c r="AP26" s="154" t="s">
        <v>433</v>
      </c>
      <c r="AQ26" s="154" t="s">
        <v>433</v>
      </c>
      <c r="AR26" s="154" t="s">
        <v>433</v>
      </c>
      <c r="AS26" s="154" t="s">
        <v>433</v>
      </c>
      <c r="AT26" s="154" t="s">
        <v>433</v>
      </c>
      <c r="AU26" s="154" t="s">
        <v>433</v>
      </c>
      <c r="AV26" s="154" t="s">
        <v>433</v>
      </c>
      <c r="AW26" s="154" t="s">
        <v>433</v>
      </c>
      <c r="AX26" s="154" t="s">
        <v>433</v>
      </c>
      <c r="AY26" s="154" t="s">
        <v>433</v>
      </c>
      <c r="AZ26" s="154" t="s">
        <v>433</v>
      </c>
      <c r="BA26" s="154" t="s">
        <v>433</v>
      </c>
      <c r="BB26" s="154" t="s">
        <v>433</v>
      </c>
      <c r="BC26" s="154" t="s">
        <v>433</v>
      </c>
      <c r="BD26" s="154" t="s">
        <v>433</v>
      </c>
      <c r="BE26" s="154" t="s">
        <v>433</v>
      </c>
      <c r="BF26" s="154" t="s">
        <v>433</v>
      </c>
      <c r="BG26" s="154" t="s">
        <v>433</v>
      </c>
      <c r="BH26" s="154" t="s">
        <v>433</v>
      </c>
      <c r="BI26" s="154" t="s">
        <v>433</v>
      </c>
    </row>
    <row r="27" spans="1:61" x14ac:dyDescent="0.2">
      <c r="A27" s="123">
        <v>24</v>
      </c>
      <c r="B27" s="169" t="s">
        <v>197</v>
      </c>
      <c r="C27" s="169" t="s">
        <v>433</v>
      </c>
      <c r="D27" s="229">
        <v>5000</v>
      </c>
      <c r="E27" s="145" t="s">
        <v>16</v>
      </c>
      <c r="F27" s="169" t="s">
        <v>198</v>
      </c>
      <c r="G27" s="154" t="s">
        <v>433</v>
      </c>
      <c r="H27" s="154" t="s">
        <v>433</v>
      </c>
      <c r="I27" s="154" t="s">
        <v>433</v>
      </c>
      <c r="J27" s="154" t="s">
        <v>433</v>
      </c>
      <c r="K27" s="154" t="s">
        <v>433</v>
      </c>
      <c r="L27" s="154" t="s">
        <v>433</v>
      </c>
      <c r="M27" s="154" t="s">
        <v>433</v>
      </c>
      <c r="N27" s="154" t="s">
        <v>433</v>
      </c>
      <c r="O27" s="154" t="s">
        <v>433</v>
      </c>
      <c r="P27" s="154" t="s">
        <v>433</v>
      </c>
      <c r="Q27" s="154" t="s">
        <v>433</v>
      </c>
      <c r="R27" s="154" t="s">
        <v>433</v>
      </c>
      <c r="S27" s="154" t="s">
        <v>433</v>
      </c>
      <c r="T27" s="154" t="s">
        <v>433</v>
      </c>
      <c r="U27" s="154" t="s">
        <v>433</v>
      </c>
      <c r="V27" s="1" t="s">
        <v>23</v>
      </c>
      <c r="W27" s="116">
        <f>V26+W26</f>
        <v>0</v>
      </c>
      <c r="X27" s="75">
        <f>SUM(X16:X26)</f>
        <v>609553.85</v>
      </c>
      <c r="Y27" s="154" t="s">
        <v>433</v>
      </c>
      <c r="Z27" s="154" t="s">
        <v>433</v>
      </c>
      <c r="AA27" s="154" t="s">
        <v>433</v>
      </c>
      <c r="AB27" s="154" t="s">
        <v>433</v>
      </c>
      <c r="AC27" s="154" t="s">
        <v>433</v>
      </c>
      <c r="AD27" s="154" t="s">
        <v>433</v>
      </c>
      <c r="AE27" s="154" t="s">
        <v>433</v>
      </c>
      <c r="AF27" s="154" t="s">
        <v>433</v>
      </c>
      <c r="AG27" s="154" t="s">
        <v>433</v>
      </c>
      <c r="AH27" s="154" t="s">
        <v>433</v>
      </c>
      <c r="AI27" s="154" t="s">
        <v>433</v>
      </c>
      <c r="AJ27" s="154" t="s">
        <v>433</v>
      </c>
      <c r="AK27" s="154" t="s">
        <v>433</v>
      </c>
      <c r="AL27" s="154" t="s">
        <v>433</v>
      </c>
      <c r="AM27" s="154" t="s">
        <v>433</v>
      </c>
      <c r="AN27" s="154" t="s">
        <v>433</v>
      </c>
      <c r="AO27" s="154" t="s">
        <v>433</v>
      </c>
      <c r="AP27" s="154" t="s">
        <v>433</v>
      </c>
      <c r="AQ27" s="154" t="s">
        <v>433</v>
      </c>
      <c r="AR27" s="154" t="s">
        <v>433</v>
      </c>
      <c r="AS27" s="154" t="s">
        <v>433</v>
      </c>
      <c r="AT27" s="154" t="s">
        <v>433</v>
      </c>
      <c r="AU27" s="154" t="s">
        <v>433</v>
      </c>
      <c r="AV27" s="154" t="s">
        <v>433</v>
      </c>
      <c r="AW27" s="154" t="s">
        <v>433</v>
      </c>
      <c r="AX27" s="154" t="s">
        <v>433</v>
      </c>
      <c r="AY27" s="154" t="s">
        <v>433</v>
      </c>
      <c r="AZ27" s="154" t="s">
        <v>433</v>
      </c>
      <c r="BA27" s="154" t="s">
        <v>433</v>
      </c>
      <c r="BB27" s="154" t="s">
        <v>433</v>
      </c>
      <c r="BC27" s="154" t="s">
        <v>433</v>
      </c>
      <c r="BD27" s="154" t="s">
        <v>433</v>
      </c>
      <c r="BE27" s="154" t="s">
        <v>433</v>
      </c>
      <c r="BF27" s="154" t="s">
        <v>433</v>
      </c>
      <c r="BG27" s="154" t="s">
        <v>433</v>
      </c>
      <c r="BH27" s="154" t="s">
        <v>433</v>
      </c>
      <c r="BI27" s="154" t="s">
        <v>433</v>
      </c>
    </row>
    <row r="28" spans="1:61" x14ac:dyDescent="0.2">
      <c r="A28" s="123">
        <v>25</v>
      </c>
      <c r="B28" s="169" t="s">
        <v>199</v>
      </c>
      <c r="C28" s="169" t="s">
        <v>433</v>
      </c>
      <c r="D28" s="229">
        <v>2000</v>
      </c>
      <c r="E28" s="145" t="s">
        <v>16</v>
      </c>
      <c r="F28" s="169" t="s">
        <v>200</v>
      </c>
      <c r="G28" s="154" t="s">
        <v>433</v>
      </c>
      <c r="H28" s="154" t="s">
        <v>433</v>
      </c>
      <c r="I28" s="154" t="s">
        <v>433</v>
      </c>
      <c r="J28" s="154" t="s">
        <v>433</v>
      </c>
      <c r="K28" s="154" t="s">
        <v>433</v>
      </c>
      <c r="L28" s="154" t="s">
        <v>433</v>
      </c>
      <c r="M28" s="154" t="s">
        <v>433</v>
      </c>
      <c r="N28" s="154" t="s">
        <v>433</v>
      </c>
      <c r="O28" s="154" t="s">
        <v>433</v>
      </c>
      <c r="P28" s="154" t="s">
        <v>433</v>
      </c>
      <c r="Q28" s="154" t="s">
        <v>433</v>
      </c>
      <c r="R28" s="154" t="s">
        <v>433</v>
      </c>
      <c r="S28" s="154" t="s">
        <v>433</v>
      </c>
      <c r="T28" s="154" t="s">
        <v>433</v>
      </c>
      <c r="U28" s="154" t="s">
        <v>433</v>
      </c>
      <c r="V28" s="154" t="s">
        <v>433</v>
      </c>
      <c r="W28" s="154" t="s">
        <v>433</v>
      </c>
      <c r="X28" s="154" t="s">
        <v>433</v>
      </c>
      <c r="Y28" s="154" t="s">
        <v>433</v>
      </c>
      <c r="Z28" s="154" t="s">
        <v>433</v>
      </c>
      <c r="AA28" s="154" t="s">
        <v>433</v>
      </c>
      <c r="AB28" s="154" t="s">
        <v>433</v>
      </c>
      <c r="AC28" s="154" t="s">
        <v>433</v>
      </c>
      <c r="AD28" s="154" t="s">
        <v>433</v>
      </c>
      <c r="AE28" s="154" t="s">
        <v>433</v>
      </c>
      <c r="AF28" s="154" t="s">
        <v>433</v>
      </c>
      <c r="AG28" s="154" t="s">
        <v>433</v>
      </c>
      <c r="AH28" s="154" t="s">
        <v>433</v>
      </c>
      <c r="AI28" s="154" t="s">
        <v>433</v>
      </c>
      <c r="AJ28" s="154" t="s">
        <v>433</v>
      </c>
      <c r="AK28" s="154" t="s">
        <v>433</v>
      </c>
      <c r="AL28" s="154" t="s">
        <v>433</v>
      </c>
      <c r="AM28" s="154" t="s">
        <v>433</v>
      </c>
      <c r="AN28" s="154" t="s">
        <v>433</v>
      </c>
      <c r="AO28" s="154" t="s">
        <v>433</v>
      </c>
      <c r="AP28" s="154" t="s">
        <v>433</v>
      </c>
      <c r="AQ28" s="154" t="s">
        <v>433</v>
      </c>
      <c r="AR28" s="154" t="s">
        <v>433</v>
      </c>
      <c r="AS28" s="154" t="s">
        <v>433</v>
      </c>
      <c r="AT28" s="154" t="s">
        <v>433</v>
      </c>
      <c r="AU28" s="154" t="s">
        <v>433</v>
      </c>
      <c r="AV28" s="154" t="s">
        <v>433</v>
      </c>
      <c r="AW28" s="154" t="s">
        <v>433</v>
      </c>
      <c r="AX28" s="154" t="s">
        <v>433</v>
      </c>
      <c r="AY28" s="154" t="s">
        <v>433</v>
      </c>
      <c r="AZ28" s="154" t="s">
        <v>433</v>
      </c>
      <c r="BA28" s="154" t="s">
        <v>433</v>
      </c>
      <c r="BB28" s="154" t="s">
        <v>433</v>
      </c>
      <c r="BC28" s="154" t="s">
        <v>433</v>
      </c>
      <c r="BD28" s="154" t="s">
        <v>433</v>
      </c>
      <c r="BE28" s="154" t="s">
        <v>433</v>
      </c>
      <c r="BF28" s="154" t="s">
        <v>433</v>
      </c>
      <c r="BG28" s="154" t="s">
        <v>433</v>
      </c>
      <c r="BH28" s="154" t="s">
        <v>433</v>
      </c>
      <c r="BI28" s="154" t="s">
        <v>433</v>
      </c>
    </row>
    <row r="29" spans="1:61" x14ac:dyDescent="0.2">
      <c r="A29" s="123">
        <v>26</v>
      </c>
      <c r="B29" s="169" t="s">
        <v>201</v>
      </c>
      <c r="C29" s="169" t="s">
        <v>433</v>
      </c>
      <c r="D29" s="75">
        <v>10000</v>
      </c>
      <c r="E29" s="169" t="s">
        <v>202</v>
      </c>
      <c r="F29" s="169" t="s">
        <v>200</v>
      </c>
      <c r="G29" s="154" t="s">
        <v>433</v>
      </c>
      <c r="H29" s="154" t="s">
        <v>433</v>
      </c>
      <c r="I29" s="154" t="s">
        <v>433</v>
      </c>
      <c r="J29" s="154" t="s">
        <v>433</v>
      </c>
      <c r="K29" s="154" t="s">
        <v>433</v>
      </c>
      <c r="L29" s="154" t="s">
        <v>433</v>
      </c>
      <c r="M29" s="154" t="s">
        <v>433</v>
      </c>
      <c r="N29" s="154" t="s">
        <v>433</v>
      </c>
      <c r="O29" s="154" t="s">
        <v>433</v>
      </c>
      <c r="P29" s="154" t="s">
        <v>433</v>
      </c>
      <c r="Q29" s="154" t="s">
        <v>433</v>
      </c>
      <c r="R29" s="154" t="s">
        <v>433</v>
      </c>
      <c r="S29" s="154" t="s">
        <v>433</v>
      </c>
      <c r="T29" s="154" t="s">
        <v>433</v>
      </c>
      <c r="U29" s="154" t="s">
        <v>433</v>
      </c>
      <c r="V29" s="154" t="s">
        <v>433</v>
      </c>
      <c r="W29" s="154" t="s">
        <v>433</v>
      </c>
      <c r="X29" s="154" t="s">
        <v>433</v>
      </c>
      <c r="Y29" s="154" t="s">
        <v>433</v>
      </c>
      <c r="Z29" s="154" t="s">
        <v>433</v>
      </c>
      <c r="AA29" s="154" t="s">
        <v>433</v>
      </c>
      <c r="AB29" s="154" t="s">
        <v>433</v>
      </c>
      <c r="AC29" s="154" t="s">
        <v>433</v>
      </c>
      <c r="AD29" s="154" t="s">
        <v>433</v>
      </c>
      <c r="AE29" s="154" t="s">
        <v>433</v>
      </c>
      <c r="AF29" s="154" t="s">
        <v>433</v>
      </c>
      <c r="AG29" s="154" t="s">
        <v>433</v>
      </c>
      <c r="AH29" s="154" t="s">
        <v>433</v>
      </c>
      <c r="AI29" s="154" t="s">
        <v>433</v>
      </c>
      <c r="AJ29" s="154" t="s">
        <v>433</v>
      </c>
      <c r="AK29" s="154" t="s">
        <v>433</v>
      </c>
      <c r="AL29" s="154" t="s">
        <v>433</v>
      </c>
      <c r="AM29" s="154" t="s">
        <v>433</v>
      </c>
      <c r="AN29" s="154" t="s">
        <v>433</v>
      </c>
      <c r="AO29" s="154" t="s">
        <v>433</v>
      </c>
      <c r="AP29" s="154" t="s">
        <v>433</v>
      </c>
      <c r="AQ29" s="154" t="s">
        <v>433</v>
      </c>
      <c r="AR29" s="154" t="s">
        <v>433</v>
      </c>
      <c r="AS29" s="154" t="s">
        <v>433</v>
      </c>
      <c r="AT29" s="154" t="s">
        <v>433</v>
      </c>
      <c r="AU29" s="154" t="s">
        <v>433</v>
      </c>
      <c r="AV29" s="154" t="s">
        <v>433</v>
      </c>
      <c r="AW29" s="154" t="s">
        <v>433</v>
      </c>
      <c r="AX29" s="154" t="s">
        <v>433</v>
      </c>
      <c r="AY29" s="154" t="s">
        <v>433</v>
      </c>
      <c r="AZ29" s="154" t="s">
        <v>433</v>
      </c>
      <c r="BA29" s="154" t="s">
        <v>433</v>
      </c>
      <c r="BB29" s="154" t="s">
        <v>433</v>
      </c>
      <c r="BC29" s="154" t="s">
        <v>433</v>
      </c>
      <c r="BD29" s="154" t="s">
        <v>433</v>
      </c>
      <c r="BE29" s="154" t="s">
        <v>433</v>
      </c>
      <c r="BF29" s="154" t="s">
        <v>433</v>
      </c>
      <c r="BG29" s="154" t="s">
        <v>433</v>
      </c>
      <c r="BH29" s="154" t="s">
        <v>433</v>
      </c>
      <c r="BI29" s="154" t="s">
        <v>433</v>
      </c>
    </row>
    <row r="30" spans="1:61" x14ac:dyDescent="0.2">
      <c r="A30" s="123">
        <v>27</v>
      </c>
      <c r="B30" s="154" t="s">
        <v>433</v>
      </c>
      <c r="C30" s="154" t="s">
        <v>433</v>
      </c>
      <c r="D30" s="154" t="s">
        <v>433</v>
      </c>
      <c r="E30" s="154" t="s">
        <v>433</v>
      </c>
      <c r="F30" s="154" t="s">
        <v>433</v>
      </c>
      <c r="G30" s="154" t="s">
        <v>433</v>
      </c>
      <c r="H30" s="154" t="s">
        <v>433</v>
      </c>
      <c r="I30" s="154" t="s">
        <v>433</v>
      </c>
      <c r="J30" s="154" t="s">
        <v>433</v>
      </c>
      <c r="K30" s="154" t="s">
        <v>433</v>
      </c>
      <c r="L30" s="154" t="s">
        <v>433</v>
      </c>
      <c r="M30" s="154" t="s">
        <v>433</v>
      </c>
      <c r="N30" s="154" t="s">
        <v>433</v>
      </c>
      <c r="O30" s="154" t="s">
        <v>433</v>
      </c>
      <c r="P30" s="154" t="s">
        <v>433</v>
      </c>
      <c r="Q30" s="154" t="s">
        <v>433</v>
      </c>
      <c r="R30" s="154" t="s">
        <v>433</v>
      </c>
      <c r="S30" s="154" t="s">
        <v>433</v>
      </c>
      <c r="T30" s="154" t="s">
        <v>433</v>
      </c>
      <c r="U30" s="154" t="s">
        <v>433</v>
      </c>
      <c r="V30" s="154" t="s">
        <v>433</v>
      </c>
      <c r="W30" s="154" t="s">
        <v>433</v>
      </c>
      <c r="X30" s="154" t="s">
        <v>433</v>
      </c>
      <c r="Y30" s="154" t="s">
        <v>433</v>
      </c>
      <c r="Z30" s="154" t="s">
        <v>433</v>
      </c>
      <c r="AA30" s="154" t="s">
        <v>433</v>
      </c>
      <c r="AB30" s="154" t="s">
        <v>433</v>
      </c>
      <c r="AC30" s="154" t="s">
        <v>433</v>
      </c>
      <c r="AD30" s="154" t="s">
        <v>433</v>
      </c>
      <c r="AE30" s="154" t="s">
        <v>433</v>
      </c>
      <c r="AF30" s="154" t="s">
        <v>433</v>
      </c>
      <c r="AG30" s="154" t="s">
        <v>433</v>
      </c>
      <c r="AH30" s="154" t="s">
        <v>433</v>
      </c>
      <c r="AI30" s="154" t="s">
        <v>433</v>
      </c>
      <c r="AJ30" s="154" t="s">
        <v>433</v>
      </c>
      <c r="AK30" s="154" t="s">
        <v>433</v>
      </c>
      <c r="AL30" s="154" t="s">
        <v>433</v>
      </c>
      <c r="AM30" s="154" t="s">
        <v>433</v>
      </c>
      <c r="AN30" s="154" t="s">
        <v>433</v>
      </c>
      <c r="AO30" s="154" t="s">
        <v>433</v>
      </c>
      <c r="AP30" s="154" t="s">
        <v>433</v>
      </c>
      <c r="AQ30" s="154" t="s">
        <v>433</v>
      </c>
      <c r="AR30" s="154" t="s">
        <v>433</v>
      </c>
      <c r="AS30" s="154" t="s">
        <v>433</v>
      </c>
      <c r="AT30" s="154" t="s">
        <v>433</v>
      </c>
      <c r="AU30" s="154" t="s">
        <v>433</v>
      </c>
      <c r="AV30" s="154" t="s">
        <v>433</v>
      </c>
      <c r="AW30" s="154" t="s">
        <v>433</v>
      </c>
      <c r="AX30" s="154" t="s">
        <v>433</v>
      </c>
      <c r="AY30" s="154" t="s">
        <v>433</v>
      </c>
      <c r="AZ30" s="154" t="s">
        <v>433</v>
      </c>
      <c r="BA30" s="154" t="s">
        <v>433</v>
      </c>
      <c r="BB30" s="154" t="s">
        <v>433</v>
      </c>
      <c r="BC30" s="154" t="s">
        <v>433</v>
      </c>
      <c r="BD30" s="154" t="s">
        <v>433</v>
      </c>
      <c r="BE30" s="154" t="s">
        <v>433</v>
      </c>
      <c r="BF30" s="154" t="s">
        <v>433</v>
      </c>
      <c r="BG30" s="154" t="s">
        <v>433</v>
      </c>
      <c r="BH30" s="154" t="s">
        <v>433</v>
      </c>
      <c r="BI30" s="154" t="s">
        <v>433</v>
      </c>
    </row>
    <row r="31" spans="1:61" x14ac:dyDescent="0.2">
      <c r="A31" s="123">
        <v>28</v>
      </c>
      <c r="B31" s="171" t="s">
        <v>163</v>
      </c>
      <c r="C31" s="160" t="s">
        <v>433</v>
      </c>
      <c r="D31" s="171" t="s">
        <v>168</v>
      </c>
      <c r="E31" s="160" t="s">
        <v>433</v>
      </c>
      <c r="F31" s="171" t="s">
        <v>174</v>
      </c>
      <c r="G31" s="160" t="s">
        <v>433</v>
      </c>
      <c r="H31" s="154" t="s">
        <v>433</v>
      </c>
      <c r="I31" s="154" t="s">
        <v>433</v>
      </c>
      <c r="J31" s="154" t="s">
        <v>433</v>
      </c>
      <c r="K31" s="154" t="s">
        <v>433</v>
      </c>
      <c r="L31" s="154" t="s">
        <v>433</v>
      </c>
      <c r="M31" s="154" t="s">
        <v>433</v>
      </c>
      <c r="N31" s="154" t="s">
        <v>433</v>
      </c>
      <c r="O31" s="154" t="s">
        <v>433</v>
      </c>
      <c r="P31" s="154" t="s">
        <v>433</v>
      </c>
      <c r="Q31" s="154" t="s">
        <v>433</v>
      </c>
      <c r="R31" s="154" t="s">
        <v>433</v>
      </c>
      <c r="S31" s="154" t="s">
        <v>433</v>
      </c>
      <c r="T31" s="154" t="s">
        <v>433</v>
      </c>
      <c r="U31" s="154" t="s">
        <v>433</v>
      </c>
      <c r="V31" s="154" t="s">
        <v>433</v>
      </c>
      <c r="W31" s="154" t="s">
        <v>433</v>
      </c>
      <c r="X31" s="154" t="s">
        <v>433</v>
      </c>
      <c r="Y31" s="154" t="s">
        <v>433</v>
      </c>
      <c r="Z31" s="154" t="s">
        <v>433</v>
      </c>
      <c r="AA31" s="154" t="s">
        <v>433</v>
      </c>
      <c r="AB31" s="154" t="s">
        <v>433</v>
      </c>
      <c r="AC31" s="154" t="s">
        <v>433</v>
      </c>
      <c r="AD31" s="154" t="s">
        <v>433</v>
      </c>
      <c r="AE31" s="154" t="s">
        <v>433</v>
      </c>
      <c r="AF31" s="154" t="s">
        <v>433</v>
      </c>
      <c r="AG31" s="154" t="s">
        <v>433</v>
      </c>
      <c r="AH31" s="154" t="s">
        <v>433</v>
      </c>
      <c r="AI31" s="154" t="s">
        <v>433</v>
      </c>
      <c r="AJ31" s="154" t="s">
        <v>433</v>
      </c>
      <c r="AK31" s="154" t="s">
        <v>433</v>
      </c>
      <c r="AL31" s="154" t="s">
        <v>433</v>
      </c>
      <c r="AM31" s="154" t="s">
        <v>433</v>
      </c>
      <c r="AN31" s="154" t="s">
        <v>433</v>
      </c>
      <c r="AO31" s="154" t="s">
        <v>433</v>
      </c>
      <c r="AP31" s="154" t="s">
        <v>433</v>
      </c>
      <c r="AQ31" s="154" t="s">
        <v>433</v>
      </c>
      <c r="AR31" s="154" t="s">
        <v>433</v>
      </c>
      <c r="AS31" s="154" t="s">
        <v>433</v>
      </c>
      <c r="AT31" s="154" t="s">
        <v>433</v>
      </c>
      <c r="AU31" s="154" t="s">
        <v>433</v>
      </c>
      <c r="AV31" s="154" t="s">
        <v>433</v>
      </c>
      <c r="AW31" s="154" t="s">
        <v>433</v>
      </c>
      <c r="AX31" s="154" t="s">
        <v>433</v>
      </c>
      <c r="AY31" s="154" t="s">
        <v>433</v>
      </c>
      <c r="AZ31" s="154" t="s">
        <v>433</v>
      </c>
      <c r="BA31" s="154" t="s">
        <v>433</v>
      </c>
      <c r="BB31" s="154" t="s">
        <v>433</v>
      </c>
      <c r="BC31" s="154" t="s">
        <v>433</v>
      </c>
      <c r="BD31" s="154" t="s">
        <v>433</v>
      </c>
      <c r="BE31" s="154" t="s">
        <v>433</v>
      </c>
      <c r="BF31" s="154" t="s">
        <v>433</v>
      </c>
      <c r="BG31" s="154" t="s">
        <v>433</v>
      </c>
      <c r="BH31" s="154" t="s">
        <v>433</v>
      </c>
      <c r="BI31" s="154" t="s">
        <v>433</v>
      </c>
    </row>
    <row r="32" spans="1:61" x14ac:dyDescent="0.2">
      <c r="A32" s="123">
        <v>29</v>
      </c>
      <c r="B32" s="167" t="s">
        <v>164</v>
      </c>
      <c r="C32" s="167" t="s">
        <v>165</v>
      </c>
      <c r="D32" s="167" t="s">
        <v>164</v>
      </c>
      <c r="E32" s="167" t="s">
        <v>165</v>
      </c>
      <c r="F32" s="167" t="s">
        <v>164</v>
      </c>
      <c r="G32" s="167" t="s">
        <v>165</v>
      </c>
      <c r="H32" s="154" t="s">
        <v>433</v>
      </c>
      <c r="I32" s="154" t="s">
        <v>433</v>
      </c>
      <c r="J32" s="154" t="s">
        <v>433</v>
      </c>
      <c r="K32" s="154" t="s">
        <v>433</v>
      </c>
      <c r="L32" s="154" t="s">
        <v>433</v>
      </c>
      <c r="M32" s="154" t="s">
        <v>433</v>
      </c>
      <c r="N32" s="154" t="s">
        <v>433</v>
      </c>
      <c r="O32" s="154" t="s">
        <v>433</v>
      </c>
      <c r="P32" s="154" t="s">
        <v>433</v>
      </c>
      <c r="Q32" s="154" t="s">
        <v>433</v>
      </c>
      <c r="R32" s="154" t="s">
        <v>433</v>
      </c>
      <c r="S32" s="154" t="s">
        <v>433</v>
      </c>
      <c r="T32" s="154" t="s">
        <v>433</v>
      </c>
      <c r="U32" s="154" t="s">
        <v>433</v>
      </c>
      <c r="V32" s="154" t="s">
        <v>433</v>
      </c>
      <c r="W32" s="154" t="s">
        <v>433</v>
      </c>
      <c r="X32" s="154" t="s">
        <v>433</v>
      </c>
      <c r="Y32" s="154" t="s">
        <v>433</v>
      </c>
      <c r="Z32" s="154" t="s">
        <v>433</v>
      </c>
      <c r="AA32" s="154" t="s">
        <v>433</v>
      </c>
      <c r="AB32" s="154" t="s">
        <v>433</v>
      </c>
      <c r="AC32" s="154" t="s">
        <v>433</v>
      </c>
      <c r="AD32" s="154" t="s">
        <v>433</v>
      </c>
      <c r="AE32" s="154" t="s">
        <v>433</v>
      </c>
      <c r="AF32" s="154" t="s">
        <v>433</v>
      </c>
      <c r="AG32" s="154" t="s">
        <v>433</v>
      </c>
      <c r="AH32" s="154" t="s">
        <v>433</v>
      </c>
      <c r="AI32" s="154" t="s">
        <v>433</v>
      </c>
      <c r="AJ32" s="154" t="s">
        <v>433</v>
      </c>
      <c r="AK32" s="154" t="s">
        <v>433</v>
      </c>
      <c r="AL32" s="154" t="s">
        <v>433</v>
      </c>
      <c r="AM32" s="154" t="s">
        <v>433</v>
      </c>
      <c r="AN32" s="154" t="s">
        <v>433</v>
      </c>
      <c r="AO32" s="154" t="s">
        <v>433</v>
      </c>
      <c r="AP32" s="154" t="s">
        <v>433</v>
      </c>
      <c r="AQ32" s="154" t="s">
        <v>433</v>
      </c>
      <c r="AR32" s="154" t="s">
        <v>433</v>
      </c>
      <c r="AS32" s="154" t="s">
        <v>433</v>
      </c>
      <c r="AT32" s="154" t="s">
        <v>433</v>
      </c>
      <c r="AU32" s="154" t="s">
        <v>433</v>
      </c>
      <c r="AV32" s="154" t="s">
        <v>433</v>
      </c>
      <c r="AW32" s="154" t="s">
        <v>433</v>
      </c>
      <c r="AX32" s="154" t="s">
        <v>433</v>
      </c>
      <c r="AY32" s="154" t="s">
        <v>433</v>
      </c>
      <c r="AZ32" s="154" t="s">
        <v>433</v>
      </c>
      <c r="BA32" s="154" t="s">
        <v>433</v>
      </c>
      <c r="BB32" s="154" t="s">
        <v>433</v>
      </c>
      <c r="BC32" s="154" t="s">
        <v>433</v>
      </c>
      <c r="BD32" s="154" t="s">
        <v>433</v>
      </c>
      <c r="BE32" s="154" t="s">
        <v>433</v>
      </c>
      <c r="BF32" s="154" t="s">
        <v>433</v>
      </c>
      <c r="BG32" s="154" t="s">
        <v>433</v>
      </c>
      <c r="BH32" s="154" t="s">
        <v>433</v>
      </c>
      <c r="BI32" s="154" t="s">
        <v>433</v>
      </c>
    </row>
    <row r="33" spans="1:61" x14ac:dyDescent="0.2">
      <c r="A33" s="123">
        <v>30</v>
      </c>
      <c r="B33" s="145" t="s">
        <v>169</v>
      </c>
      <c r="C33" s="145" t="s">
        <v>166</v>
      </c>
      <c r="D33" s="145" t="s">
        <v>170</v>
      </c>
      <c r="E33" s="145" t="s">
        <v>167</v>
      </c>
      <c r="F33" s="145" t="s">
        <v>175</v>
      </c>
      <c r="G33" s="145" t="s">
        <v>166</v>
      </c>
      <c r="H33" s="154" t="s">
        <v>433</v>
      </c>
      <c r="I33" s="154" t="s">
        <v>433</v>
      </c>
      <c r="J33" s="154" t="s">
        <v>433</v>
      </c>
      <c r="K33" s="154" t="s">
        <v>433</v>
      </c>
      <c r="L33" s="154" t="s">
        <v>433</v>
      </c>
      <c r="M33" s="154" t="s">
        <v>433</v>
      </c>
      <c r="N33" s="154" t="s">
        <v>433</v>
      </c>
      <c r="O33" s="154" t="s">
        <v>433</v>
      </c>
      <c r="P33" s="154" t="s">
        <v>433</v>
      </c>
      <c r="Q33" s="154" t="s">
        <v>433</v>
      </c>
      <c r="R33" s="154" t="s">
        <v>433</v>
      </c>
      <c r="S33" s="154" t="s">
        <v>433</v>
      </c>
      <c r="T33" s="154" t="s">
        <v>433</v>
      </c>
      <c r="U33" s="154" t="s">
        <v>433</v>
      </c>
      <c r="V33" s="154" t="s">
        <v>433</v>
      </c>
      <c r="W33" s="154" t="s">
        <v>433</v>
      </c>
      <c r="X33" s="154" t="s">
        <v>433</v>
      </c>
      <c r="Y33" s="154" t="s">
        <v>433</v>
      </c>
      <c r="Z33" s="154" t="s">
        <v>433</v>
      </c>
      <c r="AA33" s="154" t="s">
        <v>433</v>
      </c>
      <c r="AB33" s="154" t="s">
        <v>433</v>
      </c>
      <c r="AC33" s="154" t="s">
        <v>433</v>
      </c>
      <c r="AD33" s="154" t="s">
        <v>433</v>
      </c>
      <c r="AE33" s="154" t="s">
        <v>433</v>
      </c>
      <c r="AF33" s="154" t="s">
        <v>433</v>
      </c>
      <c r="AG33" s="154" t="s">
        <v>433</v>
      </c>
      <c r="AH33" s="154" t="s">
        <v>433</v>
      </c>
      <c r="AI33" s="154" t="s">
        <v>433</v>
      </c>
      <c r="AJ33" s="154" t="s">
        <v>433</v>
      </c>
      <c r="AK33" s="154" t="s">
        <v>433</v>
      </c>
      <c r="AL33" s="154" t="s">
        <v>433</v>
      </c>
      <c r="AM33" s="154" t="s">
        <v>433</v>
      </c>
      <c r="AN33" s="154" t="s">
        <v>433</v>
      </c>
      <c r="AO33" s="154" t="s">
        <v>433</v>
      </c>
      <c r="AP33" s="154" t="s">
        <v>433</v>
      </c>
      <c r="AQ33" s="154" t="s">
        <v>433</v>
      </c>
      <c r="AR33" s="154" t="s">
        <v>433</v>
      </c>
      <c r="AS33" s="154" t="s">
        <v>433</v>
      </c>
      <c r="AT33" s="154" t="s">
        <v>433</v>
      </c>
      <c r="AU33" s="154" t="s">
        <v>433</v>
      </c>
      <c r="AV33" s="154" t="s">
        <v>433</v>
      </c>
      <c r="AW33" s="154" t="s">
        <v>433</v>
      </c>
      <c r="AX33" s="154" t="s">
        <v>433</v>
      </c>
      <c r="AY33" s="154" t="s">
        <v>433</v>
      </c>
      <c r="AZ33" s="154" t="s">
        <v>433</v>
      </c>
      <c r="BA33" s="154" t="s">
        <v>433</v>
      </c>
      <c r="BB33" s="154" t="s">
        <v>433</v>
      </c>
      <c r="BC33" s="154" t="s">
        <v>433</v>
      </c>
      <c r="BD33" s="154" t="s">
        <v>433</v>
      </c>
      <c r="BE33" s="154" t="s">
        <v>433</v>
      </c>
      <c r="BF33" s="154" t="s">
        <v>433</v>
      </c>
      <c r="BG33" s="154" t="s">
        <v>433</v>
      </c>
      <c r="BH33" s="154" t="s">
        <v>433</v>
      </c>
      <c r="BI33" s="154" t="s">
        <v>433</v>
      </c>
    </row>
    <row r="34" spans="1:61" x14ac:dyDescent="0.2">
      <c r="A34" s="123">
        <v>31</v>
      </c>
      <c r="B34" s="145" t="s">
        <v>177</v>
      </c>
      <c r="C34" s="145" t="s">
        <v>167</v>
      </c>
      <c r="D34" s="145" t="s">
        <v>171</v>
      </c>
      <c r="E34" s="145" t="s">
        <v>167</v>
      </c>
      <c r="F34" s="145" t="s">
        <v>173</v>
      </c>
      <c r="G34" s="145" t="s">
        <v>167</v>
      </c>
      <c r="H34" s="154" t="s">
        <v>433</v>
      </c>
      <c r="I34" s="154" t="s">
        <v>433</v>
      </c>
      <c r="J34" s="154" t="s">
        <v>433</v>
      </c>
      <c r="K34" s="154" t="s">
        <v>433</v>
      </c>
      <c r="L34" s="154" t="s">
        <v>433</v>
      </c>
      <c r="M34" s="154" t="s">
        <v>433</v>
      </c>
      <c r="N34" s="154" t="s">
        <v>433</v>
      </c>
      <c r="O34" s="154" t="s">
        <v>433</v>
      </c>
      <c r="P34" s="154" t="s">
        <v>433</v>
      </c>
      <c r="Q34" s="154" t="s">
        <v>433</v>
      </c>
      <c r="R34" s="154" t="s">
        <v>433</v>
      </c>
      <c r="S34" s="154" t="s">
        <v>433</v>
      </c>
      <c r="T34" s="154" t="s">
        <v>433</v>
      </c>
      <c r="U34" s="154" t="s">
        <v>433</v>
      </c>
      <c r="V34" s="154" t="s">
        <v>433</v>
      </c>
      <c r="W34" s="154" t="s">
        <v>433</v>
      </c>
      <c r="X34" s="154" t="s">
        <v>433</v>
      </c>
      <c r="Y34" s="154" t="s">
        <v>433</v>
      </c>
      <c r="Z34" s="154" t="s">
        <v>433</v>
      </c>
      <c r="AA34" s="154" t="s">
        <v>433</v>
      </c>
      <c r="AB34" s="154" t="s">
        <v>433</v>
      </c>
      <c r="AC34" s="154" t="s">
        <v>433</v>
      </c>
      <c r="AD34" s="154" t="s">
        <v>433</v>
      </c>
      <c r="AE34" s="154" t="s">
        <v>433</v>
      </c>
      <c r="AF34" s="154" t="s">
        <v>433</v>
      </c>
      <c r="AG34" s="154" t="s">
        <v>433</v>
      </c>
      <c r="AH34" s="154" t="s">
        <v>433</v>
      </c>
      <c r="AI34" s="154" t="s">
        <v>433</v>
      </c>
      <c r="AJ34" s="154" t="s">
        <v>433</v>
      </c>
      <c r="AK34" s="154" t="s">
        <v>433</v>
      </c>
      <c r="AL34" s="154" t="s">
        <v>433</v>
      </c>
      <c r="AM34" s="154" t="s">
        <v>433</v>
      </c>
      <c r="AN34" s="154" t="s">
        <v>433</v>
      </c>
      <c r="AO34" s="154" t="s">
        <v>433</v>
      </c>
      <c r="AP34" s="154" t="s">
        <v>433</v>
      </c>
      <c r="AQ34" s="154" t="s">
        <v>433</v>
      </c>
      <c r="AR34" s="154" t="s">
        <v>433</v>
      </c>
      <c r="AS34" s="154" t="s">
        <v>433</v>
      </c>
      <c r="AT34" s="154" t="s">
        <v>433</v>
      </c>
      <c r="AU34" s="154" t="s">
        <v>433</v>
      </c>
      <c r="AV34" s="154" t="s">
        <v>433</v>
      </c>
      <c r="AW34" s="154" t="s">
        <v>433</v>
      </c>
      <c r="AX34" s="154" t="s">
        <v>433</v>
      </c>
      <c r="AY34" s="154" t="s">
        <v>433</v>
      </c>
      <c r="AZ34" s="154" t="s">
        <v>433</v>
      </c>
      <c r="BA34" s="154" t="s">
        <v>433</v>
      </c>
      <c r="BB34" s="154" t="s">
        <v>433</v>
      </c>
      <c r="BC34" s="154" t="s">
        <v>433</v>
      </c>
      <c r="BD34" s="154" t="s">
        <v>433</v>
      </c>
      <c r="BE34" s="154" t="s">
        <v>433</v>
      </c>
      <c r="BF34" s="154" t="s">
        <v>433</v>
      </c>
      <c r="BG34" s="154" t="s">
        <v>433</v>
      </c>
      <c r="BH34" s="154" t="s">
        <v>433</v>
      </c>
      <c r="BI34" s="154" t="s">
        <v>433</v>
      </c>
    </row>
    <row r="35" spans="1:61" x14ac:dyDescent="0.2">
      <c r="A35" s="123">
        <v>32</v>
      </c>
      <c r="B35" s="145" t="s">
        <v>433</v>
      </c>
      <c r="C35" s="145" t="s">
        <v>433</v>
      </c>
      <c r="D35" s="172" t="s">
        <v>172</v>
      </c>
      <c r="E35" s="145" t="s">
        <v>167</v>
      </c>
      <c r="F35" s="145" t="s">
        <v>433</v>
      </c>
      <c r="G35" s="145" t="s">
        <v>433</v>
      </c>
      <c r="H35" s="154" t="s">
        <v>433</v>
      </c>
      <c r="I35" s="154" t="s">
        <v>433</v>
      </c>
      <c r="J35" s="154" t="s">
        <v>433</v>
      </c>
      <c r="K35" s="154" t="s">
        <v>433</v>
      </c>
      <c r="L35" s="154" t="s">
        <v>433</v>
      </c>
      <c r="M35" s="154" t="s">
        <v>433</v>
      </c>
      <c r="N35" s="154" t="s">
        <v>433</v>
      </c>
      <c r="O35" s="154" t="s">
        <v>433</v>
      </c>
      <c r="P35" s="154" t="s">
        <v>433</v>
      </c>
      <c r="Q35" s="154" t="s">
        <v>433</v>
      </c>
      <c r="R35" s="154" t="s">
        <v>433</v>
      </c>
      <c r="S35" s="154" t="s">
        <v>433</v>
      </c>
      <c r="T35" s="154" t="s">
        <v>433</v>
      </c>
      <c r="U35" s="154" t="s">
        <v>433</v>
      </c>
      <c r="V35" s="154" t="s">
        <v>433</v>
      </c>
      <c r="W35" s="154" t="s">
        <v>433</v>
      </c>
      <c r="X35" s="154" t="s">
        <v>433</v>
      </c>
      <c r="Y35" s="154" t="s">
        <v>433</v>
      </c>
      <c r="Z35" s="154" t="s">
        <v>433</v>
      </c>
      <c r="AA35" s="154" t="s">
        <v>433</v>
      </c>
      <c r="AB35" s="154" t="s">
        <v>433</v>
      </c>
      <c r="AC35" s="154" t="s">
        <v>433</v>
      </c>
      <c r="AD35" s="154" t="s">
        <v>433</v>
      </c>
      <c r="AE35" s="154" t="s">
        <v>433</v>
      </c>
      <c r="AF35" s="154" t="s">
        <v>433</v>
      </c>
      <c r="AG35" s="154" t="s">
        <v>433</v>
      </c>
      <c r="AH35" s="154" t="s">
        <v>433</v>
      </c>
      <c r="AI35" s="154" t="s">
        <v>433</v>
      </c>
      <c r="AJ35" s="154" t="s">
        <v>433</v>
      </c>
      <c r="AK35" s="154" t="s">
        <v>433</v>
      </c>
      <c r="AL35" s="154" t="s">
        <v>433</v>
      </c>
      <c r="AM35" s="154" t="s">
        <v>433</v>
      </c>
      <c r="AN35" s="154" t="s">
        <v>433</v>
      </c>
      <c r="AO35" s="154" t="s">
        <v>433</v>
      </c>
      <c r="AP35" s="154" t="s">
        <v>433</v>
      </c>
      <c r="AQ35" s="154" t="s">
        <v>433</v>
      </c>
      <c r="AR35" s="154" t="s">
        <v>433</v>
      </c>
      <c r="AS35" s="154" t="s">
        <v>433</v>
      </c>
      <c r="AT35" s="154" t="s">
        <v>433</v>
      </c>
      <c r="AU35" s="154" t="s">
        <v>433</v>
      </c>
      <c r="AV35" s="154" t="s">
        <v>433</v>
      </c>
      <c r="AW35" s="154" t="s">
        <v>433</v>
      </c>
      <c r="AX35" s="154" t="s">
        <v>433</v>
      </c>
      <c r="AY35" s="154" t="s">
        <v>433</v>
      </c>
      <c r="AZ35" s="154" t="s">
        <v>433</v>
      </c>
      <c r="BA35" s="154" t="s">
        <v>433</v>
      </c>
      <c r="BB35" s="154" t="s">
        <v>433</v>
      </c>
      <c r="BC35" s="154" t="s">
        <v>433</v>
      </c>
      <c r="BD35" s="154" t="s">
        <v>433</v>
      </c>
      <c r="BE35" s="154" t="s">
        <v>433</v>
      </c>
      <c r="BF35" s="154" t="s">
        <v>433</v>
      </c>
      <c r="BG35" s="154" t="s">
        <v>433</v>
      </c>
      <c r="BH35" s="154" t="s">
        <v>433</v>
      </c>
      <c r="BI35" s="154" t="s">
        <v>433</v>
      </c>
    </row>
    <row r="36" spans="1:61" x14ac:dyDescent="0.2">
      <c r="A36" s="123">
        <v>33</v>
      </c>
      <c r="B36" s="145" t="s">
        <v>433</v>
      </c>
      <c r="C36" s="145" t="s">
        <v>433</v>
      </c>
      <c r="D36" s="173" t="s">
        <v>173</v>
      </c>
      <c r="E36" s="145" t="s">
        <v>166</v>
      </c>
      <c r="F36" s="145" t="s">
        <v>433</v>
      </c>
      <c r="G36" s="145" t="s">
        <v>433</v>
      </c>
      <c r="H36" s="154" t="s">
        <v>433</v>
      </c>
      <c r="I36" s="154" t="s">
        <v>433</v>
      </c>
      <c r="J36" s="154" t="s">
        <v>433</v>
      </c>
      <c r="K36" s="154" t="s">
        <v>433</v>
      </c>
      <c r="L36" s="154" t="s">
        <v>433</v>
      </c>
      <c r="M36" s="154" t="s">
        <v>433</v>
      </c>
      <c r="N36" s="154" t="s">
        <v>433</v>
      </c>
      <c r="O36" s="154" t="s">
        <v>433</v>
      </c>
      <c r="P36" s="154" t="s">
        <v>433</v>
      </c>
      <c r="Q36" s="154" t="s">
        <v>433</v>
      </c>
      <c r="R36" s="154" t="s">
        <v>433</v>
      </c>
      <c r="S36" s="154" t="s">
        <v>433</v>
      </c>
      <c r="T36" s="154" t="s">
        <v>433</v>
      </c>
      <c r="U36" s="154" t="s">
        <v>433</v>
      </c>
      <c r="V36" s="154" t="s">
        <v>433</v>
      </c>
      <c r="W36" s="154" t="s">
        <v>433</v>
      </c>
      <c r="X36" s="154" t="s">
        <v>433</v>
      </c>
      <c r="Y36" s="154" t="s">
        <v>433</v>
      </c>
      <c r="Z36" s="154" t="s">
        <v>433</v>
      </c>
      <c r="AA36" s="154" t="s">
        <v>433</v>
      </c>
      <c r="AB36" s="154" t="s">
        <v>433</v>
      </c>
      <c r="AC36" s="154" t="s">
        <v>433</v>
      </c>
      <c r="AD36" s="154" t="s">
        <v>433</v>
      </c>
      <c r="AE36" s="154" t="s">
        <v>433</v>
      </c>
      <c r="AF36" s="154" t="s">
        <v>433</v>
      </c>
      <c r="AG36" s="154" t="s">
        <v>433</v>
      </c>
      <c r="AH36" s="154" t="s">
        <v>433</v>
      </c>
      <c r="AI36" s="154" t="s">
        <v>433</v>
      </c>
      <c r="AJ36" s="154" t="s">
        <v>433</v>
      </c>
      <c r="AK36" s="154" t="s">
        <v>433</v>
      </c>
      <c r="AL36" s="154" t="s">
        <v>433</v>
      </c>
      <c r="AM36" s="154" t="s">
        <v>433</v>
      </c>
      <c r="AN36" s="154" t="s">
        <v>433</v>
      </c>
      <c r="AO36" s="154" t="s">
        <v>433</v>
      </c>
      <c r="AP36" s="154" t="s">
        <v>433</v>
      </c>
      <c r="AQ36" s="154" t="s">
        <v>433</v>
      </c>
      <c r="AR36" s="154" t="s">
        <v>433</v>
      </c>
      <c r="AS36" s="154" t="s">
        <v>433</v>
      </c>
      <c r="AT36" s="154" t="s">
        <v>433</v>
      </c>
      <c r="AU36" s="154" t="s">
        <v>433</v>
      </c>
      <c r="AV36" s="154" t="s">
        <v>433</v>
      </c>
      <c r="AW36" s="154" t="s">
        <v>433</v>
      </c>
      <c r="AX36" s="154" t="s">
        <v>433</v>
      </c>
      <c r="AY36" s="154" t="s">
        <v>433</v>
      </c>
      <c r="AZ36" s="154" t="s">
        <v>433</v>
      </c>
      <c r="BA36" s="154" t="s">
        <v>433</v>
      </c>
      <c r="BB36" s="154" t="s">
        <v>433</v>
      </c>
      <c r="BC36" s="154" t="s">
        <v>433</v>
      </c>
      <c r="BD36" s="154" t="s">
        <v>433</v>
      </c>
      <c r="BE36" s="154" t="s">
        <v>433</v>
      </c>
      <c r="BF36" s="154" t="s">
        <v>433</v>
      </c>
      <c r="BG36" s="154" t="s">
        <v>433</v>
      </c>
      <c r="BH36" s="154" t="s">
        <v>433</v>
      </c>
      <c r="BI36" s="154" t="s">
        <v>433</v>
      </c>
    </row>
    <row r="37" spans="1:61" x14ac:dyDescent="0.2">
      <c r="A37" s="123">
        <v>34</v>
      </c>
      <c r="B37" s="154" t="s">
        <v>433</v>
      </c>
      <c r="C37" s="154" t="s">
        <v>433</v>
      </c>
      <c r="D37" s="154" t="s">
        <v>433</v>
      </c>
      <c r="E37" s="154" t="s">
        <v>433</v>
      </c>
      <c r="F37" s="154" t="s">
        <v>433</v>
      </c>
      <c r="G37" s="154" t="s">
        <v>433</v>
      </c>
      <c r="H37" s="154" t="s">
        <v>433</v>
      </c>
      <c r="I37" s="154" t="s">
        <v>433</v>
      </c>
      <c r="J37" s="154" t="s">
        <v>433</v>
      </c>
      <c r="K37" s="154" t="s">
        <v>433</v>
      </c>
      <c r="L37" s="154" t="s">
        <v>433</v>
      </c>
      <c r="M37" s="154" t="s">
        <v>433</v>
      </c>
      <c r="N37" s="154" t="s">
        <v>433</v>
      </c>
      <c r="O37" s="154" t="s">
        <v>433</v>
      </c>
      <c r="P37" s="154" t="s">
        <v>433</v>
      </c>
      <c r="Q37" s="154" t="s">
        <v>433</v>
      </c>
      <c r="R37" s="154" t="s">
        <v>433</v>
      </c>
      <c r="S37" s="154" t="s">
        <v>433</v>
      </c>
      <c r="T37" s="154" t="s">
        <v>433</v>
      </c>
      <c r="U37" s="154" t="s">
        <v>433</v>
      </c>
      <c r="V37" s="154" t="s">
        <v>433</v>
      </c>
      <c r="W37" s="154" t="s">
        <v>433</v>
      </c>
      <c r="X37" s="154" t="s">
        <v>433</v>
      </c>
      <c r="Y37" s="154" t="s">
        <v>433</v>
      </c>
      <c r="Z37" s="154" t="s">
        <v>433</v>
      </c>
      <c r="AA37" s="154" t="s">
        <v>433</v>
      </c>
      <c r="AB37" s="154" t="s">
        <v>433</v>
      </c>
      <c r="AC37" s="154" t="s">
        <v>433</v>
      </c>
      <c r="AD37" s="154" t="s">
        <v>433</v>
      </c>
      <c r="AE37" s="154" t="s">
        <v>433</v>
      </c>
      <c r="AF37" s="154" t="s">
        <v>433</v>
      </c>
      <c r="AG37" s="154" t="s">
        <v>433</v>
      </c>
      <c r="AH37" s="154" t="s">
        <v>433</v>
      </c>
      <c r="AI37" s="154" t="s">
        <v>433</v>
      </c>
      <c r="AJ37" s="154" t="s">
        <v>433</v>
      </c>
      <c r="AK37" s="154" t="s">
        <v>433</v>
      </c>
      <c r="AL37" s="154" t="s">
        <v>433</v>
      </c>
      <c r="AM37" s="154" t="s">
        <v>433</v>
      </c>
      <c r="AN37" s="154" t="s">
        <v>433</v>
      </c>
      <c r="AO37" s="154" t="s">
        <v>433</v>
      </c>
      <c r="AP37" s="154" t="s">
        <v>433</v>
      </c>
      <c r="AQ37" s="154" t="s">
        <v>433</v>
      </c>
      <c r="AR37" s="154" t="s">
        <v>433</v>
      </c>
      <c r="AS37" s="154" t="s">
        <v>433</v>
      </c>
      <c r="AT37" s="154" t="s">
        <v>433</v>
      </c>
      <c r="AU37" s="154" t="s">
        <v>433</v>
      </c>
      <c r="AV37" s="154" t="s">
        <v>433</v>
      </c>
      <c r="AW37" s="154" t="s">
        <v>433</v>
      </c>
      <c r="AX37" s="154" t="s">
        <v>433</v>
      </c>
      <c r="AY37" s="154" t="s">
        <v>433</v>
      </c>
      <c r="AZ37" s="154" t="s">
        <v>433</v>
      </c>
      <c r="BA37" s="154" t="s">
        <v>433</v>
      </c>
      <c r="BB37" s="154" t="s">
        <v>433</v>
      </c>
      <c r="BC37" s="154" t="s">
        <v>433</v>
      </c>
      <c r="BD37" s="154" t="s">
        <v>433</v>
      </c>
      <c r="BE37" s="154" t="s">
        <v>433</v>
      </c>
      <c r="BF37" s="154" t="s">
        <v>433</v>
      </c>
      <c r="BG37" s="154" t="s">
        <v>433</v>
      </c>
      <c r="BH37" s="154" t="s">
        <v>433</v>
      </c>
      <c r="BI37" s="154" t="s">
        <v>433</v>
      </c>
    </row>
    <row r="38" spans="1:61" x14ac:dyDescent="0.2">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c r="AC38" s="154"/>
      <c r="AD38" s="154"/>
      <c r="AE38" s="154"/>
      <c r="AF38" s="154"/>
      <c r="AG38" s="154"/>
      <c r="AH38" s="154"/>
      <c r="AI38" s="154"/>
      <c r="AJ38" s="154"/>
      <c r="AK38" s="154"/>
      <c r="AL38" s="154"/>
      <c r="AM38" s="154"/>
      <c r="AN38" s="154"/>
      <c r="AO38" s="154"/>
      <c r="AP38" s="154"/>
      <c r="AQ38" s="154"/>
      <c r="AR38" s="154"/>
      <c r="AS38" s="154"/>
      <c r="AT38" s="154"/>
      <c r="AU38" s="154"/>
      <c r="AV38" s="154"/>
      <c r="AW38" s="154"/>
      <c r="AX38" s="154"/>
      <c r="AY38" s="154"/>
      <c r="AZ38" s="154"/>
      <c r="BA38" s="154"/>
      <c r="BB38" s="154"/>
      <c r="BC38" s="154"/>
      <c r="BD38" s="154"/>
      <c r="BE38" s="154"/>
      <c r="BF38" s="154"/>
      <c r="BG38" s="154"/>
      <c r="BH38" s="154"/>
      <c r="BI38" s="154"/>
    </row>
  </sheetData>
  <pageMargins left="0.7" right="0.7" top="0.75" bottom="0.75" header="0.3" footer="0.3"/>
  <pageSetup orientation="portrait" horizontalDpi="4294967292" verticalDpi="1200"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4E07E3-F5C9-4EC8-AA86-A4155243DC46}">
  <dimension ref="A1:CD36"/>
  <sheetViews>
    <sheetView zoomScale="80" zoomScaleNormal="80" workbookViewId="0">
      <selection activeCell="C6" sqref="C6"/>
    </sheetView>
  </sheetViews>
  <sheetFormatPr defaultColWidth="9.140625" defaultRowHeight="15" outlineLevelRow="1" x14ac:dyDescent="0.25"/>
  <cols>
    <col min="1" max="1" customWidth="true" style="83" width="7.42578125" collapsed="true"/>
    <col min="2" max="2" customWidth="true" style="83" width="28.28515625" collapsed="true"/>
    <col min="3" max="3" customWidth="true" style="83" width="60.42578125" collapsed="true"/>
    <col min="4" max="4" bestFit="true" customWidth="true" style="83" width="58.85546875" collapsed="true"/>
    <col min="5" max="5" customWidth="true" style="83" width="62.7109375" collapsed="true"/>
    <col min="6" max="6" customWidth="true" style="83" width="27.28515625" collapsed="true"/>
    <col min="7" max="16384" style="83" width="9.140625" collapsed="true"/>
  </cols>
  <sheetData>
    <row r="1" spans="1:74" x14ac:dyDescent="0.25">
      <c r="A1" s="82"/>
      <c r="B1" s="82" t="s">
        <v>275</v>
      </c>
      <c r="C1" s="82" t="s">
        <v>276</v>
      </c>
      <c r="D1" s="82" t="s">
        <v>277</v>
      </c>
      <c r="E1" s="82" t="s">
        <v>278</v>
      </c>
      <c r="F1" s="82" t="s">
        <v>279</v>
      </c>
    </row>
    <row r="2" spans="1:74" s="86" customFormat="1" ht="39" customHeight="1" x14ac:dyDescent="0.25">
      <c r="A2" s="84" t="s">
        <v>280</v>
      </c>
      <c r="B2" s="85" t="s">
        <v>281</v>
      </c>
      <c r="C2" s="85" t="s">
        <v>282</v>
      </c>
      <c r="D2" s="85" t="s">
        <v>283</v>
      </c>
      <c r="E2" s="85" t="s">
        <v>284</v>
      </c>
      <c r="F2" s="85"/>
      <c r="G2" s="83"/>
      <c r="H2" s="83"/>
      <c r="I2" s="83"/>
      <c r="J2" s="83"/>
      <c r="K2" s="83"/>
      <c r="L2" s="83"/>
      <c r="M2" s="83"/>
      <c r="N2" s="83"/>
      <c r="O2" s="83"/>
      <c r="P2" s="83"/>
      <c r="Q2" s="83"/>
      <c r="R2" s="83"/>
      <c r="S2" s="83"/>
      <c r="T2" s="83"/>
      <c r="U2" s="83"/>
      <c r="V2" s="83"/>
      <c r="W2" s="83"/>
      <c r="X2" s="83"/>
      <c r="Y2" s="83"/>
      <c r="Z2" s="83"/>
      <c r="AA2" s="83"/>
      <c r="AB2" s="83"/>
      <c r="AC2" s="83"/>
      <c r="AD2" s="83"/>
      <c r="AE2" s="83"/>
      <c r="AF2" s="83"/>
      <c r="AG2" s="83"/>
      <c r="AH2" s="83"/>
      <c r="AI2" s="83"/>
      <c r="AJ2" s="83"/>
      <c r="AK2" s="83"/>
      <c r="AL2" s="83"/>
      <c r="AM2" s="83"/>
      <c r="AN2" s="83"/>
      <c r="AO2" s="83"/>
      <c r="AP2" s="83"/>
      <c r="AQ2" s="83"/>
      <c r="AR2" s="83"/>
      <c r="AS2" s="83"/>
      <c r="AT2" s="83"/>
      <c r="AU2" s="83"/>
      <c r="AV2" s="83"/>
      <c r="AW2" s="83"/>
      <c r="AX2" s="83"/>
      <c r="AY2" s="83"/>
      <c r="AZ2" s="83"/>
      <c r="BA2" s="83"/>
      <c r="BB2" s="83"/>
      <c r="BC2" s="83"/>
      <c r="BD2" s="83"/>
      <c r="BE2" s="83"/>
      <c r="BF2" s="83"/>
      <c r="BG2" s="83"/>
      <c r="BH2" s="83"/>
      <c r="BI2" s="83"/>
      <c r="BJ2" s="83"/>
      <c r="BK2" s="83"/>
      <c r="BL2" s="83"/>
      <c r="BM2" s="83"/>
      <c r="BN2" s="83"/>
      <c r="BO2" s="83"/>
      <c r="BP2" s="83"/>
      <c r="BQ2" s="83"/>
      <c r="BR2" s="83"/>
      <c r="BS2" s="83"/>
      <c r="BT2" s="83"/>
      <c r="BU2" s="83"/>
      <c r="BV2" s="83"/>
    </row>
    <row r="3" spans="1:74" s="86" customFormat="1" hidden="1" outlineLevel="1" x14ac:dyDescent="0.25">
      <c r="A3" s="84"/>
      <c r="B3" s="85"/>
      <c r="C3" s="85"/>
      <c r="D3" s="85" t="s">
        <v>285</v>
      </c>
      <c r="E3" s="85" t="s">
        <v>286</v>
      </c>
      <c r="F3" s="85" t="s">
        <v>287</v>
      </c>
      <c r="G3" s="83"/>
      <c r="H3" s="83"/>
      <c r="I3" s="83"/>
      <c r="J3" s="83"/>
      <c r="K3" s="83"/>
      <c r="L3" s="83"/>
      <c r="M3" s="83"/>
      <c r="N3" s="83"/>
      <c r="O3" s="83"/>
      <c r="P3" s="83"/>
      <c r="Q3" s="83"/>
      <c r="R3" s="83"/>
      <c r="S3" s="83"/>
      <c r="T3" s="83"/>
      <c r="U3" s="83"/>
      <c r="V3" s="83"/>
      <c r="W3" s="83"/>
      <c r="X3" s="83"/>
      <c r="Y3" s="83"/>
      <c r="Z3" s="83"/>
      <c r="AA3" s="83"/>
      <c r="AB3" s="83"/>
      <c r="AC3" s="83"/>
      <c r="AD3" s="83"/>
      <c r="AE3" s="83"/>
      <c r="AF3" s="83"/>
      <c r="AG3" s="83"/>
      <c r="AH3" s="83"/>
      <c r="AI3" s="83"/>
      <c r="AJ3" s="83"/>
      <c r="AK3" s="83"/>
      <c r="AL3" s="83"/>
      <c r="AM3" s="83"/>
      <c r="AN3" s="83"/>
      <c r="AO3" s="83"/>
      <c r="AP3" s="83"/>
      <c r="AQ3" s="83"/>
      <c r="AR3" s="83"/>
      <c r="AS3" s="83"/>
      <c r="AT3" s="83"/>
      <c r="AU3" s="83"/>
      <c r="AV3" s="83"/>
      <c r="AW3" s="83"/>
      <c r="AX3" s="83"/>
      <c r="AY3" s="83"/>
      <c r="AZ3" s="83"/>
      <c r="BA3" s="83"/>
      <c r="BB3" s="83"/>
      <c r="BC3" s="83"/>
      <c r="BD3" s="83"/>
      <c r="BE3" s="83"/>
      <c r="BF3" s="83"/>
      <c r="BG3" s="83"/>
      <c r="BH3" s="83"/>
      <c r="BI3" s="83"/>
      <c r="BJ3" s="83"/>
      <c r="BK3" s="83"/>
      <c r="BL3" s="83"/>
      <c r="BM3" s="83"/>
      <c r="BN3" s="83"/>
      <c r="BO3" s="83"/>
      <c r="BP3" s="83"/>
      <c r="BQ3" s="83"/>
      <c r="BR3" s="83"/>
      <c r="BS3" s="83"/>
      <c r="BT3" s="83"/>
      <c r="BU3" s="83"/>
      <c r="BV3" s="83"/>
    </row>
    <row r="4" spans="1:74" s="86" customFormat="1" ht="30" hidden="1" outlineLevel="1" x14ac:dyDescent="0.25">
      <c r="A4" s="84"/>
      <c r="B4" s="85"/>
      <c r="C4" s="85"/>
      <c r="D4" s="85" t="s">
        <v>288</v>
      </c>
      <c r="E4" s="85" t="s">
        <v>289</v>
      </c>
      <c r="F4" s="85" t="s">
        <v>290</v>
      </c>
      <c r="G4" s="83"/>
      <c r="H4" s="83"/>
      <c r="I4" s="83"/>
      <c r="J4" s="83"/>
      <c r="K4" s="83"/>
      <c r="L4" s="83"/>
      <c r="M4" s="83"/>
      <c r="N4" s="83"/>
      <c r="O4" s="83"/>
      <c r="P4" s="83"/>
      <c r="Q4" s="83"/>
      <c r="R4" s="83"/>
      <c r="S4" s="83"/>
      <c r="T4" s="83"/>
      <c r="U4" s="83"/>
      <c r="V4" s="83"/>
      <c r="W4" s="83"/>
      <c r="X4" s="83"/>
      <c r="Y4" s="83"/>
      <c r="Z4" s="83"/>
      <c r="AA4" s="83"/>
      <c r="AB4" s="83"/>
      <c r="AC4" s="83"/>
      <c r="AD4" s="83"/>
      <c r="AE4" s="83"/>
      <c r="AF4" s="83"/>
      <c r="AG4" s="83"/>
      <c r="AH4" s="83"/>
      <c r="AI4" s="83"/>
      <c r="AJ4" s="83"/>
      <c r="AK4" s="83"/>
      <c r="AL4" s="83"/>
      <c r="AM4" s="83"/>
      <c r="AN4" s="83"/>
      <c r="AO4" s="83"/>
      <c r="AP4" s="83"/>
      <c r="AQ4" s="83"/>
      <c r="AR4" s="83"/>
      <c r="AS4" s="83"/>
      <c r="AT4" s="83"/>
      <c r="AU4" s="83"/>
      <c r="AV4" s="83"/>
      <c r="AW4" s="83"/>
      <c r="AX4" s="83"/>
      <c r="AY4" s="83"/>
      <c r="AZ4" s="83"/>
      <c r="BA4" s="83"/>
      <c r="BB4" s="83"/>
      <c r="BC4" s="83"/>
      <c r="BD4" s="83"/>
      <c r="BE4" s="83"/>
      <c r="BF4" s="83"/>
      <c r="BG4" s="83"/>
      <c r="BH4" s="83"/>
      <c r="BI4" s="83"/>
      <c r="BJ4" s="83"/>
      <c r="BK4" s="83"/>
      <c r="BL4" s="83"/>
      <c r="BM4" s="83"/>
      <c r="BN4" s="83"/>
      <c r="BO4" s="83"/>
      <c r="BP4" s="83"/>
      <c r="BQ4" s="83"/>
      <c r="BR4" s="83"/>
      <c r="BS4" s="83"/>
      <c r="BT4" s="83"/>
      <c r="BU4" s="83"/>
      <c r="BV4" s="83"/>
    </row>
    <row r="5" spans="1:74" s="86" customFormat="1" hidden="1" outlineLevel="1" x14ac:dyDescent="0.25">
      <c r="A5" s="84"/>
      <c r="B5" s="85"/>
      <c r="C5" s="85"/>
      <c r="D5" s="85" t="s">
        <v>291</v>
      </c>
      <c r="E5" s="85" t="s">
        <v>292</v>
      </c>
      <c r="F5" s="85" t="s">
        <v>290</v>
      </c>
      <c r="G5" s="83"/>
      <c r="H5" s="83"/>
      <c r="I5" s="83"/>
      <c r="J5" s="83"/>
      <c r="K5" s="83"/>
      <c r="L5" s="83"/>
      <c r="M5" s="83"/>
      <c r="N5" s="83"/>
      <c r="O5" s="83"/>
      <c r="P5" s="83"/>
      <c r="Q5" s="83"/>
      <c r="R5" s="83"/>
      <c r="S5" s="83"/>
      <c r="T5" s="83"/>
      <c r="U5" s="83"/>
      <c r="V5" s="83"/>
      <c r="W5" s="83"/>
      <c r="X5" s="83"/>
      <c r="Y5" s="83"/>
      <c r="Z5" s="83"/>
      <c r="AA5" s="83"/>
      <c r="AB5" s="83"/>
      <c r="AC5" s="83"/>
      <c r="AD5" s="83"/>
      <c r="AE5" s="83"/>
      <c r="AF5" s="83"/>
      <c r="AG5" s="83"/>
      <c r="AH5" s="83"/>
      <c r="AI5" s="83"/>
      <c r="AJ5" s="83"/>
      <c r="AK5" s="83"/>
      <c r="AL5" s="83"/>
      <c r="AM5" s="83"/>
      <c r="AN5" s="83"/>
      <c r="AO5" s="83"/>
      <c r="AP5" s="83"/>
      <c r="AQ5" s="83"/>
      <c r="AR5" s="83"/>
      <c r="AS5" s="83"/>
      <c r="AT5" s="83"/>
      <c r="AU5" s="83"/>
      <c r="AV5" s="83"/>
      <c r="AW5" s="83"/>
      <c r="AX5" s="83"/>
      <c r="AY5" s="83"/>
      <c r="AZ5" s="83"/>
      <c r="BA5" s="83"/>
      <c r="BB5" s="83"/>
      <c r="BC5" s="83"/>
      <c r="BD5" s="83"/>
      <c r="BE5" s="83"/>
      <c r="BF5" s="83"/>
      <c r="BG5" s="83"/>
      <c r="BH5" s="83"/>
      <c r="BI5" s="83"/>
      <c r="BJ5" s="83"/>
      <c r="BK5" s="83"/>
      <c r="BL5" s="83"/>
      <c r="BM5" s="83"/>
      <c r="BN5" s="83"/>
      <c r="BO5" s="83"/>
      <c r="BP5" s="83"/>
      <c r="BQ5" s="83"/>
      <c r="BR5" s="83"/>
      <c r="BS5" s="83"/>
      <c r="BT5" s="83"/>
      <c r="BU5" s="83"/>
      <c r="BV5" s="83"/>
    </row>
    <row r="6" spans="1:74" s="86" customFormat="1" ht="55.15" customHeight="1" collapsed="1" x14ac:dyDescent="0.25">
      <c r="A6" s="87" t="s">
        <v>293</v>
      </c>
      <c r="B6" s="88" t="s">
        <v>281</v>
      </c>
      <c r="C6" s="88" t="s">
        <v>405</v>
      </c>
      <c r="D6" s="88" t="s">
        <v>283</v>
      </c>
      <c r="E6" s="88" t="s">
        <v>294</v>
      </c>
      <c r="F6" s="88"/>
      <c r="G6" s="83"/>
      <c r="H6" s="83"/>
      <c r="I6" s="83"/>
      <c r="J6" s="83"/>
      <c r="K6" s="83"/>
      <c r="L6" s="83"/>
      <c r="M6" s="83"/>
      <c r="N6" s="83"/>
      <c r="O6" s="83"/>
      <c r="P6" s="83"/>
      <c r="Q6" s="83"/>
      <c r="R6" s="83"/>
      <c r="S6" s="83"/>
      <c r="T6" s="83"/>
      <c r="U6" s="83"/>
      <c r="V6" s="83"/>
      <c r="W6" s="83"/>
      <c r="X6" s="83"/>
      <c r="Y6" s="83"/>
      <c r="Z6" s="83"/>
      <c r="AA6" s="83"/>
      <c r="AB6" s="83"/>
      <c r="AC6" s="83"/>
      <c r="AD6" s="83"/>
      <c r="AE6" s="83"/>
      <c r="AF6" s="83"/>
      <c r="AG6" s="83"/>
      <c r="AH6" s="83"/>
      <c r="AI6" s="83"/>
      <c r="AJ6" s="83"/>
      <c r="AK6" s="83"/>
      <c r="AL6" s="83"/>
      <c r="AM6" s="83"/>
      <c r="AN6" s="83"/>
      <c r="AO6" s="83"/>
      <c r="AP6" s="83"/>
      <c r="AQ6" s="83"/>
      <c r="AR6" s="83"/>
      <c r="AS6" s="83"/>
      <c r="AT6" s="83"/>
      <c r="AU6" s="83"/>
      <c r="AV6" s="83"/>
      <c r="AW6" s="83"/>
      <c r="AX6" s="83"/>
      <c r="AY6" s="83"/>
      <c r="AZ6" s="83"/>
      <c r="BA6" s="83"/>
      <c r="BB6" s="83"/>
      <c r="BC6" s="83"/>
      <c r="BD6" s="83"/>
      <c r="BE6" s="83"/>
      <c r="BF6" s="83"/>
      <c r="BG6" s="83"/>
      <c r="BH6" s="83"/>
      <c r="BI6" s="83"/>
      <c r="BJ6" s="83"/>
      <c r="BK6" s="83"/>
      <c r="BL6" s="83"/>
      <c r="BM6" s="83"/>
      <c r="BN6" s="83"/>
      <c r="BO6" s="83"/>
      <c r="BP6" s="83"/>
      <c r="BQ6" s="83"/>
      <c r="BR6" s="83"/>
      <c r="BS6" s="83"/>
      <c r="BT6" s="83"/>
      <c r="BU6" s="83"/>
      <c r="BV6" s="83"/>
    </row>
    <row r="7" spans="1:74" s="86" customFormat="1" hidden="1" outlineLevel="1" x14ac:dyDescent="0.25">
      <c r="A7" s="87"/>
      <c r="B7" s="88"/>
      <c r="C7" s="88"/>
      <c r="D7" s="88" t="s">
        <v>295</v>
      </c>
      <c r="E7" s="88" t="s">
        <v>286</v>
      </c>
      <c r="F7" s="88" t="s">
        <v>287</v>
      </c>
      <c r="G7" s="83"/>
      <c r="H7" s="83"/>
      <c r="I7" s="83"/>
      <c r="J7" s="83"/>
      <c r="K7" s="83"/>
      <c r="L7" s="83"/>
      <c r="M7" s="83"/>
      <c r="N7" s="83"/>
      <c r="O7" s="83"/>
      <c r="P7" s="83"/>
      <c r="Q7" s="83"/>
      <c r="R7" s="83"/>
      <c r="S7" s="83"/>
      <c r="T7" s="83"/>
      <c r="U7" s="83"/>
      <c r="V7" s="83"/>
      <c r="W7" s="83"/>
      <c r="X7" s="83"/>
      <c r="Y7" s="83"/>
      <c r="Z7" s="83"/>
      <c r="AA7" s="83"/>
      <c r="AB7" s="83"/>
      <c r="AC7" s="83"/>
      <c r="AD7" s="83"/>
      <c r="AE7" s="83"/>
      <c r="AF7" s="83"/>
      <c r="AG7" s="83"/>
      <c r="AH7" s="83"/>
      <c r="AI7" s="83"/>
      <c r="AJ7" s="83"/>
      <c r="AK7" s="83"/>
      <c r="AL7" s="83"/>
      <c r="AM7" s="83"/>
      <c r="AN7" s="83"/>
      <c r="AO7" s="83"/>
      <c r="AP7" s="83"/>
      <c r="AQ7" s="83"/>
      <c r="AR7" s="83"/>
      <c r="AS7" s="83"/>
      <c r="AT7" s="83"/>
      <c r="AU7" s="83"/>
      <c r="AV7" s="83"/>
      <c r="AW7" s="83"/>
      <c r="AX7" s="83"/>
      <c r="AY7" s="83"/>
      <c r="AZ7" s="83"/>
      <c r="BA7" s="83"/>
      <c r="BB7" s="83"/>
      <c r="BC7" s="83"/>
      <c r="BD7" s="83"/>
      <c r="BE7" s="83"/>
      <c r="BF7" s="83"/>
      <c r="BG7" s="83"/>
      <c r="BH7" s="83"/>
      <c r="BI7" s="83"/>
      <c r="BJ7" s="83"/>
      <c r="BK7" s="83"/>
      <c r="BL7" s="83"/>
      <c r="BM7" s="83"/>
      <c r="BN7" s="83"/>
      <c r="BO7" s="83"/>
      <c r="BP7" s="83"/>
      <c r="BQ7" s="83"/>
      <c r="BR7" s="83"/>
      <c r="BS7" s="83"/>
      <c r="BT7" s="83"/>
      <c r="BU7" s="83"/>
      <c r="BV7" s="83"/>
    </row>
    <row r="8" spans="1:74" s="86" customFormat="1" ht="30" hidden="1" outlineLevel="1" x14ac:dyDescent="0.25">
      <c r="A8" s="87"/>
      <c r="B8" s="88"/>
      <c r="C8" s="88"/>
      <c r="D8" s="88" t="s">
        <v>296</v>
      </c>
      <c r="E8" s="88" t="s">
        <v>297</v>
      </c>
      <c r="F8" s="88" t="s">
        <v>290</v>
      </c>
      <c r="G8" s="83"/>
      <c r="H8" s="83"/>
      <c r="I8" s="83"/>
      <c r="J8" s="83"/>
      <c r="K8" s="83"/>
      <c r="L8" s="83"/>
      <c r="M8" s="83"/>
      <c r="N8" s="83"/>
      <c r="O8" s="83"/>
      <c r="P8" s="83"/>
      <c r="Q8" s="83"/>
      <c r="R8" s="83"/>
      <c r="S8" s="83"/>
      <c r="T8" s="83"/>
      <c r="U8" s="83"/>
      <c r="V8" s="83"/>
      <c r="W8" s="83"/>
      <c r="X8" s="83"/>
      <c r="Y8" s="83"/>
      <c r="Z8" s="83"/>
      <c r="AA8" s="83"/>
      <c r="AB8" s="83"/>
      <c r="AC8" s="83"/>
      <c r="AD8" s="83"/>
      <c r="AE8" s="83"/>
      <c r="AF8" s="83"/>
      <c r="AG8" s="83"/>
      <c r="AH8" s="83"/>
      <c r="AI8" s="83"/>
      <c r="AJ8" s="83"/>
      <c r="AK8" s="83"/>
      <c r="AL8" s="83"/>
      <c r="AM8" s="83"/>
      <c r="AN8" s="83"/>
      <c r="AO8" s="83"/>
      <c r="AP8" s="83"/>
      <c r="AQ8" s="83"/>
      <c r="AR8" s="83"/>
      <c r="AS8" s="83"/>
      <c r="AT8" s="83"/>
      <c r="AU8" s="83"/>
      <c r="AV8" s="83"/>
      <c r="AW8" s="83"/>
      <c r="AX8" s="83"/>
      <c r="AY8" s="83"/>
      <c r="AZ8" s="83"/>
      <c r="BA8" s="83"/>
      <c r="BB8" s="83"/>
      <c r="BC8" s="83"/>
      <c r="BD8" s="83"/>
      <c r="BE8" s="83"/>
      <c r="BF8" s="83"/>
      <c r="BG8" s="83"/>
      <c r="BH8" s="83"/>
      <c r="BI8" s="83"/>
      <c r="BJ8" s="83"/>
      <c r="BK8" s="83"/>
      <c r="BL8" s="83"/>
      <c r="BM8" s="83"/>
      <c r="BN8" s="83"/>
      <c r="BO8" s="83"/>
      <c r="BP8" s="83"/>
      <c r="BQ8" s="83"/>
      <c r="BR8" s="83"/>
      <c r="BS8" s="83"/>
      <c r="BT8" s="83"/>
      <c r="BU8" s="83"/>
      <c r="BV8" s="83"/>
    </row>
    <row r="9" spans="1:74" s="86" customFormat="1" ht="30" hidden="1" outlineLevel="1" x14ac:dyDescent="0.25">
      <c r="A9" s="87"/>
      <c r="B9" s="88"/>
      <c r="C9" s="88"/>
      <c r="D9" s="88" t="s">
        <v>298</v>
      </c>
      <c r="E9" s="88" t="s">
        <v>292</v>
      </c>
      <c r="F9" s="88" t="s">
        <v>290</v>
      </c>
      <c r="G9" s="83"/>
      <c r="H9" s="83"/>
      <c r="I9" s="83"/>
      <c r="J9" s="83"/>
      <c r="K9" s="83"/>
      <c r="L9" s="83"/>
      <c r="M9" s="83"/>
      <c r="N9" s="83"/>
      <c r="O9" s="83"/>
      <c r="P9" s="83"/>
      <c r="Q9" s="83"/>
      <c r="R9" s="83"/>
      <c r="S9" s="83"/>
      <c r="T9" s="83"/>
      <c r="U9" s="83"/>
      <c r="V9" s="83"/>
      <c r="W9" s="83"/>
      <c r="X9" s="83"/>
      <c r="Y9" s="83"/>
      <c r="Z9" s="83"/>
      <c r="AA9" s="83"/>
      <c r="AB9" s="83"/>
      <c r="AC9" s="83"/>
      <c r="AD9" s="83"/>
      <c r="AE9" s="83"/>
      <c r="AF9" s="83"/>
      <c r="AG9" s="83"/>
      <c r="AH9" s="83"/>
      <c r="AI9" s="83"/>
      <c r="AJ9" s="83"/>
      <c r="AK9" s="83"/>
      <c r="AL9" s="83"/>
      <c r="AM9" s="83"/>
      <c r="AN9" s="83"/>
      <c r="AO9" s="83"/>
      <c r="AP9" s="83"/>
      <c r="AQ9" s="83"/>
      <c r="AR9" s="83"/>
      <c r="AS9" s="83"/>
      <c r="AT9" s="83"/>
      <c r="AU9" s="83"/>
      <c r="AV9" s="83"/>
      <c r="AW9" s="83"/>
      <c r="AX9" s="83"/>
      <c r="AY9" s="83"/>
      <c r="AZ9" s="83"/>
      <c r="BA9" s="83"/>
      <c r="BB9" s="83"/>
      <c r="BC9" s="83"/>
      <c r="BD9" s="83"/>
      <c r="BE9" s="83"/>
      <c r="BF9" s="83"/>
      <c r="BG9" s="83"/>
      <c r="BH9" s="83"/>
      <c r="BI9" s="83"/>
      <c r="BJ9" s="83"/>
      <c r="BK9" s="83"/>
      <c r="BL9" s="83"/>
      <c r="BM9" s="83"/>
      <c r="BN9" s="83"/>
      <c r="BO9" s="83"/>
      <c r="BP9" s="83"/>
      <c r="BQ9" s="83"/>
      <c r="BR9" s="83"/>
      <c r="BS9" s="83"/>
      <c r="BT9" s="83"/>
      <c r="BU9" s="83"/>
      <c r="BV9" s="83"/>
    </row>
    <row r="10" spans="1:74" s="86" customFormat="1" ht="99" customHeight="1" collapsed="1" x14ac:dyDescent="0.25">
      <c r="A10" s="84" t="s">
        <v>299</v>
      </c>
      <c r="B10" s="85" t="s">
        <v>281</v>
      </c>
      <c r="C10" s="85" t="s">
        <v>300</v>
      </c>
      <c r="D10" s="85" t="s">
        <v>301</v>
      </c>
      <c r="E10" s="85" t="s">
        <v>302</v>
      </c>
      <c r="F10" s="85"/>
      <c r="G10" s="83"/>
      <c r="H10" s="83"/>
      <c r="I10" s="83"/>
      <c r="J10" s="83"/>
      <c r="K10" s="83"/>
      <c r="L10" s="83"/>
      <c r="M10" s="83"/>
      <c r="N10" s="83"/>
      <c r="O10" s="83"/>
      <c r="P10" s="83"/>
      <c r="Q10" s="83"/>
      <c r="R10" s="83"/>
      <c r="S10" s="83"/>
      <c r="T10" s="83"/>
      <c r="U10" s="83"/>
      <c r="V10" s="83"/>
      <c r="W10" s="83"/>
      <c r="X10" s="83"/>
      <c r="Y10" s="83"/>
      <c r="Z10" s="83"/>
      <c r="AA10" s="83"/>
      <c r="AB10" s="83"/>
      <c r="AC10" s="83"/>
      <c r="AD10" s="83"/>
      <c r="AE10" s="83"/>
      <c r="AF10" s="83"/>
      <c r="AG10" s="83"/>
      <c r="AH10" s="83"/>
      <c r="AI10" s="83"/>
      <c r="AJ10" s="83"/>
      <c r="AK10" s="83"/>
      <c r="AL10" s="83"/>
      <c r="AM10" s="83"/>
      <c r="AN10" s="83"/>
      <c r="AO10" s="83"/>
      <c r="AP10" s="83"/>
      <c r="AQ10" s="83"/>
      <c r="AR10" s="83"/>
      <c r="AS10" s="83"/>
      <c r="AT10" s="83"/>
      <c r="AU10" s="83"/>
      <c r="AV10" s="83"/>
      <c r="AW10" s="83"/>
      <c r="AX10" s="83"/>
      <c r="AY10" s="83"/>
      <c r="AZ10" s="83"/>
      <c r="BA10" s="83"/>
      <c r="BB10" s="83"/>
      <c r="BC10" s="83"/>
      <c r="BD10" s="83"/>
      <c r="BE10" s="83"/>
      <c r="BF10" s="83"/>
      <c r="BG10" s="83"/>
      <c r="BH10" s="83"/>
      <c r="BI10" s="83"/>
      <c r="BJ10" s="83"/>
      <c r="BK10" s="83"/>
      <c r="BL10" s="83"/>
      <c r="BM10" s="83"/>
      <c r="BN10" s="83"/>
      <c r="BO10" s="83"/>
      <c r="BP10" s="83"/>
      <c r="BQ10" s="83"/>
      <c r="BR10" s="83"/>
      <c r="BS10" s="83"/>
      <c r="BT10" s="83"/>
      <c r="BU10" s="83"/>
      <c r="BV10" s="83"/>
    </row>
    <row r="11" spans="1:74" s="86" customFormat="1" hidden="1" outlineLevel="1" x14ac:dyDescent="0.25">
      <c r="A11" s="84"/>
      <c r="B11" s="85"/>
      <c r="C11" s="85"/>
      <c r="D11" s="85" t="s">
        <v>295</v>
      </c>
      <c r="E11" s="85" t="s">
        <v>286</v>
      </c>
      <c r="F11" s="85" t="s">
        <v>287</v>
      </c>
      <c r="G11" s="83"/>
      <c r="H11" s="83"/>
      <c r="I11" s="83"/>
      <c r="J11" s="83"/>
      <c r="K11" s="83"/>
      <c r="L11" s="83"/>
      <c r="M11" s="83"/>
      <c r="N11" s="83"/>
      <c r="O11" s="83"/>
      <c r="P11" s="83"/>
      <c r="Q11" s="83"/>
      <c r="R11" s="83"/>
      <c r="S11" s="83"/>
      <c r="T11" s="83"/>
      <c r="U11" s="83"/>
      <c r="V11" s="83"/>
      <c r="W11" s="83"/>
      <c r="X11" s="83"/>
      <c r="Y11" s="83"/>
      <c r="Z11" s="83"/>
      <c r="AA11" s="83"/>
      <c r="AB11" s="83"/>
      <c r="AC11" s="83"/>
      <c r="AD11" s="83"/>
      <c r="AE11" s="83"/>
      <c r="AF11" s="83"/>
      <c r="AG11" s="83"/>
      <c r="AH11" s="83"/>
      <c r="AI11" s="83"/>
      <c r="AJ11" s="83"/>
      <c r="AK11" s="83"/>
      <c r="AL11" s="83"/>
      <c r="AM11" s="83"/>
      <c r="AN11" s="83"/>
      <c r="AO11" s="83"/>
      <c r="AP11" s="83"/>
      <c r="AQ11" s="83"/>
      <c r="AR11" s="83"/>
      <c r="AS11" s="83"/>
      <c r="AT11" s="83"/>
      <c r="AU11" s="83"/>
      <c r="AV11" s="83"/>
      <c r="AW11" s="83"/>
      <c r="AX11" s="83"/>
      <c r="AY11" s="83"/>
      <c r="AZ11" s="83"/>
      <c r="BA11" s="83"/>
      <c r="BB11" s="83"/>
      <c r="BC11" s="83"/>
      <c r="BD11" s="83"/>
      <c r="BE11" s="83"/>
      <c r="BF11" s="83"/>
      <c r="BG11" s="83"/>
      <c r="BH11" s="83"/>
      <c r="BI11" s="83"/>
      <c r="BJ11" s="83"/>
      <c r="BK11" s="83"/>
      <c r="BL11" s="83"/>
      <c r="BM11" s="83"/>
      <c r="BN11" s="83"/>
      <c r="BO11" s="83"/>
      <c r="BP11" s="83"/>
      <c r="BQ11" s="83"/>
      <c r="BR11" s="83"/>
      <c r="BS11" s="83"/>
      <c r="BT11" s="83"/>
      <c r="BU11" s="83"/>
      <c r="BV11" s="83"/>
    </row>
    <row r="12" spans="1:74" s="86" customFormat="1" ht="60" hidden="1" outlineLevel="1" x14ac:dyDescent="0.25">
      <c r="A12" s="84"/>
      <c r="B12" s="85"/>
      <c r="C12" s="85"/>
      <c r="D12" s="85" t="s">
        <v>288</v>
      </c>
      <c r="E12" s="85" t="s">
        <v>303</v>
      </c>
      <c r="F12" s="85" t="s">
        <v>290</v>
      </c>
      <c r="G12" s="83"/>
      <c r="H12" s="83"/>
      <c r="I12" s="83"/>
      <c r="J12" s="83"/>
      <c r="K12" s="83"/>
      <c r="L12" s="83"/>
      <c r="M12" s="83"/>
      <c r="N12" s="83"/>
      <c r="O12" s="83"/>
      <c r="P12" s="83"/>
      <c r="Q12" s="83"/>
      <c r="R12" s="83"/>
      <c r="S12" s="83"/>
      <c r="T12" s="83"/>
      <c r="U12" s="83"/>
      <c r="V12" s="83"/>
      <c r="W12" s="83"/>
      <c r="X12" s="83"/>
      <c r="Y12" s="83"/>
      <c r="Z12" s="83"/>
      <c r="AA12" s="83"/>
      <c r="AB12" s="83"/>
      <c r="AC12" s="83"/>
      <c r="AD12" s="83"/>
      <c r="AE12" s="83"/>
      <c r="AF12" s="83"/>
      <c r="AG12" s="83"/>
      <c r="AH12" s="83"/>
      <c r="AI12" s="83"/>
      <c r="AJ12" s="83"/>
      <c r="AK12" s="83"/>
      <c r="AL12" s="83"/>
      <c r="AM12" s="83"/>
      <c r="AN12" s="83"/>
      <c r="AO12" s="83"/>
      <c r="AP12" s="83"/>
      <c r="AQ12" s="83"/>
      <c r="AR12" s="83"/>
      <c r="AS12" s="83"/>
      <c r="AT12" s="83"/>
      <c r="AU12" s="83"/>
      <c r="AV12" s="83"/>
      <c r="AW12" s="83"/>
      <c r="AX12" s="83"/>
      <c r="AY12" s="83"/>
      <c r="AZ12" s="83"/>
      <c r="BA12" s="83"/>
      <c r="BB12" s="83"/>
      <c r="BC12" s="83"/>
      <c r="BD12" s="83"/>
      <c r="BE12" s="83"/>
      <c r="BF12" s="83"/>
      <c r="BG12" s="83"/>
      <c r="BH12" s="83"/>
      <c r="BI12" s="83"/>
      <c r="BJ12" s="83"/>
      <c r="BK12" s="83"/>
      <c r="BL12" s="83"/>
      <c r="BM12" s="83"/>
      <c r="BN12" s="83"/>
      <c r="BO12" s="83"/>
      <c r="BP12" s="83"/>
      <c r="BQ12" s="83"/>
      <c r="BR12" s="83"/>
      <c r="BS12" s="83"/>
      <c r="BT12" s="83"/>
      <c r="BU12" s="83"/>
      <c r="BV12" s="83"/>
    </row>
    <row r="13" spans="1:74" s="86" customFormat="1" ht="30" hidden="1" outlineLevel="1" x14ac:dyDescent="0.25">
      <c r="A13" s="84"/>
      <c r="B13" s="85"/>
      <c r="C13" s="85"/>
      <c r="D13" s="85" t="s">
        <v>298</v>
      </c>
      <c r="E13" s="85" t="s">
        <v>292</v>
      </c>
      <c r="F13" s="85" t="s">
        <v>290</v>
      </c>
      <c r="G13" s="83"/>
      <c r="H13" s="83"/>
      <c r="I13" s="83"/>
      <c r="J13" s="83"/>
      <c r="K13" s="83"/>
      <c r="L13" s="83"/>
      <c r="M13" s="83"/>
      <c r="N13" s="83"/>
      <c r="O13" s="83"/>
      <c r="P13" s="83"/>
      <c r="Q13" s="83"/>
      <c r="R13" s="83"/>
      <c r="S13" s="83"/>
      <c r="T13" s="83"/>
      <c r="U13" s="83"/>
      <c r="V13" s="83"/>
      <c r="W13" s="83"/>
      <c r="X13" s="83"/>
      <c r="Y13" s="83"/>
      <c r="Z13" s="83"/>
      <c r="AA13" s="83"/>
      <c r="AB13" s="83"/>
      <c r="AC13" s="83"/>
      <c r="AD13" s="83"/>
      <c r="AE13" s="83"/>
      <c r="AF13" s="83"/>
      <c r="AG13" s="83"/>
      <c r="AH13" s="83"/>
      <c r="AI13" s="83"/>
      <c r="AJ13" s="83"/>
    </row>
    <row r="14" spans="1:74" ht="38.450000000000003" customHeight="1" collapsed="1" x14ac:dyDescent="0.25">
      <c r="A14" s="87" t="s">
        <v>304</v>
      </c>
      <c r="B14" s="88" t="s">
        <v>305</v>
      </c>
      <c r="C14" s="88" t="s">
        <v>282</v>
      </c>
      <c r="D14" s="88" t="s">
        <v>283</v>
      </c>
      <c r="E14" s="88" t="s">
        <v>306</v>
      </c>
      <c r="F14" s="88"/>
    </row>
    <row r="15" spans="1:74" hidden="1" outlineLevel="1" x14ac:dyDescent="0.25">
      <c r="A15" s="87"/>
      <c r="B15" s="88"/>
      <c r="C15" s="88"/>
      <c r="D15" s="88" t="s">
        <v>307</v>
      </c>
      <c r="E15" s="88" t="s">
        <v>12</v>
      </c>
      <c r="F15" s="88" t="s">
        <v>308</v>
      </c>
    </row>
    <row r="16" spans="1:74" ht="30" hidden="1" outlineLevel="1" x14ac:dyDescent="0.25">
      <c r="A16" s="87"/>
      <c r="B16" s="88"/>
      <c r="C16" s="88"/>
      <c r="D16" s="88" t="s">
        <v>288</v>
      </c>
      <c r="E16" s="88" t="s">
        <v>309</v>
      </c>
      <c r="F16" s="88" t="s">
        <v>308</v>
      </c>
    </row>
    <row r="17" spans="1:82" ht="30" hidden="1" outlineLevel="1" x14ac:dyDescent="0.25">
      <c r="A17" s="87"/>
      <c r="B17" s="88"/>
      <c r="C17" s="88"/>
      <c r="D17" s="88" t="s">
        <v>298</v>
      </c>
      <c r="E17" s="88" t="s">
        <v>292</v>
      </c>
      <c r="F17" s="88" t="s">
        <v>308</v>
      </c>
    </row>
    <row r="18" spans="1:82" s="86" customFormat="1" ht="68.45" customHeight="1" collapsed="1" x14ac:dyDescent="0.25">
      <c r="A18" s="84" t="s">
        <v>310</v>
      </c>
      <c r="B18" s="85" t="s">
        <v>311</v>
      </c>
      <c r="C18" s="85" t="s">
        <v>312</v>
      </c>
      <c r="D18" s="85" t="s">
        <v>301</v>
      </c>
      <c r="E18" s="85" t="s">
        <v>302</v>
      </c>
      <c r="F18" s="85"/>
      <c r="G18" s="83"/>
      <c r="H18" s="83"/>
      <c r="I18" s="83"/>
      <c r="J18" s="83"/>
      <c r="K18" s="83"/>
      <c r="L18" s="83"/>
      <c r="M18" s="83"/>
      <c r="N18" s="83"/>
      <c r="O18" s="83"/>
      <c r="P18" s="83"/>
      <c r="Q18" s="83"/>
      <c r="R18" s="83"/>
      <c r="S18" s="83"/>
      <c r="T18" s="83"/>
      <c r="U18" s="83"/>
      <c r="V18" s="83"/>
      <c r="W18" s="83"/>
      <c r="X18" s="83"/>
      <c r="Y18" s="83"/>
      <c r="Z18" s="83"/>
      <c r="AA18" s="83"/>
      <c r="AB18" s="83"/>
      <c r="AC18" s="83"/>
      <c r="AD18" s="83"/>
      <c r="AE18" s="83"/>
      <c r="AF18" s="83"/>
      <c r="AG18" s="83"/>
      <c r="AH18" s="83"/>
      <c r="AI18" s="83"/>
      <c r="AJ18" s="83"/>
      <c r="AK18" s="83"/>
      <c r="AL18" s="83"/>
      <c r="AM18" s="83"/>
      <c r="AN18" s="83"/>
      <c r="AO18" s="83"/>
      <c r="AP18" s="83"/>
      <c r="AQ18" s="83"/>
      <c r="AR18" s="83"/>
      <c r="AS18" s="83"/>
      <c r="AT18" s="83"/>
      <c r="AU18" s="83"/>
      <c r="AV18" s="83"/>
      <c r="AW18" s="83"/>
      <c r="AX18" s="83"/>
      <c r="AY18" s="83"/>
      <c r="AZ18" s="83"/>
      <c r="BA18" s="83"/>
      <c r="BB18" s="83"/>
      <c r="BC18" s="83"/>
      <c r="BD18" s="83"/>
      <c r="BE18" s="83"/>
      <c r="BF18" s="83"/>
      <c r="BG18" s="83"/>
      <c r="BH18" s="83"/>
      <c r="BI18" s="83"/>
      <c r="BJ18" s="83"/>
      <c r="BK18" s="83"/>
      <c r="BL18" s="83"/>
      <c r="BM18" s="83"/>
      <c r="BN18" s="83"/>
      <c r="BO18" s="83"/>
      <c r="BP18" s="83"/>
      <c r="BQ18" s="83"/>
      <c r="BR18" s="83"/>
      <c r="BS18" s="83"/>
      <c r="BT18" s="83"/>
      <c r="BU18" s="83"/>
      <c r="BV18" s="83"/>
      <c r="BW18" s="83"/>
      <c r="BX18" s="83"/>
      <c r="BY18" s="83"/>
      <c r="BZ18" s="83"/>
      <c r="CA18" s="83"/>
      <c r="CB18" s="83"/>
      <c r="CC18" s="83"/>
      <c r="CD18" s="83"/>
    </row>
    <row r="19" spans="1:82" s="86" customFormat="1" hidden="1" outlineLevel="1" x14ac:dyDescent="0.25">
      <c r="A19" s="84"/>
      <c r="B19" s="85"/>
      <c r="C19" s="85"/>
      <c r="D19" s="89" t="s">
        <v>313</v>
      </c>
      <c r="E19" s="85"/>
      <c r="F19" s="85"/>
      <c r="G19" s="83"/>
      <c r="H19" s="83"/>
      <c r="I19" s="83"/>
      <c r="J19" s="83"/>
      <c r="K19" s="83"/>
      <c r="L19" s="83"/>
      <c r="M19" s="83"/>
      <c r="N19" s="83"/>
      <c r="O19" s="83"/>
      <c r="P19" s="83"/>
      <c r="Q19" s="83"/>
      <c r="R19" s="83"/>
      <c r="S19" s="83"/>
      <c r="T19" s="83"/>
      <c r="U19" s="83"/>
      <c r="V19" s="83"/>
      <c r="W19" s="83"/>
      <c r="X19" s="83"/>
      <c r="Y19" s="83"/>
      <c r="Z19" s="83"/>
      <c r="AA19" s="83"/>
      <c r="AB19" s="83"/>
      <c r="AC19" s="83"/>
      <c r="AD19" s="83"/>
      <c r="AE19" s="83"/>
      <c r="AF19" s="83"/>
      <c r="AG19" s="83"/>
      <c r="AH19" s="83"/>
      <c r="AI19" s="83"/>
      <c r="AJ19" s="83"/>
      <c r="AK19" s="83"/>
      <c r="AL19" s="83"/>
      <c r="AM19" s="83"/>
      <c r="AN19" s="83"/>
      <c r="AO19" s="83"/>
      <c r="AP19" s="83"/>
      <c r="AQ19" s="83"/>
      <c r="AR19" s="83"/>
      <c r="AS19" s="83"/>
      <c r="AT19" s="83"/>
      <c r="AU19" s="83"/>
      <c r="AV19" s="83"/>
      <c r="AW19" s="83"/>
      <c r="AX19" s="83"/>
      <c r="AY19" s="83"/>
      <c r="AZ19" s="83"/>
      <c r="BA19" s="83"/>
      <c r="BB19" s="83"/>
      <c r="BC19" s="83"/>
      <c r="BD19" s="83"/>
      <c r="BE19" s="83"/>
      <c r="BF19" s="83"/>
      <c r="BG19" s="83"/>
      <c r="BH19" s="83"/>
      <c r="BI19" s="83"/>
      <c r="BJ19" s="83"/>
      <c r="BK19" s="83"/>
      <c r="BL19" s="83"/>
      <c r="BM19" s="83"/>
      <c r="BN19" s="83"/>
      <c r="BO19" s="83"/>
      <c r="BP19" s="83"/>
      <c r="BQ19" s="83"/>
      <c r="BR19" s="83"/>
      <c r="BS19" s="83"/>
      <c r="BT19" s="83"/>
      <c r="BU19" s="83"/>
      <c r="BV19" s="83"/>
      <c r="BW19" s="83"/>
      <c r="BX19" s="83"/>
      <c r="BY19" s="83"/>
      <c r="BZ19" s="83"/>
      <c r="CA19" s="83"/>
      <c r="CB19" s="83"/>
      <c r="CC19" s="83"/>
      <c r="CD19" s="83"/>
    </row>
    <row r="20" spans="1:82" s="86" customFormat="1" hidden="1" outlineLevel="1" x14ac:dyDescent="0.25">
      <c r="A20" s="84"/>
      <c r="B20" s="85"/>
      <c r="C20" s="85"/>
      <c r="D20" s="85" t="s">
        <v>295</v>
      </c>
      <c r="E20" s="85" t="s">
        <v>286</v>
      </c>
      <c r="F20" s="85" t="s">
        <v>287</v>
      </c>
      <c r="G20" s="83"/>
      <c r="H20" s="83"/>
      <c r="I20" s="83"/>
      <c r="J20" s="83"/>
      <c r="K20" s="83"/>
      <c r="L20" s="83"/>
      <c r="M20" s="83"/>
      <c r="N20" s="83"/>
      <c r="O20" s="83"/>
      <c r="P20" s="83"/>
      <c r="Q20" s="83"/>
      <c r="R20" s="83"/>
      <c r="S20" s="83"/>
      <c r="T20" s="83"/>
      <c r="U20" s="83"/>
      <c r="V20" s="83"/>
      <c r="W20" s="83"/>
      <c r="X20" s="83"/>
      <c r="Y20" s="83"/>
      <c r="Z20" s="83"/>
      <c r="AA20" s="83"/>
      <c r="AB20" s="83"/>
      <c r="AC20" s="83"/>
      <c r="AD20" s="83"/>
      <c r="AE20" s="83"/>
      <c r="AF20" s="83"/>
      <c r="AG20" s="83"/>
      <c r="AH20" s="83"/>
      <c r="AI20" s="83"/>
      <c r="AJ20" s="83"/>
      <c r="AK20" s="83"/>
      <c r="AL20" s="83"/>
      <c r="AM20" s="83"/>
      <c r="AN20" s="83"/>
      <c r="AO20" s="83"/>
      <c r="AP20" s="83"/>
      <c r="AQ20" s="83"/>
      <c r="AR20" s="83"/>
      <c r="AS20" s="83"/>
      <c r="AT20" s="83"/>
      <c r="AU20" s="83"/>
      <c r="AV20" s="83"/>
      <c r="AW20" s="83"/>
      <c r="AX20" s="83"/>
      <c r="AY20" s="83"/>
      <c r="AZ20" s="83"/>
      <c r="BA20" s="83"/>
      <c r="BB20" s="83"/>
      <c r="BC20" s="83"/>
      <c r="BD20" s="83"/>
      <c r="BE20" s="83"/>
      <c r="BF20" s="83"/>
      <c r="BG20" s="83"/>
      <c r="BH20" s="83"/>
      <c r="BI20" s="83"/>
      <c r="BJ20" s="83"/>
      <c r="BK20" s="83"/>
      <c r="BL20" s="83"/>
      <c r="BM20" s="83"/>
      <c r="BN20" s="83"/>
      <c r="BO20" s="83"/>
      <c r="BP20" s="83"/>
      <c r="BQ20" s="83"/>
      <c r="BR20" s="83"/>
      <c r="BS20" s="83"/>
      <c r="BT20" s="83"/>
      <c r="BU20" s="83"/>
      <c r="BV20" s="83"/>
      <c r="BW20" s="83"/>
      <c r="BX20" s="83"/>
      <c r="BY20" s="83"/>
      <c r="BZ20" s="83"/>
      <c r="CA20" s="83"/>
      <c r="CB20" s="83"/>
      <c r="CC20" s="83"/>
      <c r="CD20" s="83"/>
    </row>
    <row r="21" spans="1:82" s="86" customFormat="1" ht="60" hidden="1" outlineLevel="1" x14ac:dyDescent="0.25">
      <c r="A21" s="84"/>
      <c r="B21" s="85"/>
      <c r="C21" s="85"/>
      <c r="D21" s="85" t="s">
        <v>288</v>
      </c>
      <c r="E21" s="85" t="s">
        <v>303</v>
      </c>
      <c r="F21" s="85" t="s">
        <v>290</v>
      </c>
      <c r="G21" s="83"/>
      <c r="H21" s="83"/>
      <c r="I21" s="83"/>
      <c r="J21" s="83"/>
      <c r="K21" s="83"/>
      <c r="L21" s="83"/>
      <c r="M21" s="83"/>
      <c r="N21" s="83"/>
      <c r="O21" s="83"/>
      <c r="P21" s="83"/>
      <c r="Q21" s="83"/>
      <c r="R21" s="83"/>
      <c r="S21" s="83"/>
      <c r="T21" s="83"/>
      <c r="U21" s="83"/>
      <c r="V21" s="83"/>
      <c r="W21" s="83"/>
      <c r="X21" s="83"/>
      <c r="Y21" s="83"/>
      <c r="Z21" s="83"/>
      <c r="AA21" s="83"/>
      <c r="AB21" s="83"/>
      <c r="AC21" s="83"/>
      <c r="AD21" s="83"/>
      <c r="AE21" s="83"/>
      <c r="AF21" s="83"/>
      <c r="AG21" s="83"/>
      <c r="AH21" s="83"/>
      <c r="AI21" s="83"/>
      <c r="AJ21" s="83"/>
      <c r="AK21" s="83"/>
      <c r="AL21" s="83"/>
      <c r="AM21" s="83"/>
      <c r="AN21" s="83"/>
      <c r="AO21" s="83"/>
      <c r="AP21" s="83"/>
      <c r="AQ21" s="83"/>
      <c r="AR21" s="83"/>
      <c r="AS21" s="83"/>
      <c r="AT21" s="83"/>
      <c r="AU21" s="83"/>
      <c r="AV21" s="83"/>
      <c r="AW21" s="83"/>
      <c r="AX21" s="83"/>
      <c r="AY21" s="83"/>
      <c r="AZ21" s="83"/>
      <c r="BA21" s="83"/>
      <c r="BB21" s="83"/>
      <c r="BC21" s="83"/>
      <c r="BD21" s="83"/>
      <c r="BE21" s="83"/>
      <c r="BF21" s="83"/>
      <c r="BG21" s="83"/>
      <c r="BH21" s="83"/>
      <c r="BI21" s="83"/>
      <c r="BJ21" s="83"/>
      <c r="BK21" s="83"/>
      <c r="BL21" s="83"/>
      <c r="BM21" s="83"/>
      <c r="BN21" s="83"/>
      <c r="BO21" s="83"/>
      <c r="BP21" s="83"/>
      <c r="BQ21" s="83"/>
      <c r="BR21" s="83"/>
      <c r="BS21" s="83"/>
      <c r="BT21" s="83"/>
      <c r="BU21" s="83"/>
      <c r="BV21" s="83"/>
      <c r="BW21" s="83"/>
      <c r="BX21" s="83"/>
      <c r="BY21" s="83"/>
      <c r="BZ21" s="83"/>
      <c r="CA21" s="83"/>
      <c r="CB21" s="83"/>
      <c r="CC21" s="83"/>
      <c r="CD21" s="83"/>
    </row>
    <row r="22" spans="1:82" s="86" customFormat="1" ht="30" hidden="1" outlineLevel="1" x14ac:dyDescent="0.25">
      <c r="A22" s="84"/>
      <c r="B22" s="85"/>
      <c r="C22" s="85"/>
      <c r="D22" s="85" t="s">
        <v>298</v>
      </c>
      <c r="E22" s="85" t="s">
        <v>292</v>
      </c>
      <c r="F22" s="85" t="s">
        <v>290</v>
      </c>
      <c r="G22" s="83"/>
      <c r="H22" s="83"/>
      <c r="I22" s="83"/>
      <c r="J22" s="83"/>
      <c r="K22" s="83"/>
      <c r="L22" s="83"/>
      <c r="M22" s="83"/>
      <c r="N22" s="83"/>
      <c r="O22" s="83"/>
      <c r="P22" s="83"/>
      <c r="Q22" s="83"/>
      <c r="R22" s="83"/>
      <c r="S22" s="83"/>
      <c r="T22" s="83"/>
      <c r="U22" s="83"/>
      <c r="V22" s="83"/>
      <c r="W22" s="83"/>
      <c r="X22" s="83"/>
      <c r="Y22" s="83"/>
      <c r="Z22" s="83"/>
      <c r="AA22" s="83"/>
      <c r="AB22" s="83"/>
      <c r="AC22" s="83"/>
      <c r="AD22" s="83"/>
      <c r="AE22" s="83"/>
      <c r="AF22" s="83"/>
      <c r="AG22" s="83"/>
      <c r="AH22" s="83"/>
      <c r="AI22" s="83"/>
      <c r="AJ22" s="83"/>
      <c r="AK22" s="83"/>
      <c r="AL22" s="83"/>
      <c r="AM22" s="83"/>
      <c r="AN22" s="83"/>
      <c r="AO22" s="83"/>
      <c r="AP22" s="83"/>
      <c r="AQ22" s="83"/>
      <c r="AR22" s="83"/>
      <c r="AS22" s="83"/>
      <c r="AT22" s="83"/>
      <c r="AU22" s="83"/>
      <c r="AV22" s="83"/>
      <c r="AW22" s="83"/>
      <c r="AX22" s="83"/>
      <c r="AY22" s="83"/>
      <c r="AZ22" s="83"/>
      <c r="BA22" s="83"/>
      <c r="BB22" s="83"/>
      <c r="BC22" s="83"/>
      <c r="BD22" s="83"/>
      <c r="BE22" s="83"/>
      <c r="BF22" s="83"/>
      <c r="BG22" s="83"/>
      <c r="BH22" s="83"/>
      <c r="BI22" s="83"/>
      <c r="BJ22" s="83"/>
      <c r="BK22" s="83"/>
      <c r="BL22" s="83"/>
      <c r="BM22" s="83"/>
      <c r="BN22" s="83"/>
      <c r="BO22" s="83"/>
      <c r="BP22" s="83"/>
      <c r="BQ22" s="83"/>
      <c r="BR22" s="83"/>
      <c r="BS22" s="83"/>
      <c r="BT22" s="83"/>
      <c r="BU22" s="83"/>
      <c r="BV22" s="83"/>
      <c r="BW22" s="83"/>
      <c r="BX22" s="83"/>
      <c r="BY22" s="83"/>
      <c r="BZ22" s="83"/>
      <c r="CA22" s="83"/>
      <c r="CB22" s="83"/>
      <c r="CC22" s="83"/>
      <c r="CD22" s="83"/>
    </row>
    <row r="23" spans="1:82" s="86" customFormat="1" ht="80.45" customHeight="1" collapsed="1" x14ac:dyDescent="0.25">
      <c r="A23" s="87" t="s">
        <v>314</v>
      </c>
      <c r="B23" s="88" t="s">
        <v>311</v>
      </c>
      <c r="C23" s="88" t="s">
        <v>315</v>
      </c>
      <c r="D23" s="88" t="s">
        <v>301</v>
      </c>
      <c r="E23" s="88" t="s">
        <v>302</v>
      </c>
      <c r="F23" s="88"/>
      <c r="G23" s="83"/>
      <c r="H23" s="83"/>
      <c r="I23" s="83"/>
      <c r="J23" s="83"/>
      <c r="K23" s="83"/>
      <c r="L23" s="83"/>
      <c r="M23" s="83"/>
      <c r="N23" s="83"/>
      <c r="O23" s="83"/>
      <c r="P23" s="83"/>
      <c r="Q23" s="83"/>
      <c r="R23" s="83"/>
      <c r="S23" s="83"/>
      <c r="T23" s="83"/>
      <c r="U23" s="83"/>
      <c r="V23" s="83"/>
      <c r="W23" s="83"/>
      <c r="X23" s="83"/>
      <c r="Y23" s="83"/>
      <c r="Z23" s="83"/>
      <c r="AA23" s="83"/>
      <c r="AB23" s="83"/>
      <c r="AC23" s="83"/>
      <c r="AD23" s="83"/>
      <c r="AE23" s="83"/>
      <c r="AF23" s="83"/>
      <c r="AG23" s="83"/>
      <c r="AH23" s="83"/>
      <c r="AI23" s="83"/>
      <c r="AJ23" s="83"/>
      <c r="AK23" s="83"/>
      <c r="AL23" s="83"/>
      <c r="AM23" s="83"/>
      <c r="AN23" s="83"/>
      <c r="AO23" s="83"/>
      <c r="AP23" s="83"/>
      <c r="AQ23" s="83"/>
      <c r="AR23" s="83"/>
      <c r="AS23" s="83"/>
      <c r="AT23" s="83"/>
      <c r="AU23" s="83"/>
      <c r="AV23" s="83"/>
      <c r="AW23" s="83"/>
      <c r="AX23" s="83"/>
      <c r="AY23" s="83"/>
      <c r="AZ23" s="83"/>
      <c r="BA23" s="83"/>
      <c r="BB23" s="83"/>
      <c r="BC23" s="83"/>
      <c r="BD23" s="83"/>
      <c r="BE23" s="83"/>
      <c r="BF23" s="83"/>
      <c r="BG23" s="83"/>
      <c r="BH23" s="83"/>
      <c r="BI23" s="83"/>
      <c r="BJ23" s="83"/>
      <c r="BK23" s="83"/>
      <c r="BL23" s="83"/>
      <c r="BM23" s="83"/>
      <c r="BN23" s="83"/>
      <c r="BO23" s="83"/>
      <c r="BP23" s="83"/>
      <c r="BQ23" s="83"/>
      <c r="BR23" s="83"/>
      <c r="BS23" s="83"/>
      <c r="BT23" s="83"/>
      <c r="BU23" s="83"/>
      <c r="BV23" s="83"/>
      <c r="BW23" s="83"/>
      <c r="BX23" s="83"/>
      <c r="BY23" s="83"/>
      <c r="BZ23" s="83"/>
      <c r="CA23" s="83"/>
      <c r="CB23" s="83"/>
      <c r="CC23" s="83"/>
      <c r="CD23" s="83"/>
    </row>
    <row r="24" spans="1:82" s="86" customFormat="1" hidden="1" outlineLevel="1" x14ac:dyDescent="0.25">
      <c r="A24" s="87"/>
      <c r="B24" s="88"/>
      <c r="C24" s="88"/>
      <c r="D24" s="88" t="s">
        <v>307</v>
      </c>
      <c r="E24" s="88" t="s">
        <v>286</v>
      </c>
      <c r="F24" s="88" t="s">
        <v>287</v>
      </c>
      <c r="G24" s="83"/>
      <c r="H24" s="83"/>
      <c r="I24" s="83"/>
      <c r="J24" s="83"/>
      <c r="K24" s="83"/>
      <c r="L24" s="83"/>
      <c r="M24" s="83"/>
      <c r="N24" s="83"/>
      <c r="O24" s="83"/>
      <c r="P24" s="83"/>
      <c r="Q24" s="83"/>
      <c r="R24" s="83"/>
      <c r="S24" s="83"/>
      <c r="T24" s="83"/>
      <c r="U24" s="83"/>
      <c r="V24" s="83"/>
      <c r="W24" s="83"/>
      <c r="X24" s="83"/>
      <c r="Y24" s="83"/>
      <c r="Z24" s="83"/>
      <c r="AA24" s="83"/>
      <c r="AB24" s="83"/>
      <c r="AC24" s="83"/>
      <c r="AD24" s="83"/>
      <c r="AE24" s="83"/>
      <c r="AF24" s="83"/>
      <c r="AG24" s="83"/>
      <c r="AH24" s="83"/>
      <c r="AI24" s="83"/>
      <c r="AJ24" s="83"/>
      <c r="AK24" s="83"/>
      <c r="AL24" s="83"/>
      <c r="AM24" s="83"/>
      <c r="AN24" s="83"/>
      <c r="AO24" s="83"/>
      <c r="AP24" s="83"/>
      <c r="AQ24" s="83"/>
      <c r="AR24" s="83"/>
      <c r="AS24" s="83"/>
      <c r="AT24" s="83"/>
      <c r="AU24" s="83"/>
      <c r="AV24" s="83"/>
      <c r="AW24" s="83"/>
      <c r="AX24" s="83"/>
      <c r="AY24" s="83"/>
      <c r="AZ24" s="83"/>
      <c r="BA24" s="83"/>
      <c r="BB24" s="83"/>
      <c r="BC24" s="83"/>
      <c r="BD24" s="83"/>
      <c r="BE24" s="83"/>
      <c r="BF24" s="83"/>
      <c r="BG24" s="83"/>
      <c r="BH24" s="83"/>
      <c r="BI24" s="83"/>
      <c r="BJ24" s="83"/>
      <c r="BK24" s="83"/>
      <c r="BL24" s="83"/>
      <c r="BM24" s="83"/>
      <c r="BN24" s="83"/>
      <c r="BO24" s="83"/>
      <c r="BP24" s="83"/>
      <c r="BQ24" s="83"/>
      <c r="BR24" s="83"/>
      <c r="BS24" s="83"/>
      <c r="BT24" s="83"/>
      <c r="BU24" s="83"/>
      <c r="BV24" s="83"/>
      <c r="BW24" s="83"/>
      <c r="BX24" s="83"/>
      <c r="BY24" s="83"/>
      <c r="BZ24" s="83"/>
      <c r="CA24" s="83"/>
      <c r="CB24" s="83"/>
      <c r="CC24" s="83"/>
      <c r="CD24" s="83"/>
    </row>
    <row r="25" spans="1:82" s="86" customFormat="1" ht="60" hidden="1" outlineLevel="1" x14ac:dyDescent="0.25">
      <c r="A25" s="87"/>
      <c r="B25" s="88"/>
      <c r="C25" s="88"/>
      <c r="D25" s="88" t="s">
        <v>288</v>
      </c>
      <c r="E25" s="88" t="s">
        <v>303</v>
      </c>
      <c r="F25" s="88" t="s">
        <v>290</v>
      </c>
      <c r="G25" s="83"/>
      <c r="H25" s="83"/>
      <c r="I25" s="83"/>
      <c r="J25" s="83"/>
      <c r="K25" s="83"/>
      <c r="L25" s="83"/>
      <c r="M25" s="83"/>
      <c r="N25" s="83"/>
      <c r="O25" s="83"/>
      <c r="P25" s="83"/>
      <c r="Q25" s="83"/>
      <c r="R25" s="83"/>
      <c r="S25" s="83"/>
      <c r="T25" s="83"/>
      <c r="U25" s="83"/>
      <c r="V25" s="83"/>
      <c r="W25" s="83"/>
      <c r="X25" s="83"/>
      <c r="Y25" s="83"/>
      <c r="Z25" s="83"/>
      <c r="AA25" s="83"/>
      <c r="AB25" s="83"/>
      <c r="AC25" s="83"/>
      <c r="AD25" s="83"/>
      <c r="AE25" s="83"/>
      <c r="AF25" s="83"/>
      <c r="AG25" s="83"/>
      <c r="AH25" s="83"/>
      <c r="AI25" s="83"/>
      <c r="AJ25" s="83"/>
      <c r="AK25" s="83"/>
      <c r="AL25" s="83"/>
      <c r="AM25" s="83"/>
      <c r="AN25" s="83"/>
      <c r="AO25" s="83"/>
      <c r="AP25" s="83"/>
      <c r="AQ25" s="83"/>
      <c r="AR25" s="83"/>
      <c r="AS25" s="83"/>
      <c r="AT25" s="83"/>
      <c r="AU25" s="83"/>
      <c r="AV25" s="83"/>
      <c r="AW25" s="83"/>
      <c r="AX25" s="83"/>
      <c r="AY25" s="83"/>
      <c r="AZ25" s="83"/>
      <c r="BA25" s="83"/>
      <c r="BB25" s="83"/>
      <c r="BC25" s="83"/>
      <c r="BD25" s="83"/>
      <c r="BE25" s="83"/>
      <c r="BF25" s="83"/>
      <c r="BG25" s="83"/>
      <c r="BH25" s="83"/>
      <c r="BI25" s="83"/>
      <c r="BJ25" s="83"/>
      <c r="BK25" s="83"/>
      <c r="BL25" s="83"/>
      <c r="BM25" s="83"/>
      <c r="BN25" s="83"/>
      <c r="BO25" s="83"/>
      <c r="BP25" s="83"/>
      <c r="BQ25" s="83"/>
      <c r="BR25" s="83"/>
      <c r="BS25" s="83"/>
      <c r="BT25" s="83"/>
      <c r="BU25" s="83"/>
      <c r="BV25" s="83"/>
      <c r="BW25" s="83"/>
      <c r="BX25" s="83"/>
      <c r="BY25" s="83"/>
      <c r="BZ25" s="83"/>
      <c r="CA25" s="83"/>
      <c r="CB25" s="83"/>
      <c r="CC25" s="83"/>
      <c r="CD25" s="83"/>
    </row>
    <row r="26" spans="1:82" s="86" customFormat="1" hidden="1" outlineLevel="1" x14ac:dyDescent="0.25">
      <c r="A26" s="87"/>
      <c r="B26" s="88"/>
      <c r="C26" s="88"/>
      <c r="D26" s="88" t="s">
        <v>316</v>
      </c>
      <c r="E26" s="88" t="s">
        <v>292</v>
      </c>
      <c r="F26" s="88" t="s">
        <v>290</v>
      </c>
      <c r="G26" s="83"/>
      <c r="H26" s="83"/>
      <c r="I26" s="83"/>
      <c r="J26" s="83"/>
      <c r="K26" s="83"/>
      <c r="L26" s="83"/>
      <c r="M26" s="83"/>
      <c r="N26" s="83"/>
      <c r="O26" s="83"/>
      <c r="P26" s="83"/>
      <c r="Q26" s="83"/>
      <c r="R26" s="83"/>
      <c r="S26" s="83"/>
      <c r="T26" s="83"/>
      <c r="U26" s="83"/>
      <c r="V26" s="83"/>
      <c r="W26" s="83"/>
      <c r="X26" s="83"/>
      <c r="Y26" s="83"/>
      <c r="Z26" s="83"/>
      <c r="AA26" s="83"/>
      <c r="AB26" s="83"/>
      <c r="AC26" s="83"/>
      <c r="AD26" s="83"/>
      <c r="AE26" s="83"/>
      <c r="AF26" s="83"/>
      <c r="AG26" s="83"/>
      <c r="AH26" s="83"/>
      <c r="AI26" s="83"/>
      <c r="AJ26" s="83"/>
      <c r="AK26" s="83"/>
      <c r="AL26" s="83"/>
      <c r="AM26" s="83"/>
      <c r="AN26" s="83"/>
      <c r="AO26" s="83"/>
      <c r="AP26" s="83"/>
      <c r="AQ26" s="83"/>
      <c r="AR26" s="83"/>
      <c r="AS26" s="83"/>
      <c r="AT26" s="83"/>
      <c r="AU26" s="83"/>
      <c r="AV26" s="83"/>
      <c r="AW26" s="83"/>
      <c r="AX26" s="83"/>
      <c r="AY26" s="83"/>
      <c r="AZ26" s="83"/>
      <c r="BA26" s="83"/>
      <c r="BB26" s="83"/>
      <c r="BC26" s="83"/>
      <c r="BD26" s="83"/>
      <c r="BE26" s="83"/>
      <c r="BF26" s="83"/>
      <c r="BG26" s="83"/>
      <c r="BH26" s="83"/>
      <c r="BI26" s="83"/>
      <c r="BJ26" s="83"/>
      <c r="BK26" s="83"/>
      <c r="BL26" s="83"/>
      <c r="BM26" s="83"/>
      <c r="BN26" s="83"/>
      <c r="BO26" s="83"/>
      <c r="BP26" s="83"/>
      <c r="BQ26" s="83"/>
      <c r="BR26" s="83"/>
      <c r="BS26" s="83"/>
      <c r="BT26" s="83"/>
      <c r="BU26" s="83"/>
      <c r="BV26" s="83"/>
      <c r="BW26" s="83"/>
      <c r="BX26" s="83"/>
      <c r="BY26" s="83"/>
      <c r="BZ26" s="83"/>
      <c r="CA26" s="83"/>
      <c r="CB26" s="83"/>
      <c r="CC26" s="83"/>
      <c r="CD26" s="83"/>
    </row>
    <row r="27" spans="1:82" ht="57" customHeight="1" collapsed="1" x14ac:dyDescent="0.25">
      <c r="A27" s="90" t="s">
        <v>317</v>
      </c>
      <c r="B27" s="91" t="s">
        <v>318</v>
      </c>
      <c r="C27" s="85" t="s">
        <v>319</v>
      </c>
      <c r="D27" s="85" t="s">
        <v>320</v>
      </c>
      <c r="E27" s="85" t="s">
        <v>302</v>
      </c>
      <c r="F27" s="85"/>
    </row>
    <row r="28" spans="1:82" hidden="1" outlineLevel="1" x14ac:dyDescent="0.25">
      <c r="A28" s="91"/>
      <c r="B28" s="91"/>
      <c r="C28" s="91"/>
      <c r="D28" s="85" t="s">
        <v>295</v>
      </c>
      <c r="E28" s="85" t="s">
        <v>286</v>
      </c>
      <c r="F28" s="85" t="s">
        <v>287</v>
      </c>
    </row>
    <row r="29" spans="1:82" ht="60" hidden="1" outlineLevel="1" x14ac:dyDescent="0.25">
      <c r="A29" s="91"/>
      <c r="B29" s="91"/>
      <c r="C29" s="91"/>
      <c r="D29" s="85" t="s">
        <v>288</v>
      </c>
      <c r="E29" s="85" t="s">
        <v>303</v>
      </c>
      <c r="F29" s="85" t="s">
        <v>290</v>
      </c>
    </row>
    <row r="30" spans="1:82" hidden="1" outlineLevel="1" x14ac:dyDescent="0.25">
      <c r="A30" s="91"/>
      <c r="B30" s="91"/>
      <c r="C30" s="91"/>
      <c r="D30" s="85" t="s">
        <v>291</v>
      </c>
      <c r="E30" s="85" t="s">
        <v>292</v>
      </c>
      <c r="F30" s="85" t="s">
        <v>290</v>
      </c>
    </row>
    <row r="31" spans="1:82" ht="104.45" customHeight="1" collapsed="1" x14ac:dyDescent="0.25">
      <c r="A31" s="87" t="s">
        <v>321</v>
      </c>
      <c r="B31" s="88" t="s">
        <v>322</v>
      </c>
      <c r="C31" s="88" t="s">
        <v>323</v>
      </c>
      <c r="D31" s="88" t="s">
        <v>324</v>
      </c>
      <c r="E31" s="88" t="s">
        <v>306</v>
      </c>
      <c r="F31" s="88"/>
    </row>
    <row r="32" spans="1:82" x14ac:dyDescent="0.25">
      <c r="A32" s="87"/>
      <c r="B32" s="88"/>
      <c r="C32" s="88"/>
      <c r="D32" s="92" t="s">
        <v>313</v>
      </c>
      <c r="E32" s="88"/>
      <c r="F32" s="88"/>
    </row>
    <row r="33" spans="1:6" hidden="1" outlineLevel="1" x14ac:dyDescent="0.25">
      <c r="A33" s="87"/>
      <c r="B33" s="88"/>
      <c r="C33" s="88"/>
      <c r="D33" s="88" t="s">
        <v>295</v>
      </c>
      <c r="E33" s="88" t="s">
        <v>12</v>
      </c>
      <c r="F33" s="88" t="s">
        <v>308</v>
      </c>
    </row>
    <row r="34" spans="1:6" ht="30" hidden="1" outlineLevel="1" x14ac:dyDescent="0.25">
      <c r="A34" s="87"/>
      <c r="B34" s="88"/>
      <c r="C34" s="88"/>
      <c r="D34" s="88" t="s">
        <v>288</v>
      </c>
      <c r="E34" s="88" t="s">
        <v>309</v>
      </c>
      <c r="F34" s="88" t="s">
        <v>308</v>
      </c>
    </row>
    <row r="35" spans="1:6" ht="30" hidden="1" outlineLevel="1" x14ac:dyDescent="0.25">
      <c r="A35" s="87"/>
      <c r="B35" s="88"/>
      <c r="C35" s="88"/>
      <c r="D35" s="88" t="s">
        <v>298</v>
      </c>
      <c r="E35" s="88" t="s">
        <v>292</v>
      </c>
      <c r="F35" s="88" t="s">
        <v>308</v>
      </c>
    </row>
    <row r="36" spans="1:6" collapsed="1" x14ac:dyDescent="0.25"/>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031273-3F18-4341-B367-F950CD0CC811}">
  <sheetPr filterMode="1"/>
  <dimension ref="A1:J46"/>
  <sheetViews>
    <sheetView zoomScale="80" zoomScaleNormal="80" workbookViewId="0">
      <selection activeCell="E5" sqref="E5"/>
    </sheetView>
  </sheetViews>
  <sheetFormatPr defaultRowHeight="15" outlineLevelRow="1" x14ac:dyDescent="0.25"/>
  <cols>
    <col min="2" max="2" customWidth="true" width="32.7109375" collapsed="true"/>
    <col min="3" max="3" bestFit="true" customWidth="true" width="8.85546875" collapsed="true"/>
    <col min="4" max="4" customWidth="true" width="51.85546875" collapsed="true"/>
    <col min="5" max="5" customWidth="true" width="42.140625" collapsed="true"/>
    <col min="6" max="6" customWidth="true" width="37.0" collapsed="true"/>
    <col min="7" max="7" customWidth="true" width="18.42578125" collapsed="true"/>
    <col min="8" max="8" customWidth="true" width="34.140625" collapsed="true"/>
    <col min="9" max="9" customWidth="true" width="15.0" collapsed="true"/>
    <col min="10" max="10" customWidth="true" width="13.5703125" collapsed="true"/>
  </cols>
  <sheetData>
    <row r="1" spans="1:10" ht="38.25" x14ac:dyDescent="0.25">
      <c r="A1" s="93"/>
      <c r="B1" s="93" t="s">
        <v>275</v>
      </c>
      <c r="C1" s="93" t="s">
        <v>325</v>
      </c>
      <c r="D1" s="93" t="s">
        <v>276</v>
      </c>
      <c r="E1" s="93" t="s">
        <v>277</v>
      </c>
      <c r="F1" s="93" t="s">
        <v>278</v>
      </c>
      <c r="G1" s="93" t="s">
        <v>326</v>
      </c>
      <c r="H1" s="93" t="s">
        <v>279</v>
      </c>
      <c r="I1" s="94" t="s">
        <v>327</v>
      </c>
      <c r="J1" s="93" t="s">
        <v>328</v>
      </c>
    </row>
    <row r="2" spans="1:10" ht="38.25" x14ac:dyDescent="0.25">
      <c r="A2" s="95" t="s">
        <v>329</v>
      </c>
      <c r="B2" s="95" t="s">
        <v>330</v>
      </c>
      <c r="C2" s="95" t="s">
        <v>331</v>
      </c>
      <c r="D2" s="95" t="s">
        <v>332</v>
      </c>
      <c r="E2" s="95" t="s">
        <v>333</v>
      </c>
      <c r="F2" s="95" t="s">
        <v>334</v>
      </c>
      <c r="G2" s="95" t="s">
        <v>335</v>
      </c>
      <c r="H2" s="96" t="s">
        <v>284</v>
      </c>
      <c r="I2" s="95"/>
      <c r="J2" s="97">
        <v>44153</v>
      </c>
    </row>
    <row r="3" spans="1:10" ht="25.5" outlineLevel="1" x14ac:dyDescent="0.25">
      <c r="A3" s="95"/>
      <c r="B3" s="98"/>
      <c r="C3" s="98"/>
      <c r="D3" s="95"/>
      <c r="E3" s="95" t="s">
        <v>336</v>
      </c>
      <c r="F3" s="95" t="s">
        <v>337</v>
      </c>
      <c r="G3" s="95" t="s">
        <v>335</v>
      </c>
      <c r="H3" s="96" t="s">
        <v>286</v>
      </c>
      <c r="I3" s="95"/>
      <c r="J3" s="99"/>
    </row>
    <row r="4" spans="1:10" ht="51" outlineLevel="1" x14ac:dyDescent="0.25">
      <c r="A4" s="95"/>
      <c r="B4" s="95"/>
      <c r="C4" s="95"/>
      <c r="D4" s="95"/>
      <c r="E4" s="95" t="s">
        <v>338</v>
      </c>
      <c r="F4" s="95" t="s">
        <v>339</v>
      </c>
      <c r="G4" s="95" t="s">
        <v>335</v>
      </c>
      <c r="H4" s="96" t="s">
        <v>289</v>
      </c>
      <c r="I4" s="95"/>
      <c r="J4" s="99"/>
    </row>
    <row r="5" spans="1:10" ht="25.5" outlineLevel="1" x14ac:dyDescent="0.25">
      <c r="A5" s="95"/>
      <c r="B5" s="95"/>
      <c r="C5" s="95"/>
      <c r="D5" s="95"/>
      <c r="E5" s="95" t="s">
        <v>340</v>
      </c>
      <c r="F5" s="95" t="s">
        <v>341</v>
      </c>
      <c r="G5" s="95" t="s">
        <v>335</v>
      </c>
      <c r="H5" s="96" t="s">
        <v>292</v>
      </c>
      <c r="I5" s="95"/>
      <c r="J5" s="99"/>
    </row>
    <row r="6" spans="1:10" ht="38.25" x14ac:dyDescent="0.25">
      <c r="A6" s="100" t="s">
        <v>342</v>
      </c>
      <c r="B6" s="100" t="s">
        <v>343</v>
      </c>
      <c r="C6" s="100" t="s">
        <v>331</v>
      </c>
      <c r="D6" s="100" t="s">
        <v>344</v>
      </c>
      <c r="E6" s="100" t="s">
        <v>333</v>
      </c>
      <c r="F6" s="100" t="s">
        <v>345</v>
      </c>
      <c r="G6" s="100" t="s">
        <v>335</v>
      </c>
      <c r="H6" s="101" t="s">
        <v>284</v>
      </c>
      <c r="I6" s="100"/>
      <c r="J6" s="97">
        <v>44160</v>
      </c>
    </row>
    <row r="7" spans="1:10" ht="25.5" hidden="1" outlineLevel="1" x14ac:dyDescent="0.25">
      <c r="A7" s="100"/>
      <c r="B7" s="100"/>
      <c r="C7" s="100"/>
      <c r="D7" s="100"/>
      <c r="E7" s="100" t="s">
        <v>360</v>
      </c>
      <c r="F7" s="100" t="s">
        <v>337</v>
      </c>
      <c r="G7" s="100" t="s">
        <v>335</v>
      </c>
      <c r="H7" s="101" t="s">
        <v>286</v>
      </c>
      <c r="I7" s="100"/>
      <c r="J7" s="99"/>
    </row>
    <row r="8" spans="1:10" ht="51" hidden="1" outlineLevel="1" x14ac:dyDescent="0.25">
      <c r="A8" s="100"/>
      <c r="B8" s="100"/>
      <c r="C8" s="100"/>
      <c r="D8" s="100"/>
      <c r="E8" s="100" t="s">
        <v>338</v>
      </c>
      <c r="F8" s="100" t="s">
        <v>339</v>
      </c>
      <c r="G8" s="100"/>
      <c r="H8" s="101" t="s">
        <v>289</v>
      </c>
      <c r="I8" s="100"/>
      <c r="J8" s="99"/>
    </row>
    <row r="9" spans="1:10" ht="38.25" hidden="1" outlineLevel="1" x14ac:dyDescent="0.25">
      <c r="A9" s="100"/>
      <c r="B9" s="100"/>
      <c r="C9" s="100"/>
      <c r="D9" s="100"/>
      <c r="E9" s="100" t="s">
        <v>361</v>
      </c>
      <c r="F9" s="100" t="s">
        <v>362</v>
      </c>
      <c r="G9" s="100" t="s">
        <v>363</v>
      </c>
      <c r="H9" s="101" t="s">
        <v>292</v>
      </c>
      <c r="I9" s="100"/>
      <c r="J9" s="99"/>
    </row>
    <row r="10" spans="1:10" ht="38.25" hidden="1" collapsed="1" x14ac:dyDescent="0.25">
      <c r="A10" s="95" t="s">
        <v>364</v>
      </c>
      <c r="B10" s="95" t="s">
        <v>365</v>
      </c>
      <c r="C10" s="95" t="s">
        <v>366</v>
      </c>
      <c r="D10" s="95" t="s">
        <v>367</v>
      </c>
      <c r="E10" s="95" t="s">
        <v>368</v>
      </c>
      <c r="F10" s="95" t="s">
        <v>334</v>
      </c>
      <c r="G10" s="95" t="s">
        <v>335</v>
      </c>
      <c r="H10" s="96" t="s">
        <v>284</v>
      </c>
      <c r="I10" s="95"/>
      <c r="J10" s="97">
        <v>44214</v>
      </c>
    </row>
    <row r="11" spans="1:10" ht="25.5" hidden="1" outlineLevel="1" x14ac:dyDescent="0.25">
      <c r="A11" s="95"/>
      <c r="B11" s="98"/>
      <c r="C11" s="98"/>
      <c r="D11" s="95"/>
      <c r="E11" s="95" t="s">
        <v>369</v>
      </c>
      <c r="F11" s="95" t="s">
        <v>337</v>
      </c>
      <c r="G11" s="95" t="s">
        <v>335</v>
      </c>
      <c r="H11" s="96" t="s">
        <v>286</v>
      </c>
      <c r="I11" s="95"/>
      <c r="J11" s="99"/>
    </row>
    <row r="12" spans="1:10" ht="51" hidden="1" outlineLevel="1" x14ac:dyDescent="0.25">
      <c r="A12" s="95"/>
      <c r="B12" s="95"/>
      <c r="C12" s="95"/>
      <c r="D12" s="95"/>
      <c r="E12" s="95" t="s">
        <v>370</v>
      </c>
      <c r="F12" s="95" t="s">
        <v>371</v>
      </c>
      <c r="G12" s="95" t="s">
        <v>335</v>
      </c>
      <c r="H12" s="96" t="s">
        <v>289</v>
      </c>
      <c r="I12" s="95"/>
      <c r="J12" s="99"/>
    </row>
    <row r="13" spans="1:10" ht="25.5" hidden="1" outlineLevel="1" x14ac:dyDescent="0.25">
      <c r="A13" s="95"/>
      <c r="B13" s="95"/>
      <c r="C13" s="95"/>
      <c r="D13" s="95"/>
      <c r="E13" s="95" t="s">
        <v>372</v>
      </c>
      <c r="F13" s="95"/>
      <c r="G13" s="95"/>
      <c r="H13" s="96" t="s">
        <v>292</v>
      </c>
      <c r="I13" s="95"/>
      <c r="J13" s="99"/>
    </row>
    <row r="14" spans="1:10" ht="38.25" hidden="1" collapsed="1" x14ac:dyDescent="0.25">
      <c r="A14" s="100" t="s">
        <v>373</v>
      </c>
      <c r="B14" s="104" t="s">
        <v>374</v>
      </c>
      <c r="C14" s="104" t="s">
        <v>366</v>
      </c>
      <c r="D14" s="100" t="s">
        <v>375</v>
      </c>
      <c r="E14" s="100" t="s">
        <v>376</v>
      </c>
      <c r="F14" s="100" t="s">
        <v>334</v>
      </c>
      <c r="G14" s="100" t="s">
        <v>335</v>
      </c>
      <c r="H14" s="101" t="s">
        <v>284</v>
      </c>
      <c r="I14" s="100"/>
      <c r="J14" s="97">
        <v>44223</v>
      </c>
    </row>
    <row r="15" spans="1:10" ht="25.5" hidden="1" outlineLevel="1" x14ac:dyDescent="0.25">
      <c r="A15" s="100"/>
      <c r="B15" s="100"/>
      <c r="C15" s="100"/>
      <c r="D15" s="100"/>
      <c r="E15" s="100" t="s">
        <v>369</v>
      </c>
      <c r="F15" s="100" t="s">
        <v>337</v>
      </c>
      <c r="G15" s="100" t="s">
        <v>335</v>
      </c>
      <c r="H15" s="101" t="s">
        <v>286</v>
      </c>
      <c r="I15" s="100"/>
      <c r="J15" s="99"/>
    </row>
    <row r="16" spans="1:10" ht="25.5" hidden="1" outlineLevel="1" x14ac:dyDescent="0.25">
      <c r="A16" s="100"/>
      <c r="B16" s="100"/>
      <c r="C16" s="100"/>
      <c r="D16" s="100"/>
      <c r="E16" s="100" t="s">
        <v>377</v>
      </c>
      <c r="F16" s="100" t="s">
        <v>378</v>
      </c>
      <c r="G16" s="100"/>
      <c r="H16" s="101" t="s">
        <v>292</v>
      </c>
      <c r="I16" s="100"/>
      <c r="J16" s="99"/>
    </row>
    <row r="17" spans="1:10" ht="76.5" collapsed="1" x14ac:dyDescent="0.25">
      <c r="A17" s="98" t="s">
        <v>346</v>
      </c>
      <c r="B17" s="95" t="s">
        <v>347</v>
      </c>
      <c r="C17" s="95" t="s">
        <v>331</v>
      </c>
      <c r="D17" s="96" t="s">
        <v>348</v>
      </c>
      <c r="E17" s="96" t="s">
        <v>349</v>
      </c>
      <c r="F17" s="96" t="s">
        <v>302</v>
      </c>
      <c r="G17" s="95" t="s">
        <v>350</v>
      </c>
      <c r="H17" s="96" t="s">
        <v>287</v>
      </c>
      <c r="I17" s="98"/>
      <c r="J17" s="97">
        <v>44166</v>
      </c>
    </row>
    <row r="18" spans="1:10" ht="25.5" outlineLevel="1" x14ac:dyDescent="0.25">
      <c r="A18" s="98"/>
      <c r="B18" s="98"/>
      <c r="C18" s="98"/>
      <c r="D18" s="98"/>
      <c r="E18" s="96" t="s">
        <v>379</v>
      </c>
      <c r="F18" s="96" t="s">
        <v>286</v>
      </c>
      <c r="G18" s="95" t="s">
        <v>350</v>
      </c>
      <c r="H18" s="96" t="s">
        <v>380</v>
      </c>
      <c r="I18" s="98"/>
      <c r="J18" s="99"/>
    </row>
    <row r="19" spans="1:10" ht="63.75" outlineLevel="1" x14ac:dyDescent="0.25">
      <c r="A19" s="98"/>
      <c r="B19" s="98"/>
      <c r="C19" s="98"/>
      <c r="D19" s="98"/>
      <c r="E19" s="96" t="s">
        <v>381</v>
      </c>
      <c r="F19" s="96" t="s">
        <v>303</v>
      </c>
      <c r="G19" s="95" t="s">
        <v>350</v>
      </c>
      <c r="H19" s="96" t="s">
        <v>380</v>
      </c>
      <c r="I19" s="98"/>
      <c r="J19" s="99"/>
    </row>
    <row r="20" spans="1:10" ht="25.5" outlineLevel="1" x14ac:dyDescent="0.25">
      <c r="A20" s="98"/>
      <c r="B20" s="98"/>
      <c r="C20" s="98"/>
      <c r="D20" s="98"/>
      <c r="E20" s="96" t="s">
        <v>382</v>
      </c>
      <c r="F20" s="96" t="s">
        <v>292</v>
      </c>
      <c r="G20" s="95" t="s">
        <v>350</v>
      </c>
      <c r="H20" s="98"/>
      <c r="I20" s="98"/>
      <c r="J20" s="99"/>
    </row>
    <row r="21" spans="1:10" ht="63.75" x14ac:dyDescent="0.25">
      <c r="A21" s="102" t="s">
        <v>351</v>
      </c>
      <c r="B21" s="100" t="s">
        <v>352</v>
      </c>
      <c r="C21" s="100" t="s">
        <v>331</v>
      </c>
      <c r="D21" s="101" t="s">
        <v>412</v>
      </c>
      <c r="E21" s="101" t="s">
        <v>349</v>
      </c>
      <c r="F21" s="101" t="s">
        <v>302</v>
      </c>
      <c r="G21" s="100" t="s">
        <v>350</v>
      </c>
      <c r="H21" s="101" t="s">
        <v>287</v>
      </c>
      <c r="I21" s="102"/>
      <c r="J21" s="97">
        <v>44176</v>
      </c>
    </row>
    <row r="22" spans="1:10" ht="25.5" hidden="1" outlineLevel="1" x14ac:dyDescent="0.25">
      <c r="A22" s="102"/>
      <c r="B22" s="102"/>
      <c r="C22" s="102"/>
      <c r="D22" s="102"/>
      <c r="E22" s="101" t="s">
        <v>379</v>
      </c>
      <c r="F22" s="101" t="s">
        <v>286</v>
      </c>
      <c r="G22" s="100" t="s">
        <v>350</v>
      </c>
      <c r="H22" s="101" t="s">
        <v>380</v>
      </c>
      <c r="I22" s="102"/>
      <c r="J22" s="99"/>
    </row>
    <row r="23" spans="1:10" ht="63.75" hidden="1" outlineLevel="1" x14ac:dyDescent="0.25">
      <c r="A23" s="102"/>
      <c r="B23" s="102"/>
      <c r="C23" s="102"/>
      <c r="D23" s="102"/>
      <c r="E23" s="101" t="s">
        <v>381</v>
      </c>
      <c r="F23" s="101" t="s">
        <v>303</v>
      </c>
      <c r="G23" s="100" t="s">
        <v>350</v>
      </c>
      <c r="H23" s="101" t="s">
        <v>380</v>
      </c>
      <c r="I23" s="102"/>
      <c r="J23" s="99"/>
    </row>
    <row r="24" spans="1:10" ht="25.5" hidden="1" outlineLevel="1" x14ac:dyDescent="0.25">
      <c r="A24" s="102"/>
      <c r="B24" s="102"/>
      <c r="C24" s="102"/>
      <c r="D24" s="102"/>
      <c r="E24" s="101" t="s">
        <v>383</v>
      </c>
      <c r="F24" s="101" t="s">
        <v>292</v>
      </c>
      <c r="G24" s="100" t="s">
        <v>350</v>
      </c>
      <c r="H24" s="102"/>
      <c r="I24" s="102"/>
      <c r="J24" s="99"/>
    </row>
    <row r="25" spans="1:10" ht="76.5" collapsed="1" x14ac:dyDescent="0.25">
      <c r="A25" s="98" t="s">
        <v>353</v>
      </c>
      <c r="B25" s="95" t="s">
        <v>352</v>
      </c>
      <c r="C25" s="95" t="s">
        <v>331</v>
      </c>
      <c r="D25" s="103" t="s">
        <v>354</v>
      </c>
      <c r="E25" s="96" t="s">
        <v>349</v>
      </c>
      <c r="F25" s="96" t="s">
        <v>302</v>
      </c>
      <c r="G25" s="95" t="s">
        <v>350</v>
      </c>
      <c r="H25" s="96" t="s">
        <v>287</v>
      </c>
      <c r="I25" s="98"/>
      <c r="J25" s="97">
        <v>44188</v>
      </c>
    </row>
    <row r="26" spans="1:10" ht="25.5" hidden="1" outlineLevel="1" x14ac:dyDescent="0.25">
      <c r="A26" s="98"/>
      <c r="B26" s="98"/>
      <c r="C26" s="98"/>
      <c r="D26" s="98"/>
      <c r="E26" s="96" t="s">
        <v>379</v>
      </c>
      <c r="F26" s="96" t="s">
        <v>286</v>
      </c>
      <c r="G26" s="95" t="s">
        <v>350</v>
      </c>
      <c r="H26" s="96" t="s">
        <v>380</v>
      </c>
      <c r="I26" s="98"/>
      <c r="J26" s="99"/>
    </row>
    <row r="27" spans="1:10" ht="63.75" hidden="1" outlineLevel="1" x14ac:dyDescent="0.25">
      <c r="A27" s="98"/>
      <c r="B27" s="98"/>
      <c r="C27" s="98"/>
      <c r="D27" s="98"/>
      <c r="E27" s="96" t="s">
        <v>381</v>
      </c>
      <c r="F27" s="96" t="s">
        <v>303</v>
      </c>
      <c r="G27" s="95" t="s">
        <v>350</v>
      </c>
      <c r="H27" s="96" t="s">
        <v>380</v>
      </c>
      <c r="I27" s="98"/>
      <c r="J27" s="99"/>
    </row>
    <row r="28" spans="1:10" ht="25.5" hidden="1" outlineLevel="1" x14ac:dyDescent="0.25">
      <c r="A28" s="98"/>
      <c r="B28" s="98"/>
      <c r="C28" s="98"/>
      <c r="D28" s="98"/>
      <c r="E28" s="96" t="s">
        <v>383</v>
      </c>
      <c r="F28" s="96" t="s">
        <v>292</v>
      </c>
      <c r="G28" s="95" t="s">
        <v>350</v>
      </c>
      <c r="H28" s="98"/>
      <c r="I28" s="98"/>
      <c r="J28" s="99"/>
    </row>
    <row r="29" spans="1:10" ht="63.75" hidden="1" collapsed="1" x14ac:dyDescent="0.25">
      <c r="A29" s="102" t="s">
        <v>384</v>
      </c>
      <c r="B29" s="104" t="s">
        <v>385</v>
      </c>
      <c r="C29" s="104" t="s">
        <v>366</v>
      </c>
      <c r="D29" s="101" t="s">
        <v>386</v>
      </c>
      <c r="E29" s="101" t="s">
        <v>349</v>
      </c>
      <c r="F29" s="101" t="s">
        <v>302</v>
      </c>
      <c r="G29" s="100" t="s">
        <v>350</v>
      </c>
      <c r="H29" s="101" t="s">
        <v>287</v>
      </c>
      <c r="I29" s="102"/>
      <c r="J29" s="105" t="s">
        <v>387</v>
      </c>
    </row>
    <row r="30" spans="1:10" ht="26.25" hidden="1" customHeight="1" outlineLevel="1" x14ac:dyDescent="0.25">
      <c r="A30" s="102"/>
      <c r="B30" s="102"/>
      <c r="C30" s="102"/>
      <c r="D30" s="102"/>
      <c r="E30" s="101" t="s">
        <v>379</v>
      </c>
      <c r="F30" s="101" t="s">
        <v>286</v>
      </c>
      <c r="G30" s="100" t="s">
        <v>350</v>
      </c>
      <c r="H30" s="101" t="s">
        <v>380</v>
      </c>
      <c r="I30" s="102"/>
      <c r="J30" s="105"/>
    </row>
    <row r="31" spans="1:10" ht="63.75" hidden="1" outlineLevel="1" x14ac:dyDescent="0.25">
      <c r="A31" s="102"/>
      <c r="B31" s="102"/>
      <c r="C31" s="102"/>
      <c r="D31" s="102"/>
      <c r="E31" s="101" t="s">
        <v>381</v>
      </c>
      <c r="F31" s="101" t="s">
        <v>303</v>
      </c>
      <c r="G31" s="100" t="s">
        <v>350</v>
      </c>
      <c r="H31" s="101" t="s">
        <v>380</v>
      </c>
      <c r="I31" s="102"/>
      <c r="J31" s="105"/>
    </row>
    <row r="32" spans="1:10" ht="25.5" hidden="1" outlineLevel="1" x14ac:dyDescent="0.25">
      <c r="A32" s="102"/>
      <c r="B32" s="102"/>
      <c r="C32" s="102"/>
      <c r="D32" s="102"/>
      <c r="E32" s="101" t="s">
        <v>383</v>
      </c>
      <c r="F32" s="101" t="s">
        <v>292</v>
      </c>
      <c r="G32" s="100" t="s">
        <v>350</v>
      </c>
      <c r="H32" s="102"/>
      <c r="I32" s="102"/>
      <c r="J32" s="105"/>
    </row>
    <row r="33" spans="1:10" ht="63.75" hidden="1" collapsed="1" x14ac:dyDescent="0.25">
      <c r="A33" s="98" t="s">
        <v>388</v>
      </c>
      <c r="B33" s="106" t="s">
        <v>389</v>
      </c>
      <c r="C33" s="104" t="s">
        <v>390</v>
      </c>
      <c r="D33" s="96" t="s">
        <v>391</v>
      </c>
      <c r="E33" s="96" t="s">
        <v>392</v>
      </c>
      <c r="F33" s="96" t="s">
        <v>302</v>
      </c>
      <c r="G33" s="95" t="s">
        <v>350</v>
      </c>
      <c r="H33" s="96" t="s">
        <v>287</v>
      </c>
      <c r="I33" s="98"/>
      <c r="J33" s="105" t="s">
        <v>387</v>
      </c>
    </row>
    <row r="34" spans="1:10" ht="63.75" hidden="1" outlineLevel="1" x14ac:dyDescent="0.25">
      <c r="A34" s="98"/>
      <c r="B34" s="98"/>
      <c r="C34" s="98"/>
      <c r="D34" s="98"/>
      <c r="E34" s="96" t="s">
        <v>349</v>
      </c>
      <c r="F34" s="96" t="s">
        <v>302</v>
      </c>
      <c r="G34" s="95" t="s">
        <v>350</v>
      </c>
      <c r="H34" s="96" t="s">
        <v>380</v>
      </c>
      <c r="I34" s="98"/>
      <c r="J34" s="99"/>
    </row>
    <row r="35" spans="1:10" ht="25.5" hidden="1" outlineLevel="1" x14ac:dyDescent="0.25">
      <c r="A35" s="98"/>
      <c r="B35" s="98"/>
      <c r="C35" s="98"/>
      <c r="D35" s="98"/>
      <c r="E35" s="96" t="s">
        <v>379</v>
      </c>
      <c r="F35" s="96" t="s">
        <v>286</v>
      </c>
      <c r="G35" s="95" t="s">
        <v>350</v>
      </c>
      <c r="H35" s="96" t="s">
        <v>380</v>
      </c>
      <c r="I35" s="98"/>
      <c r="J35" s="99"/>
    </row>
    <row r="36" spans="1:10" ht="63.75" hidden="1" outlineLevel="1" x14ac:dyDescent="0.25">
      <c r="A36" s="98"/>
      <c r="B36" s="98"/>
      <c r="C36" s="98"/>
      <c r="D36" s="98"/>
      <c r="E36" s="96" t="s">
        <v>381</v>
      </c>
      <c r="F36" s="96" t="s">
        <v>303</v>
      </c>
      <c r="G36" s="95" t="s">
        <v>350</v>
      </c>
      <c r="H36" s="98"/>
      <c r="I36" s="98"/>
      <c r="J36" s="99"/>
    </row>
    <row r="37" spans="1:10" ht="25.5" hidden="1" outlineLevel="1" x14ac:dyDescent="0.25">
      <c r="A37" s="98"/>
      <c r="B37" s="98"/>
      <c r="C37" s="98"/>
      <c r="D37" s="98"/>
      <c r="E37" s="96" t="s">
        <v>383</v>
      </c>
      <c r="F37" s="96" t="s">
        <v>292</v>
      </c>
      <c r="G37" s="95" t="s">
        <v>350</v>
      </c>
      <c r="H37" s="98"/>
      <c r="I37" s="98"/>
      <c r="J37" s="99"/>
    </row>
    <row r="38" spans="1:10" ht="63.75" collapsed="1" x14ac:dyDescent="0.25">
      <c r="A38" s="102" t="s">
        <v>355</v>
      </c>
      <c r="B38" s="100" t="s">
        <v>356</v>
      </c>
      <c r="C38" s="100" t="s">
        <v>331</v>
      </c>
      <c r="D38" s="100" t="s">
        <v>432</v>
      </c>
      <c r="E38" s="101" t="s">
        <v>349</v>
      </c>
      <c r="F38" s="101" t="s">
        <v>302</v>
      </c>
      <c r="G38" s="100" t="s">
        <v>350</v>
      </c>
      <c r="H38" s="101" t="s">
        <v>287</v>
      </c>
      <c r="I38" s="102"/>
      <c r="J38" s="97">
        <v>44196</v>
      </c>
    </row>
    <row r="39" spans="1:10" ht="25.5" hidden="1" outlineLevel="1" x14ac:dyDescent="0.25">
      <c r="A39" s="102"/>
      <c r="B39" s="100"/>
      <c r="C39" s="100"/>
      <c r="D39" s="102"/>
      <c r="E39" s="101" t="s">
        <v>379</v>
      </c>
      <c r="F39" s="101" t="s">
        <v>286</v>
      </c>
      <c r="G39" s="100" t="s">
        <v>350</v>
      </c>
      <c r="H39" s="101" t="s">
        <v>380</v>
      </c>
      <c r="I39" s="102"/>
      <c r="J39" s="99"/>
    </row>
    <row r="40" spans="1:10" ht="63.75" hidden="1" outlineLevel="1" x14ac:dyDescent="0.25">
      <c r="A40" s="102"/>
      <c r="B40" s="102"/>
      <c r="C40" s="102"/>
      <c r="D40" s="102"/>
      <c r="E40" s="101" t="s">
        <v>381</v>
      </c>
      <c r="F40" s="101" t="s">
        <v>303</v>
      </c>
      <c r="G40" s="100" t="s">
        <v>350</v>
      </c>
      <c r="H40" s="101" t="s">
        <v>380</v>
      </c>
      <c r="I40" s="102"/>
      <c r="J40" s="99"/>
    </row>
    <row r="41" spans="1:10" ht="25.5" hidden="1" outlineLevel="1" x14ac:dyDescent="0.25">
      <c r="A41" s="102"/>
      <c r="B41" s="100"/>
      <c r="C41" s="102"/>
      <c r="D41" s="102"/>
      <c r="E41" s="101" t="s">
        <v>383</v>
      </c>
      <c r="F41" s="101" t="s">
        <v>292</v>
      </c>
      <c r="G41" s="100" t="s">
        <v>350</v>
      </c>
      <c r="H41" s="102"/>
      <c r="I41" s="102"/>
      <c r="J41" s="99"/>
    </row>
    <row r="42" spans="1:10" ht="63.75" collapsed="1" x14ac:dyDescent="0.25">
      <c r="A42" s="98" t="s">
        <v>358</v>
      </c>
      <c r="B42" s="95" t="s">
        <v>359</v>
      </c>
      <c r="C42" s="98" t="s">
        <v>331</v>
      </c>
      <c r="D42" s="95" t="s">
        <v>357</v>
      </c>
      <c r="E42" s="96" t="s">
        <v>349</v>
      </c>
      <c r="F42" s="96" t="s">
        <v>302</v>
      </c>
      <c r="G42" s="95" t="s">
        <v>350</v>
      </c>
      <c r="H42" s="96" t="s">
        <v>287</v>
      </c>
      <c r="I42" s="98"/>
      <c r="J42" s="97">
        <v>43838</v>
      </c>
    </row>
    <row r="43" spans="1:10" ht="25.5" hidden="1" outlineLevel="1" x14ac:dyDescent="0.25">
      <c r="A43" s="98"/>
      <c r="B43" s="98"/>
      <c r="C43" s="98"/>
      <c r="D43" s="98"/>
      <c r="E43" s="96" t="s">
        <v>379</v>
      </c>
      <c r="F43" s="96" t="s">
        <v>286</v>
      </c>
      <c r="G43" s="95" t="s">
        <v>350</v>
      </c>
      <c r="H43" s="96" t="s">
        <v>380</v>
      </c>
      <c r="I43" s="98"/>
    </row>
    <row r="44" spans="1:10" ht="63.75" hidden="1" outlineLevel="1" x14ac:dyDescent="0.25">
      <c r="A44" s="98"/>
      <c r="B44" s="98"/>
      <c r="C44" s="98"/>
      <c r="D44" s="98"/>
      <c r="E44" s="96" t="s">
        <v>381</v>
      </c>
      <c r="F44" s="96" t="s">
        <v>303</v>
      </c>
      <c r="G44" s="95" t="s">
        <v>350</v>
      </c>
      <c r="H44" s="96" t="s">
        <v>380</v>
      </c>
      <c r="I44" s="98"/>
    </row>
    <row r="45" spans="1:10" ht="25.5" hidden="1" outlineLevel="1" x14ac:dyDescent="0.25">
      <c r="A45" s="98"/>
      <c r="B45" s="98"/>
      <c r="C45" s="98"/>
      <c r="D45" s="98"/>
      <c r="E45" s="96" t="s">
        <v>383</v>
      </c>
      <c r="F45" s="96" t="s">
        <v>292</v>
      </c>
      <c r="G45" s="95" t="s">
        <v>350</v>
      </c>
      <c r="H45" s="98"/>
      <c r="I45" s="98"/>
    </row>
    <row r="46" spans="1:10" collapsed="1" x14ac:dyDescent="0.25"/>
  </sheetData>
  <autoFilter ref="C1:C45" xr:uid="{B815E081-3684-47D2-B577-1CA26D86B377}">
    <filterColumn colId="0">
      <filters>
        <filter val="P1"/>
      </filters>
    </filterColumn>
  </autoFilter>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0E7F89-50C6-4913-995C-D62784886C2D}">
  <dimension ref="A1:BQ38"/>
  <sheetViews>
    <sheetView zoomScale="80" zoomScaleNormal="80" workbookViewId="0">
      <selection activeCell="H25" sqref="H25"/>
    </sheetView>
  </sheetViews>
  <sheetFormatPr defaultColWidth="8.85546875" defaultRowHeight="12.75" x14ac:dyDescent="0.2"/>
  <cols>
    <col min="1" max="1" bestFit="true" customWidth="true" style="123" width="8.7109375" collapsed="true"/>
    <col min="2" max="2" bestFit="true" customWidth="true" style="123" width="30.28515625" collapsed="true"/>
    <col min="3" max="3" bestFit="true" customWidth="true" style="123" width="10.7109375" collapsed="true"/>
    <col min="4" max="4" bestFit="true" customWidth="true" style="123" width="32.28515625" collapsed="true"/>
    <col min="5" max="5" bestFit="true" customWidth="true" style="123" width="19.28515625" collapsed="true"/>
    <col min="6" max="6" bestFit="true" customWidth="true" style="123" width="20.85546875" collapsed="true"/>
    <col min="7" max="7" bestFit="true" customWidth="true" style="123" width="13.140625" collapsed="true"/>
    <col min="8" max="8" bestFit="true" customWidth="true" style="123" width="18.85546875" collapsed="true"/>
    <col min="9" max="9" bestFit="true" customWidth="true" style="123" width="20.0" collapsed="true"/>
    <col min="10" max="10" bestFit="true" customWidth="true" style="123" width="24.42578125" collapsed="true"/>
    <col min="11" max="11" bestFit="true" customWidth="true" style="123" width="10.42578125" collapsed="true"/>
    <col min="12" max="12" bestFit="true" customWidth="true" style="123" width="19.42578125" collapsed="true"/>
    <col min="13" max="13" bestFit="true" customWidth="true" style="123" width="18.140625" collapsed="true"/>
    <col min="14" max="14" bestFit="true" customWidth="true" style="123" width="19.42578125" collapsed="true"/>
    <col min="15" max="15" bestFit="true" customWidth="true" style="123" width="16.7109375" collapsed="true"/>
    <col min="16" max="16" bestFit="true" customWidth="true" style="123" width="16.85546875" collapsed="true"/>
    <col min="17" max="17" bestFit="true" customWidth="true" style="123" width="16.7109375" collapsed="true"/>
    <col min="18" max="18" bestFit="true" customWidth="true" style="123" width="13.5703125" collapsed="true"/>
    <col min="19" max="19" bestFit="true" customWidth="true" style="123" width="31.5703125" collapsed="true"/>
    <col min="20" max="20" bestFit="true" customWidth="true" style="123" width="16.42578125" collapsed="true"/>
    <col min="21" max="21" bestFit="true" customWidth="true" style="123" width="17.28515625" collapsed="true"/>
    <col min="22" max="22" bestFit="true" customWidth="true" style="123" width="12.0" collapsed="true"/>
    <col min="23" max="23" bestFit="true" customWidth="true" style="123" width="13.0" collapsed="true"/>
    <col min="24" max="24" bestFit="true" customWidth="true" style="123" width="13.5703125" collapsed="true"/>
    <col min="25" max="25" customWidth="true" style="123" width="13.0" collapsed="true"/>
    <col min="26" max="27" customWidth="true" style="123" width="12.28515625" collapsed="true"/>
    <col min="28" max="28" bestFit="true" customWidth="true" style="123" width="34.42578125" collapsed="true"/>
    <col min="29" max="30" bestFit="true" customWidth="true" style="123" width="13.0" collapsed="true"/>
    <col min="31" max="32" bestFit="true" customWidth="true" style="123" width="9.85546875" collapsed="true"/>
    <col min="33" max="33" bestFit="true" customWidth="true" style="123" width="12.85546875" collapsed="true"/>
    <col min="34" max="34" bestFit="true" customWidth="true" style="123" width="11.42578125" collapsed="true"/>
    <col min="35" max="35" bestFit="true" customWidth="true" style="123" width="13.0" collapsed="true"/>
    <col min="36" max="36" bestFit="true" customWidth="true" style="123" width="9.85546875" collapsed="true"/>
    <col min="37" max="37" bestFit="true" customWidth="true" style="123" width="10.0" collapsed="true"/>
    <col min="38" max="40" style="123" width="8.85546875" collapsed="true"/>
    <col min="41" max="41" bestFit="true" customWidth="true" style="123" width="13.0" collapsed="true"/>
    <col min="42" max="16384" style="123" width="8.85546875" collapsed="true"/>
  </cols>
  <sheetData>
    <row r="1" spans="1:69" x14ac:dyDescent="0.2">
      <c r="A1" s="123" t="s">
        <v>216</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c r="Z1" s="123" t="s">
        <v>108</v>
      </c>
      <c r="AA1" s="123" t="s">
        <v>109</v>
      </c>
      <c r="AB1" s="123" t="s">
        <v>110</v>
      </c>
      <c r="AC1" s="123" t="s">
        <v>111</v>
      </c>
      <c r="AD1" s="123" t="s">
        <v>112</v>
      </c>
      <c r="AE1" s="123" t="s">
        <v>113</v>
      </c>
      <c r="AF1" s="123" t="s">
        <v>114</v>
      </c>
      <c r="AG1" s="123" t="s">
        <v>115</v>
      </c>
      <c r="AH1" s="123" t="s">
        <v>116</v>
      </c>
      <c r="AI1" s="123" t="s">
        <v>117</v>
      </c>
      <c r="AJ1" s="123" t="s">
        <v>118</v>
      </c>
      <c r="AK1" s="123" t="s">
        <v>119</v>
      </c>
    </row>
    <row r="2" spans="1:69" s="143" customFormat="1" ht="38.25" x14ac:dyDescent="0.2">
      <c r="A2" s="132" t="s">
        <v>217</v>
      </c>
      <c r="B2" s="133" t="s">
        <v>8</v>
      </c>
      <c r="C2" s="134" t="s">
        <v>9</v>
      </c>
      <c r="D2" s="133" t="s">
        <v>15</v>
      </c>
      <c r="E2" s="133" t="s">
        <v>16</v>
      </c>
      <c r="F2" s="133" t="s">
        <v>17</v>
      </c>
      <c r="G2" s="133" t="s">
        <v>18</v>
      </c>
      <c r="H2" s="133" t="s">
        <v>10</v>
      </c>
      <c r="I2" s="133" t="s">
        <v>11</v>
      </c>
      <c r="J2" s="133" t="s">
        <v>12</v>
      </c>
      <c r="K2" s="133" t="s">
        <v>0</v>
      </c>
      <c r="L2" s="133" t="s">
        <v>1</v>
      </c>
      <c r="M2" s="134" t="s">
        <v>23</v>
      </c>
      <c r="N2" s="134" t="s">
        <v>47</v>
      </c>
      <c r="O2" s="134" t="s">
        <v>48</v>
      </c>
      <c r="P2" s="134" t="s">
        <v>55</v>
      </c>
      <c r="Q2" s="134" t="s">
        <v>41</v>
      </c>
      <c r="R2" s="135" t="s">
        <v>78</v>
      </c>
      <c r="S2" s="135" t="s">
        <v>58</v>
      </c>
      <c r="T2" s="135" t="s">
        <v>59</v>
      </c>
      <c r="U2" s="135" t="s">
        <v>53</v>
      </c>
      <c r="V2" s="134" t="s">
        <v>55</v>
      </c>
      <c r="W2" s="135" t="s">
        <v>565</v>
      </c>
      <c r="X2" s="134" t="s">
        <v>564</v>
      </c>
      <c r="Y2" s="134" t="s">
        <v>68</v>
      </c>
      <c r="Z2" s="136" t="s">
        <v>140</v>
      </c>
      <c r="AA2" s="136" t="s">
        <v>147</v>
      </c>
      <c r="AB2" s="137" t="s">
        <v>764</v>
      </c>
      <c r="AC2" s="137" t="s">
        <v>568</v>
      </c>
      <c r="AD2" s="137" t="s">
        <v>60</v>
      </c>
      <c r="AE2" s="137" t="s">
        <v>185</v>
      </c>
      <c r="AF2" s="137" t="s">
        <v>566</v>
      </c>
      <c r="AG2" s="137" t="s">
        <v>567</v>
      </c>
      <c r="AH2" s="137" t="s">
        <v>63</v>
      </c>
      <c r="AI2" s="137" t="s">
        <v>65</v>
      </c>
      <c r="AJ2" s="137" t="s">
        <v>67</v>
      </c>
      <c r="AK2" s="138" t="s">
        <v>68</v>
      </c>
      <c r="AL2" s="123"/>
      <c r="AM2" s="123"/>
      <c r="AN2" s="123"/>
      <c r="AO2" s="123"/>
      <c r="AP2" s="123"/>
      <c r="AQ2" s="123"/>
      <c r="AR2" s="123"/>
      <c r="AS2" s="123"/>
      <c r="AT2" s="123"/>
      <c r="AU2" s="123"/>
      <c r="AV2" s="123"/>
      <c r="AW2" s="123"/>
      <c r="AX2" s="123"/>
      <c r="AY2" s="123"/>
      <c r="AZ2" s="123"/>
      <c r="BA2" s="123"/>
      <c r="BB2" s="123"/>
      <c r="BC2" s="123"/>
      <c r="BD2" s="123"/>
      <c r="BE2" s="123"/>
      <c r="BF2" s="123"/>
      <c r="BG2" s="123"/>
      <c r="BH2" s="123"/>
      <c r="BI2" s="123"/>
      <c r="BJ2" s="123"/>
      <c r="BK2" s="123"/>
      <c r="BL2" s="123"/>
      <c r="BM2" s="123"/>
      <c r="BN2" s="123"/>
      <c r="BO2" s="123"/>
      <c r="BP2" s="123"/>
      <c r="BQ2" s="123"/>
    </row>
    <row r="3" spans="1:69" x14ac:dyDescent="0.2">
      <c r="A3" s="123">
        <v>0</v>
      </c>
      <c r="B3" s="144">
        <v>1</v>
      </c>
      <c r="C3" s="145" t="s">
        <v>72</v>
      </c>
      <c r="D3" s="146" t="s">
        <v>33</v>
      </c>
      <c r="E3" s="146" t="s">
        <v>139</v>
      </c>
      <c r="F3" s="147" t="s">
        <v>20</v>
      </c>
      <c r="G3" s="146" t="s">
        <v>19</v>
      </c>
      <c r="H3" s="147" t="s">
        <v>77</v>
      </c>
      <c r="I3" s="146" t="s">
        <v>37</v>
      </c>
      <c r="J3" s="178" t="s">
        <v>237</v>
      </c>
      <c r="K3" s="148" t="s">
        <v>4</v>
      </c>
      <c r="L3" s="145">
        <v>79.38</v>
      </c>
      <c r="M3" s="127">
        <f>J3*L3</f>
        <v>67473</v>
      </c>
      <c r="N3" s="127">
        <v>0</v>
      </c>
      <c r="O3" s="127">
        <v>0</v>
      </c>
      <c r="P3" s="130">
        <v>0.18</v>
      </c>
      <c r="Q3" s="146" t="s">
        <v>44</v>
      </c>
      <c r="R3" s="145">
        <v>5</v>
      </c>
      <c r="S3" s="127">
        <f>M3*R3/100</f>
        <v>3373.65</v>
      </c>
      <c r="T3" s="127">
        <f>M3-S3</f>
        <v>64099.35</v>
      </c>
      <c r="U3" s="126">
        <f>T3-(T3*$U$9)</f>
        <v>63935.293574868811</v>
      </c>
      <c r="V3" s="127">
        <f>ROUND((P3*U3),2)</f>
        <v>11508.35</v>
      </c>
      <c r="W3" s="127">
        <f>$W$9*U3</f>
        <v>127.66321663781278</v>
      </c>
      <c r="X3" s="127">
        <f>ROUND(((U3+W3)/J3),4)</f>
        <v>75.368200000000002</v>
      </c>
      <c r="Y3" s="127">
        <f>X3*J3</f>
        <v>64062.97</v>
      </c>
      <c r="Z3" s="145" t="str">
        <f>C3</f>
        <v>BRUFT090</v>
      </c>
      <c r="AA3" s="178" t="str">
        <f>J3</f>
        <v>850</v>
      </c>
      <c r="AB3" s="179" t="s">
        <v>241</v>
      </c>
      <c r="AC3" s="149">
        <f>(AB3/J3)*U3</f>
        <v>31967.646787434405</v>
      </c>
      <c r="AD3" s="149">
        <f>AB3*L3</f>
        <v>33736.5</v>
      </c>
      <c r="AE3" s="149">
        <f>ROUND(AD3*R3/100,2)</f>
        <v>1686.83</v>
      </c>
      <c r="AF3" s="149">
        <f>AD3-AE3</f>
        <v>32049.67</v>
      </c>
      <c r="AG3" s="126">
        <f>AF3-(AF3*$AG$9)</f>
        <v>31971.741512157452</v>
      </c>
      <c r="AH3" s="127">
        <f>ROUND(P3*AG3,2)</f>
        <v>5754.91</v>
      </c>
      <c r="AI3" s="149">
        <f>($AD$12/$AD$10)*AF3</f>
        <v>60.640010539682542</v>
      </c>
      <c r="AJ3" s="127">
        <f>ROUND(((AG3+AI3)/AB3),4)</f>
        <v>75.3703</v>
      </c>
      <c r="AK3" s="149">
        <f>ROUND(AB3*AJ3,2)</f>
        <v>32032.38</v>
      </c>
    </row>
    <row r="4" spans="1:69" x14ac:dyDescent="0.2">
      <c r="A4" s="123">
        <v>1</v>
      </c>
      <c r="B4" s="144">
        <v>2</v>
      </c>
      <c r="C4" s="145" t="s">
        <v>73</v>
      </c>
      <c r="D4" s="146" t="s">
        <v>33</v>
      </c>
      <c r="E4" s="146" t="s">
        <v>34</v>
      </c>
      <c r="F4" s="147" t="s">
        <v>20</v>
      </c>
      <c r="G4" s="146" t="s">
        <v>19</v>
      </c>
      <c r="H4" s="147" t="s">
        <v>77</v>
      </c>
      <c r="I4" s="146" t="s">
        <v>37</v>
      </c>
      <c r="J4" s="178" t="s">
        <v>210</v>
      </c>
      <c r="K4" s="148" t="s">
        <v>4</v>
      </c>
      <c r="L4" s="145">
        <v>69.88</v>
      </c>
      <c r="M4" s="127">
        <f>J4*L4</f>
        <v>104820</v>
      </c>
      <c r="N4" s="127">
        <v>0</v>
      </c>
      <c r="O4" s="127">
        <v>0</v>
      </c>
      <c r="P4" s="130">
        <v>0.12</v>
      </c>
      <c r="Q4" s="146" t="s">
        <v>44</v>
      </c>
      <c r="R4" s="145">
        <v>5</v>
      </c>
      <c r="S4" s="127">
        <f>M4*R4/100</f>
        <v>5241</v>
      </c>
      <c r="T4" s="127">
        <f>M4-S4</f>
        <v>99579</v>
      </c>
      <c r="U4" s="126">
        <f t="shared" ref="U4:U7" si="0">T4-(T4*$U$9)</f>
        <v>99324.136654924907</v>
      </c>
      <c r="V4" s="127">
        <f t="shared" ref="V4:V7" si="1">ROUND((P4*U4),2)</f>
        <v>11918.9</v>
      </c>
      <c r="W4" s="127">
        <f t="shared" ref="W4:W7" si="2">$W$9*U4</f>
        <v>198.32612108510864</v>
      </c>
      <c r="X4" s="127">
        <f t="shared" ref="X4:X7" si="3">ROUND(((U4+W4)/J4),4)</f>
        <v>66.348299999999995</v>
      </c>
      <c r="Y4" s="127">
        <f t="shared" ref="Y4:Y7" si="4">X4*J4</f>
        <v>99522.45</v>
      </c>
      <c r="Z4" s="145"/>
      <c r="AA4" s="178"/>
      <c r="AB4" s="179"/>
      <c r="AC4" s="149"/>
      <c r="AD4" s="149"/>
      <c r="AE4" s="149"/>
      <c r="AF4" s="149"/>
      <c r="AG4" s="126"/>
      <c r="AH4" s="127"/>
      <c r="AI4" s="149"/>
      <c r="AJ4" s="127"/>
      <c r="AK4" s="149"/>
    </row>
    <row r="5" spans="1:69" x14ac:dyDescent="0.2">
      <c r="A5" s="123">
        <v>2</v>
      </c>
      <c r="B5" s="144">
        <v>3</v>
      </c>
      <c r="C5" s="145" t="s">
        <v>74</v>
      </c>
      <c r="D5" s="146" t="s">
        <v>33</v>
      </c>
      <c r="E5" s="146" t="s">
        <v>34</v>
      </c>
      <c r="F5" s="147" t="s">
        <v>20</v>
      </c>
      <c r="G5" s="146" t="s">
        <v>19</v>
      </c>
      <c r="H5" s="147" t="s">
        <v>77</v>
      </c>
      <c r="I5" s="146" t="s">
        <v>37</v>
      </c>
      <c r="J5" s="178" t="s">
        <v>238</v>
      </c>
      <c r="K5" s="148" t="s">
        <v>4</v>
      </c>
      <c r="L5" s="145">
        <v>43.04</v>
      </c>
      <c r="M5" s="127">
        <f>J5*L5</f>
        <v>120512</v>
      </c>
      <c r="N5" s="127">
        <v>0</v>
      </c>
      <c r="O5" s="127">
        <v>0</v>
      </c>
      <c r="P5" s="130">
        <v>0.05</v>
      </c>
      <c r="Q5" s="146" t="s">
        <v>44</v>
      </c>
      <c r="R5" s="145">
        <v>5</v>
      </c>
      <c r="S5" s="127">
        <f>M5*R5/100</f>
        <v>6025.6</v>
      </c>
      <c r="T5" s="127">
        <f>M5-S5</f>
        <v>114486.39999999999</v>
      </c>
      <c r="U5" s="126">
        <f t="shared" si="0"/>
        <v>114193.38252774577</v>
      </c>
      <c r="V5" s="127">
        <f t="shared" si="1"/>
        <v>5709.67</v>
      </c>
      <c r="W5" s="127">
        <f t="shared" si="2"/>
        <v>228.01638527197684</v>
      </c>
      <c r="X5" s="127">
        <f t="shared" si="3"/>
        <v>40.864800000000002</v>
      </c>
      <c r="Y5" s="127">
        <f t="shared" si="4"/>
        <v>114421.44</v>
      </c>
      <c r="Z5" s="128">
        <v>0</v>
      </c>
      <c r="AA5" s="178"/>
      <c r="AB5" s="180" t="s">
        <v>208</v>
      </c>
      <c r="AC5" s="128"/>
      <c r="AD5" s="128">
        <v>0</v>
      </c>
      <c r="AE5" s="128">
        <v>0</v>
      </c>
      <c r="AF5" s="128">
        <v>0</v>
      </c>
      <c r="AG5" s="128">
        <v>0</v>
      </c>
      <c r="AH5" s="128">
        <v>0</v>
      </c>
      <c r="AI5" s="128">
        <v>0</v>
      </c>
      <c r="AJ5" s="128">
        <v>0</v>
      </c>
      <c r="AK5" s="128">
        <v>0</v>
      </c>
    </row>
    <row r="6" spans="1:69" x14ac:dyDescent="0.2">
      <c r="A6" s="123">
        <v>3</v>
      </c>
      <c r="B6" s="144">
        <v>4</v>
      </c>
      <c r="C6" s="145" t="s">
        <v>75</v>
      </c>
      <c r="D6" s="146" t="s">
        <v>33</v>
      </c>
      <c r="E6" s="146" t="s">
        <v>34</v>
      </c>
      <c r="F6" s="147" t="s">
        <v>20</v>
      </c>
      <c r="G6" s="146" t="s">
        <v>19</v>
      </c>
      <c r="H6" s="147" t="s">
        <v>77</v>
      </c>
      <c r="I6" s="146" t="s">
        <v>37</v>
      </c>
      <c r="J6" s="178" t="s">
        <v>239</v>
      </c>
      <c r="K6" s="148" t="s">
        <v>4</v>
      </c>
      <c r="L6" s="145">
        <v>75.05</v>
      </c>
      <c r="M6" s="127">
        <f>J6*L6</f>
        <v>431537.5</v>
      </c>
      <c r="N6" s="127">
        <v>0</v>
      </c>
      <c r="O6" s="127">
        <v>0</v>
      </c>
      <c r="P6" s="130">
        <v>0.18</v>
      </c>
      <c r="Q6" s="146" t="s">
        <v>43</v>
      </c>
      <c r="R6" s="145">
        <v>100</v>
      </c>
      <c r="S6" s="127">
        <f>R6</f>
        <v>100</v>
      </c>
      <c r="T6" s="127">
        <f>M6-S6</f>
        <v>431437.5</v>
      </c>
      <c r="U6" s="126">
        <f t="shared" si="0"/>
        <v>430333.27516905341</v>
      </c>
      <c r="V6" s="127">
        <f t="shared" si="1"/>
        <v>77459.990000000005</v>
      </c>
      <c r="W6" s="127">
        <f t="shared" si="2"/>
        <v>859.27078867689545</v>
      </c>
      <c r="X6" s="127">
        <f t="shared" si="3"/>
        <v>74.989999999999995</v>
      </c>
      <c r="Y6" s="127">
        <f t="shared" si="4"/>
        <v>431192.49999999994</v>
      </c>
      <c r="Z6" s="128">
        <v>0</v>
      </c>
      <c r="AA6" s="180">
        <v>0</v>
      </c>
      <c r="AB6" s="180" t="s">
        <v>208</v>
      </c>
      <c r="AC6" s="128"/>
      <c r="AD6" s="128">
        <v>0</v>
      </c>
      <c r="AE6" s="128">
        <v>0</v>
      </c>
      <c r="AF6" s="128">
        <v>0</v>
      </c>
      <c r="AG6" s="128">
        <v>0</v>
      </c>
      <c r="AH6" s="128">
        <v>0</v>
      </c>
      <c r="AI6" s="128">
        <v>0</v>
      </c>
      <c r="AJ6" s="128">
        <v>0</v>
      </c>
      <c r="AK6" s="128">
        <v>0</v>
      </c>
    </row>
    <row r="7" spans="1:69" x14ac:dyDescent="0.2">
      <c r="A7" s="123">
        <v>4</v>
      </c>
      <c r="B7" s="144">
        <v>5</v>
      </c>
      <c r="C7" s="145" t="s">
        <v>76</v>
      </c>
      <c r="D7" s="146" t="s">
        <v>33</v>
      </c>
      <c r="E7" s="146" t="s">
        <v>34</v>
      </c>
      <c r="F7" s="147" t="s">
        <v>20</v>
      </c>
      <c r="G7" s="146" t="s">
        <v>19</v>
      </c>
      <c r="H7" s="147" t="s">
        <v>77</v>
      </c>
      <c r="I7" s="146" t="s">
        <v>37</v>
      </c>
      <c r="J7" s="178" t="s">
        <v>240</v>
      </c>
      <c r="K7" s="148" t="s">
        <v>4</v>
      </c>
      <c r="L7" s="145">
        <v>219.62</v>
      </c>
      <c r="M7" s="127">
        <f>J7*L7</f>
        <v>1800884</v>
      </c>
      <c r="N7" s="127">
        <v>0</v>
      </c>
      <c r="O7" s="127">
        <v>0</v>
      </c>
      <c r="P7" s="130">
        <v>0.28000000000000003</v>
      </c>
      <c r="Q7" s="145"/>
      <c r="R7" s="145">
        <v>0</v>
      </c>
      <c r="S7" s="127">
        <f>M7*R7</f>
        <v>0</v>
      </c>
      <c r="T7" s="127">
        <f>M7-S7</f>
        <v>1800884</v>
      </c>
      <c r="U7" s="126">
        <f t="shared" si="0"/>
        <v>1796274.802073407</v>
      </c>
      <c r="V7" s="127">
        <f t="shared" si="1"/>
        <v>502956.94</v>
      </c>
      <c r="W7" s="127">
        <f t="shared" si="2"/>
        <v>3586.7234883282099</v>
      </c>
      <c r="X7" s="127">
        <f t="shared" si="3"/>
        <v>219.49529999999999</v>
      </c>
      <c r="Y7" s="127">
        <f t="shared" si="4"/>
        <v>1799861.46</v>
      </c>
      <c r="Z7" s="128">
        <v>0</v>
      </c>
      <c r="AA7" s="180">
        <v>0</v>
      </c>
      <c r="AB7" s="180" t="s">
        <v>208</v>
      </c>
      <c r="AC7" s="128"/>
      <c r="AD7" s="128">
        <v>0</v>
      </c>
      <c r="AE7" s="128">
        <v>0</v>
      </c>
      <c r="AF7" s="128">
        <v>0</v>
      </c>
      <c r="AG7" s="128">
        <v>0</v>
      </c>
      <c r="AH7" s="128">
        <v>0</v>
      </c>
      <c r="AI7" s="128">
        <v>0</v>
      </c>
      <c r="AJ7" s="128">
        <v>0</v>
      </c>
      <c r="AK7" s="128">
        <v>0</v>
      </c>
    </row>
    <row r="8" spans="1:69" x14ac:dyDescent="0.2">
      <c r="A8" s="123">
        <v>5</v>
      </c>
      <c r="B8" s="150"/>
      <c r="C8" s="150"/>
      <c r="D8" s="150"/>
      <c r="E8" s="150"/>
      <c r="F8" s="150"/>
      <c r="G8" s="150"/>
      <c r="H8" s="124"/>
      <c r="I8" s="124"/>
      <c r="J8" s="124"/>
      <c r="K8" s="124"/>
      <c r="L8" s="124"/>
      <c r="M8" s="117">
        <f>SUM(M3:M7)</f>
        <v>2525226.5</v>
      </c>
      <c r="N8" s="117"/>
      <c r="O8" s="117"/>
      <c r="P8" s="124"/>
      <c r="Q8" s="124"/>
      <c r="R8" s="124"/>
      <c r="S8" s="124" t="s">
        <v>69</v>
      </c>
      <c r="T8" s="118">
        <f>SUM(T3:T7)</f>
        <v>2510486.25</v>
      </c>
      <c r="U8" s="118">
        <f t="shared" ref="U8" si="5">SUM(U3:U7)</f>
        <v>2504060.8899999997</v>
      </c>
      <c r="V8" s="118">
        <f>SUM(V3:V7)</f>
        <v>609553.85</v>
      </c>
      <c r="W8" s="118">
        <f>SUM(W3:W7)</f>
        <v>5000.0000000000036</v>
      </c>
      <c r="X8" s="118"/>
      <c r="Y8" s="118"/>
      <c r="Z8" s="119"/>
      <c r="AA8" s="119"/>
      <c r="AB8" s="151" t="s">
        <v>70</v>
      </c>
      <c r="AC8" s="151">
        <f>SUM(AC3:AC7)</f>
        <v>31967.646787434405</v>
      </c>
      <c r="AD8" s="120">
        <f t="shared" ref="AD8:AI8" si="6">SUM(AD3:AD7)</f>
        <v>33736.5</v>
      </c>
      <c r="AE8" s="120">
        <f t="shared" si="6"/>
        <v>1686.83</v>
      </c>
      <c r="AF8" s="120">
        <f>SUM(AF3:AF7)</f>
        <v>32049.67</v>
      </c>
      <c r="AG8" s="120">
        <f>SUM(AG3:AG7)</f>
        <v>31971.741512157452</v>
      </c>
      <c r="AH8" s="120">
        <f>ROUND(SUM(AH3:AH7),2)</f>
        <v>5754.91</v>
      </c>
      <c r="AI8" s="120">
        <f t="shared" si="6"/>
        <v>60.640010539682542</v>
      </c>
      <c r="AJ8" s="122"/>
      <c r="AK8" s="120">
        <f>SUM(AK3:AK7)</f>
        <v>32032.38</v>
      </c>
    </row>
    <row r="9" spans="1:69" x14ac:dyDescent="0.2">
      <c r="A9" s="123">
        <v>6</v>
      </c>
      <c r="B9" s="154" t="s">
        <v>433</v>
      </c>
      <c r="C9" s="154" t="s">
        <v>433</v>
      </c>
      <c r="D9" s="154" t="s">
        <v>433</v>
      </c>
      <c r="E9" s="154" t="s">
        <v>433</v>
      </c>
      <c r="F9" s="154" t="s">
        <v>433</v>
      </c>
      <c r="G9" s="154" t="s">
        <v>433</v>
      </c>
      <c r="H9" s="154" t="s">
        <v>433</v>
      </c>
      <c r="I9" s="154" t="s">
        <v>433</v>
      </c>
      <c r="J9" s="154" t="s">
        <v>433</v>
      </c>
      <c r="K9" s="154" t="s">
        <v>433</v>
      </c>
      <c r="L9" s="154" t="s">
        <v>433</v>
      </c>
      <c r="M9" s="154" t="s">
        <v>433</v>
      </c>
      <c r="N9" s="154" t="s">
        <v>433</v>
      </c>
      <c r="O9" s="154" t="s">
        <v>433</v>
      </c>
      <c r="P9" s="154" t="s">
        <v>433</v>
      </c>
      <c r="Q9" s="154" t="s">
        <v>433</v>
      </c>
      <c r="R9" s="154" t="s">
        <v>433</v>
      </c>
      <c r="S9" s="124" t="s">
        <v>49</v>
      </c>
      <c r="T9" s="118">
        <v>6425.36</v>
      </c>
      <c r="U9" s="155">
        <f>ROUND(T9/T8,16)</f>
        <v>2.5594085607918001E-3</v>
      </c>
      <c r="V9" s="155" t="s">
        <v>433</v>
      </c>
      <c r="W9" s="155">
        <f>ROUND(D27/U8,16)</f>
        <v>1.9967565565069002E-3</v>
      </c>
      <c r="X9" s="155" t="s">
        <v>433</v>
      </c>
      <c r="Y9" s="155" t="s">
        <v>433</v>
      </c>
      <c r="Z9" s="155" t="s">
        <v>433</v>
      </c>
      <c r="AA9" s="155" t="s">
        <v>433</v>
      </c>
      <c r="AB9" s="154" t="s">
        <v>433</v>
      </c>
      <c r="AC9" s="154" t="s">
        <v>433</v>
      </c>
      <c r="AD9" s="156" t="s">
        <v>433</v>
      </c>
      <c r="AE9" s="156" t="s">
        <v>433</v>
      </c>
      <c r="AF9" s="156" t="s">
        <v>433</v>
      </c>
      <c r="AG9" s="156">
        <f>ROUND(AD11/AD10,16)</f>
        <v>2.4314911149645002E-3</v>
      </c>
      <c r="AH9" s="156" t="s">
        <v>433</v>
      </c>
      <c r="AI9" s="156" t="s">
        <v>433</v>
      </c>
      <c r="AJ9" s="157" t="s">
        <v>433</v>
      </c>
      <c r="AK9" s="156" t="s">
        <v>433</v>
      </c>
    </row>
    <row r="10" spans="1:69" x14ac:dyDescent="0.2">
      <c r="A10" s="123">
        <v>7</v>
      </c>
      <c r="B10" s="154" t="s">
        <v>433</v>
      </c>
      <c r="C10" s="154" t="s">
        <v>433</v>
      </c>
      <c r="D10" s="154" t="s">
        <v>433</v>
      </c>
      <c r="E10" s="154" t="s">
        <v>433</v>
      </c>
      <c r="F10" s="154" t="s">
        <v>433</v>
      </c>
      <c r="G10" s="154" t="s">
        <v>433</v>
      </c>
      <c r="H10" s="154" t="s">
        <v>433</v>
      </c>
      <c r="I10" s="154" t="s">
        <v>433</v>
      </c>
      <c r="J10" s="154" t="s">
        <v>433</v>
      </c>
      <c r="K10" s="154" t="s">
        <v>433</v>
      </c>
      <c r="L10" s="154" t="s">
        <v>433</v>
      </c>
      <c r="M10" s="154" t="s">
        <v>433</v>
      </c>
      <c r="N10" s="154" t="s">
        <v>433</v>
      </c>
      <c r="O10" s="154" t="s">
        <v>433</v>
      </c>
      <c r="P10" s="154" t="s">
        <v>433</v>
      </c>
      <c r="Q10" s="154" t="s">
        <v>433</v>
      </c>
      <c r="R10" s="154" t="s">
        <v>433</v>
      </c>
      <c r="S10" s="124" t="s">
        <v>57</v>
      </c>
      <c r="T10" s="117">
        <f>D27+D28</f>
        <v>7000</v>
      </c>
      <c r="U10" s="154" t="s">
        <v>433</v>
      </c>
      <c r="V10" s="154" t="s">
        <v>433</v>
      </c>
      <c r="W10" s="154" t="s">
        <v>433</v>
      </c>
      <c r="X10" s="154" t="s">
        <v>433</v>
      </c>
      <c r="Y10" s="154" t="s">
        <v>433</v>
      </c>
      <c r="Z10" s="154" t="s">
        <v>433</v>
      </c>
      <c r="AA10" s="154" t="s">
        <v>433</v>
      </c>
      <c r="AB10" s="151" t="s">
        <v>186</v>
      </c>
      <c r="AC10" s="151" t="s">
        <v>433</v>
      </c>
      <c r="AD10" s="151">
        <f>AD8</f>
        <v>33736.5</v>
      </c>
      <c r="AE10" s="154" t="s">
        <v>433</v>
      </c>
      <c r="AF10" s="154" t="s">
        <v>433</v>
      </c>
      <c r="AG10" s="154" t="s">
        <v>433</v>
      </c>
      <c r="AH10" s="154" t="s">
        <v>433</v>
      </c>
      <c r="AI10" s="154" t="s">
        <v>433</v>
      </c>
      <c r="AJ10" s="154" t="s">
        <v>433</v>
      </c>
      <c r="AK10" s="154" t="s">
        <v>433</v>
      </c>
    </row>
    <row r="11" spans="1:69" x14ac:dyDescent="0.2">
      <c r="A11" s="123">
        <v>8</v>
      </c>
      <c r="B11" s="154" t="s">
        <v>433</v>
      </c>
      <c r="C11" s="154" t="s">
        <v>433</v>
      </c>
      <c r="D11" s="154" t="s">
        <v>433</v>
      </c>
      <c r="E11" s="154" t="s">
        <v>433</v>
      </c>
      <c r="F11" s="154" t="s">
        <v>433</v>
      </c>
      <c r="G11" s="154" t="s">
        <v>433</v>
      </c>
      <c r="H11" s="154" t="s">
        <v>433</v>
      </c>
      <c r="I11" s="154" t="s">
        <v>433</v>
      </c>
      <c r="J11" s="154" t="s">
        <v>433</v>
      </c>
      <c r="K11" s="154" t="s">
        <v>433</v>
      </c>
      <c r="L11" s="154" t="s">
        <v>433</v>
      </c>
      <c r="M11" s="154" t="s">
        <v>433</v>
      </c>
      <c r="N11" s="154" t="s">
        <v>433</v>
      </c>
      <c r="O11" s="154" t="s">
        <v>433</v>
      </c>
      <c r="P11" s="154" t="s">
        <v>433</v>
      </c>
      <c r="Q11" s="154" t="s">
        <v>433</v>
      </c>
      <c r="R11" s="154" t="s">
        <v>433</v>
      </c>
      <c r="S11" s="124" t="s">
        <v>50</v>
      </c>
      <c r="T11" s="117">
        <f>V8</f>
        <v>609553.85</v>
      </c>
      <c r="U11" s="154" t="s">
        <v>433</v>
      </c>
      <c r="V11" s="154" t="s">
        <v>433</v>
      </c>
      <c r="W11" s="154" t="s">
        <v>433</v>
      </c>
      <c r="X11" s="154" t="s">
        <v>433</v>
      </c>
      <c r="Y11" s="154" t="s">
        <v>433</v>
      </c>
      <c r="Z11" s="154" t="s">
        <v>433</v>
      </c>
      <c r="AA11" s="154" t="s">
        <v>433</v>
      </c>
      <c r="AB11" s="151" t="s">
        <v>42</v>
      </c>
      <c r="AC11" s="151" t="s">
        <v>433</v>
      </c>
      <c r="AD11" s="151">
        <f>ROUND((AC8/$U$8)*$T$9,2)</f>
        <v>82.03</v>
      </c>
      <c r="AE11" s="154" t="s">
        <v>433</v>
      </c>
      <c r="AF11" s="154" t="s">
        <v>433</v>
      </c>
      <c r="AG11" s="154" t="s">
        <v>433</v>
      </c>
      <c r="AH11" s="154" t="s">
        <v>433</v>
      </c>
      <c r="AI11" s="154" t="s">
        <v>433</v>
      </c>
      <c r="AJ11" s="154" t="s">
        <v>433</v>
      </c>
      <c r="AK11" s="154" t="s">
        <v>433</v>
      </c>
    </row>
    <row r="12" spans="1:69" x14ac:dyDescent="0.2">
      <c r="A12" s="123">
        <v>9</v>
      </c>
      <c r="B12" s="154" t="s">
        <v>433</v>
      </c>
      <c r="C12" s="154" t="s">
        <v>433</v>
      </c>
      <c r="D12" s="154" t="s">
        <v>433</v>
      </c>
      <c r="E12" s="154" t="s">
        <v>433</v>
      </c>
      <c r="F12" s="154" t="s">
        <v>433</v>
      </c>
      <c r="G12" s="154" t="s">
        <v>433</v>
      </c>
      <c r="H12" s="154" t="s">
        <v>433</v>
      </c>
      <c r="I12" s="154" t="s">
        <v>433</v>
      </c>
      <c r="J12" s="154" t="s">
        <v>433</v>
      </c>
      <c r="K12" s="154" t="s">
        <v>433</v>
      </c>
      <c r="L12" s="154" t="s">
        <v>433</v>
      </c>
      <c r="M12" s="154" t="s">
        <v>433</v>
      </c>
      <c r="N12" s="154" t="s">
        <v>433</v>
      </c>
      <c r="O12" s="154" t="s">
        <v>433</v>
      </c>
      <c r="P12" s="154" t="s">
        <v>433</v>
      </c>
      <c r="Q12" s="154" t="s">
        <v>433</v>
      </c>
      <c r="R12" s="154" t="s">
        <v>433</v>
      </c>
      <c r="S12" s="124" t="s">
        <v>46</v>
      </c>
      <c r="T12" s="117">
        <f>(T8+T10+T11)-T9</f>
        <v>3120614.74</v>
      </c>
      <c r="U12" s="154" t="s">
        <v>433</v>
      </c>
      <c r="V12" s="154" t="s">
        <v>433</v>
      </c>
      <c r="W12" s="154" t="s">
        <v>433</v>
      </c>
      <c r="X12" s="154" t="s">
        <v>433</v>
      </c>
      <c r="Y12" s="154" t="s">
        <v>433</v>
      </c>
      <c r="Z12" s="154" t="s">
        <v>433</v>
      </c>
      <c r="AA12" s="154" t="s">
        <v>433</v>
      </c>
      <c r="AB12" s="151" t="s">
        <v>187</v>
      </c>
      <c r="AC12" s="151" t="s">
        <v>433</v>
      </c>
      <c r="AD12" s="151">
        <f>ROUND(($AC$8/$U$8)*D27,4)</f>
        <v>63.831600000000002</v>
      </c>
      <c r="AE12" s="154" t="s">
        <v>433</v>
      </c>
      <c r="AF12" s="154" t="s">
        <v>433</v>
      </c>
      <c r="AG12" s="154" t="s">
        <v>433</v>
      </c>
      <c r="AH12" s="154" t="s">
        <v>433</v>
      </c>
      <c r="AI12" s="154" t="s">
        <v>433</v>
      </c>
      <c r="AJ12" s="154" t="s">
        <v>433</v>
      </c>
      <c r="AK12" s="154" t="s">
        <v>433</v>
      </c>
    </row>
    <row r="13" spans="1:69" x14ac:dyDescent="0.2">
      <c r="A13" s="123">
        <v>10</v>
      </c>
      <c r="B13" s="154" t="s">
        <v>433</v>
      </c>
      <c r="C13" s="154" t="s">
        <v>433</v>
      </c>
      <c r="D13" s="154" t="s">
        <v>433</v>
      </c>
      <c r="E13" s="154" t="s">
        <v>433</v>
      </c>
      <c r="F13" s="154" t="s">
        <v>433</v>
      </c>
      <c r="G13" s="154" t="s">
        <v>433</v>
      </c>
      <c r="H13" s="154" t="s">
        <v>433</v>
      </c>
      <c r="I13" s="154" t="s">
        <v>433</v>
      </c>
      <c r="J13" s="154" t="s">
        <v>433</v>
      </c>
      <c r="K13" s="154" t="s">
        <v>433</v>
      </c>
      <c r="L13" s="154" t="s">
        <v>433</v>
      </c>
      <c r="M13" s="154" t="s">
        <v>433</v>
      </c>
      <c r="N13" s="154" t="s">
        <v>433</v>
      </c>
      <c r="O13" s="154" t="s">
        <v>433</v>
      </c>
      <c r="P13" s="154" t="s">
        <v>433</v>
      </c>
      <c r="Q13" s="154" t="s">
        <v>433</v>
      </c>
      <c r="R13" s="154" t="s">
        <v>433</v>
      </c>
      <c r="S13" s="124" t="s">
        <v>45</v>
      </c>
      <c r="T13" s="121">
        <f>D29</f>
        <v>10000</v>
      </c>
      <c r="U13" s="154" t="s">
        <v>433</v>
      </c>
      <c r="V13" s="154" t="s">
        <v>433</v>
      </c>
      <c r="W13" s="154" t="s">
        <v>433</v>
      </c>
      <c r="X13" s="154" t="s">
        <v>433</v>
      </c>
      <c r="Y13" s="154" t="s">
        <v>433</v>
      </c>
      <c r="Z13" s="154" t="s">
        <v>433</v>
      </c>
      <c r="AA13" s="154" t="s">
        <v>433</v>
      </c>
      <c r="AB13" s="151" t="s">
        <v>188</v>
      </c>
      <c r="AC13" s="151" t="s">
        <v>433</v>
      </c>
      <c r="AD13" s="151">
        <f>ROUND(($AC$8/$U$8)*D28,4)</f>
        <v>25.532599999999999</v>
      </c>
      <c r="AE13" s="154" t="s">
        <v>433</v>
      </c>
      <c r="AF13" s="154" t="s">
        <v>433</v>
      </c>
      <c r="AG13" s="154" t="s">
        <v>433</v>
      </c>
      <c r="AH13" s="154" t="s">
        <v>433</v>
      </c>
      <c r="AI13" s="154" t="s">
        <v>433</v>
      </c>
      <c r="AJ13" s="154" t="s">
        <v>433</v>
      </c>
      <c r="AK13" s="154" t="s">
        <v>433</v>
      </c>
    </row>
    <row r="14" spans="1:69" x14ac:dyDescent="0.2">
      <c r="A14" s="123">
        <v>11</v>
      </c>
      <c r="B14" s="154" t="s">
        <v>433</v>
      </c>
      <c r="C14" s="154" t="s">
        <v>433</v>
      </c>
      <c r="D14" s="154" t="s">
        <v>433</v>
      </c>
      <c r="E14" s="154" t="s">
        <v>433</v>
      </c>
      <c r="F14" s="154" t="s">
        <v>433</v>
      </c>
      <c r="G14" s="154" t="s">
        <v>433</v>
      </c>
      <c r="H14" s="154" t="s">
        <v>433</v>
      </c>
      <c r="I14" s="154" t="s">
        <v>433</v>
      </c>
      <c r="J14" s="154" t="s">
        <v>433</v>
      </c>
      <c r="K14" s="154" t="s">
        <v>433</v>
      </c>
      <c r="L14" s="154" t="s">
        <v>433</v>
      </c>
      <c r="M14" s="154" t="s">
        <v>433</v>
      </c>
      <c r="N14" s="154" t="s">
        <v>433</v>
      </c>
      <c r="O14" s="154" t="s">
        <v>433</v>
      </c>
      <c r="P14" s="154" t="s">
        <v>433</v>
      </c>
      <c r="Q14" s="154" t="s">
        <v>433</v>
      </c>
      <c r="R14" s="154" t="s">
        <v>433</v>
      </c>
      <c r="S14" s="154" t="s">
        <v>433</v>
      </c>
      <c r="T14" s="154" t="s">
        <v>433</v>
      </c>
      <c r="U14" s="154" t="s">
        <v>433</v>
      </c>
      <c r="V14" s="154" t="s">
        <v>433</v>
      </c>
      <c r="W14" s="154" t="s">
        <v>433</v>
      </c>
      <c r="X14" s="154" t="s">
        <v>433</v>
      </c>
      <c r="Y14" s="154" t="s">
        <v>433</v>
      </c>
      <c r="Z14" s="154" t="s">
        <v>433</v>
      </c>
      <c r="AA14" s="154" t="s">
        <v>433</v>
      </c>
      <c r="AB14" s="151" t="s">
        <v>189</v>
      </c>
      <c r="AC14" s="151" t="s">
        <v>433</v>
      </c>
      <c r="AD14" s="151">
        <f>ROUND(AD12+AD13,2)</f>
        <v>89.36</v>
      </c>
      <c r="AE14" s="154" t="s">
        <v>433</v>
      </c>
      <c r="AF14" s="154" t="s">
        <v>433</v>
      </c>
      <c r="AG14" s="154" t="s">
        <v>433</v>
      </c>
      <c r="AH14" s="154" t="s">
        <v>433</v>
      </c>
      <c r="AI14" s="154" t="s">
        <v>433</v>
      </c>
      <c r="AJ14" s="154" t="s">
        <v>433</v>
      </c>
      <c r="AK14" s="154" t="s">
        <v>433</v>
      </c>
    </row>
    <row r="15" spans="1:69" ht="25.5" x14ac:dyDescent="0.2">
      <c r="A15" s="123">
        <v>12</v>
      </c>
      <c r="B15" s="184" t="s">
        <v>25</v>
      </c>
      <c r="C15" s="184" t="s">
        <v>26</v>
      </c>
      <c r="D15" s="184" t="s">
        <v>27</v>
      </c>
      <c r="E15" s="184" t="s">
        <v>14</v>
      </c>
      <c r="F15" s="184" t="s">
        <v>766</v>
      </c>
      <c r="G15" s="186" t="s">
        <v>765</v>
      </c>
      <c r="H15" s="186" t="s">
        <v>767</v>
      </c>
      <c r="I15" s="184" t="s">
        <v>768</v>
      </c>
      <c r="J15" s="184" t="s">
        <v>769</v>
      </c>
      <c r="K15" s="184" t="s">
        <v>40</v>
      </c>
      <c r="L15" s="185" t="s">
        <v>609</v>
      </c>
      <c r="M15" s="185" t="s">
        <v>610</v>
      </c>
      <c r="N15" s="185" t="s">
        <v>434</v>
      </c>
      <c r="O15" s="186" t="s">
        <v>608</v>
      </c>
      <c r="P15" s="186" t="s">
        <v>81</v>
      </c>
      <c r="Q15" s="184" t="s">
        <v>83</v>
      </c>
      <c r="R15" s="184" t="s">
        <v>82</v>
      </c>
      <c r="S15" s="154" t="s">
        <v>433</v>
      </c>
      <c r="T15" s="154" t="s">
        <v>433</v>
      </c>
      <c r="U15" s="154" t="s">
        <v>433</v>
      </c>
      <c r="V15" s="74" t="s">
        <v>247</v>
      </c>
      <c r="W15" s="74" t="s">
        <v>248</v>
      </c>
      <c r="X15" s="74" t="s">
        <v>607</v>
      </c>
      <c r="Y15" s="161" t="s">
        <v>433</v>
      </c>
      <c r="Z15" s="154" t="s">
        <v>433</v>
      </c>
      <c r="AA15" s="154" t="s">
        <v>433</v>
      </c>
      <c r="AB15" s="151" t="s">
        <v>183</v>
      </c>
      <c r="AC15" s="151" t="s">
        <v>433</v>
      </c>
      <c r="AD15" s="151">
        <v>0</v>
      </c>
      <c r="AE15" s="154" t="s">
        <v>433</v>
      </c>
      <c r="AF15" s="154" t="s">
        <v>433</v>
      </c>
      <c r="AG15" s="154" t="s">
        <v>433</v>
      </c>
      <c r="AH15" s="154" t="s">
        <v>433</v>
      </c>
      <c r="AI15" s="154" t="s">
        <v>433</v>
      </c>
      <c r="AJ15" s="154" t="s">
        <v>433</v>
      </c>
      <c r="AK15" s="154" t="s">
        <v>433</v>
      </c>
    </row>
    <row r="16" spans="1:69" ht="15" x14ac:dyDescent="0.25">
      <c r="A16" s="123">
        <v>13</v>
      </c>
      <c r="B16" s="175" t="s">
        <v>433</v>
      </c>
      <c r="C16" s="175" t="s">
        <v>433</v>
      </c>
      <c r="D16" t="s">
        <v>433</v>
      </c>
      <c r="E16" t="s">
        <v>1247</v>
      </c>
      <c r="F16" t="s">
        <v>770</v>
      </c>
      <c r="G16" t="s">
        <v>771</v>
      </c>
      <c r="H16" s="176">
        <f>ROUND(AD10,2)</f>
        <v>33736.5</v>
      </c>
      <c r="I16" s="176">
        <f>ROUND(AH8,2)</f>
        <v>5754.91</v>
      </c>
      <c r="J16" s="176">
        <f>ROUND(AD17,2)</f>
        <v>39491.410000000003</v>
      </c>
      <c r="K16" t="s">
        <v>843</v>
      </c>
      <c r="L16" s="177" t="s">
        <v>433</v>
      </c>
      <c r="M16" s="123" t="s">
        <v>433</v>
      </c>
      <c r="N16" s="177" t="s">
        <v>433</v>
      </c>
      <c r="O16" s="8" t="s">
        <v>433</v>
      </c>
      <c r="P16" s="176">
        <v>0</v>
      </c>
      <c r="Q16" s="176">
        <v>0</v>
      </c>
      <c r="R16" s="176">
        <v>0</v>
      </c>
      <c r="S16" s="154" t="s">
        <v>433</v>
      </c>
      <c r="T16" s="154" t="s">
        <v>433</v>
      </c>
      <c r="U16" s="154" t="s">
        <v>433</v>
      </c>
      <c r="V16" s="75">
        <f>(U3*N3)</f>
        <v>0</v>
      </c>
      <c r="W16" s="75">
        <f>(U3*O3)</f>
        <v>0</v>
      </c>
      <c r="X16" s="75">
        <f>V3</f>
        <v>11508.35</v>
      </c>
      <c r="Y16" s="154" t="s">
        <v>433</v>
      </c>
      <c r="Z16" s="154" t="s">
        <v>433</v>
      </c>
      <c r="AA16" s="154" t="s">
        <v>433</v>
      </c>
      <c r="AB16" s="151" t="s">
        <v>50</v>
      </c>
      <c r="AC16" s="151" t="s">
        <v>433</v>
      </c>
      <c r="AD16" s="151">
        <f>AH8</f>
        <v>5754.91</v>
      </c>
      <c r="AE16" s="154" t="s">
        <v>433</v>
      </c>
      <c r="AF16" s="154" t="s">
        <v>433</v>
      </c>
      <c r="AG16" s="154" t="s">
        <v>433</v>
      </c>
      <c r="AH16" s="162" t="s">
        <v>433</v>
      </c>
      <c r="AI16" s="162" t="s">
        <v>433</v>
      </c>
      <c r="AJ16" s="154" t="s">
        <v>433</v>
      </c>
      <c r="AK16" s="154" t="s">
        <v>433</v>
      </c>
    </row>
    <row r="17" spans="1:37" x14ac:dyDescent="0.2">
      <c r="A17" s="123">
        <v>14</v>
      </c>
      <c r="B17" s="175" t="s">
        <v>433</v>
      </c>
      <c r="C17" s="175" t="s">
        <v>433</v>
      </c>
      <c r="D17" s="175" t="s">
        <v>433</v>
      </c>
      <c r="E17" s="175" t="s">
        <v>433</v>
      </c>
      <c r="F17" s="154" t="s">
        <v>433</v>
      </c>
      <c r="G17" s="154" t="s">
        <v>433</v>
      </c>
      <c r="H17" s="154" t="s">
        <v>433</v>
      </c>
      <c r="I17" s="154" t="s">
        <v>433</v>
      </c>
      <c r="J17" s="154" t="s">
        <v>433</v>
      </c>
      <c r="K17" s="154" t="s">
        <v>433</v>
      </c>
      <c r="L17" s="154" t="s">
        <v>433</v>
      </c>
      <c r="M17" s="154" t="s">
        <v>433</v>
      </c>
      <c r="N17" s="154" t="s">
        <v>433</v>
      </c>
      <c r="O17" s="154" t="s">
        <v>433</v>
      </c>
      <c r="P17" s="176">
        <v>0</v>
      </c>
      <c r="Q17" s="176">
        <v>0</v>
      </c>
      <c r="R17" s="176">
        <v>0</v>
      </c>
      <c r="S17" s="154" t="s">
        <v>433</v>
      </c>
      <c r="T17" s="154" t="s">
        <v>433</v>
      </c>
      <c r="U17" s="154" t="s">
        <v>433</v>
      </c>
      <c r="V17" s="75">
        <f t="shared" ref="V17:V20" si="7">(U4*N4)</f>
        <v>0</v>
      </c>
      <c r="W17" s="75">
        <f t="shared" ref="W17:W20" si="8">(U4*O4)</f>
        <v>0</v>
      </c>
      <c r="X17" s="75">
        <f t="shared" ref="X17:X26" si="9">V4</f>
        <v>11918.9</v>
      </c>
      <c r="Y17" s="154" t="s">
        <v>433</v>
      </c>
      <c r="Z17" s="154" t="s">
        <v>433</v>
      </c>
      <c r="AA17" s="154" t="s">
        <v>433</v>
      </c>
      <c r="AB17" s="151" t="s">
        <v>190</v>
      </c>
      <c r="AC17" s="151" t="s">
        <v>433</v>
      </c>
      <c r="AD17" s="151">
        <f>AD10+AD16</f>
        <v>39491.410000000003</v>
      </c>
      <c r="AE17" s="154" t="s">
        <v>433</v>
      </c>
      <c r="AF17" s="154" t="s">
        <v>433</v>
      </c>
      <c r="AG17" s="154" t="s">
        <v>433</v>
      </c>
      <c r="AH17" s="154" t="s">
        <v>433</v>
      </c>
      <c r="AI17" s="154" t="s">
        <v>433</v>
      </c>
      <c r="AJ17" s="154" t="s">
        <v>433</v>
      </c>
      <c r="AK17" s="154" t="s">
        <v>433</v>
      </c>
    </row>
    <row r="18" spans="1:37" x14ac:dyDescent="0.2">
      <c r="A18" s="123">
        <v>15</v>
      </c>
      <c r="B18" s="175" t="s">
        <v>433</v>
      </c>
      <c r="C18" s="175" t="s">
        <v>433</v>
      </c>
      <c r="D18" s="175" t="s">
        <v>433</v>
      </c>
      <c r="E18" s="175" t="s">
        <v>433</v>
      </c>
      <c r="F18" s="230" t="s">
        <v>433</v>
      </c>
      <c r="G18" s="230" t="s">
        <v>433</v>
      </c>
      <c r="H18" s="230" t="s">
        <v>433</v>
      </c>
      <c r="I18" s="230" t="s">
        <v>433</v>
      </c>
      <c r="J18" s="230" t="s">
        <v>433</v>
      </c>
      <c r="K18" s="230" t="s">
        <v>433</v>
      </c>
      <c r="L18" s="230" t="s">
        <v>433</v>
      </c>
      <c r="M18" s="230" t="s">
        <v>433</v>
      </c>
      <c r="N18" s="230" t="s">
        <v>433</v>
      </c>
      <c r="O18" s="230" t="s">
        <v>433</v>
      </c>
      <c r="P18" s="176">
        <v>0</v>
      </c>
      <c r="Q18" s="176">
        <v>0</v>
      </c>
      <c r="R18" s="176">
        <v>0</v>
      </c>
      <c r="S18" s="154" t="s">
        <v>433</v>
      </c>
      <c r="T18" s="154" t="s">
        <v>433</v>
      </c>
      <c r="U18" s="154" t="s">
        <v>433</v>
      </c>
      <c r="V18" s="75">
        <f t="shared" si="7"/>
        <v>0</v>
      </c>
      <c r="W18" s="75">
        <f t="shared" si="8"/>
        <v>0</v>
      </c>
      <c r="X18" s="75">
        <f t="shared" si="9"/>
        <v>5709.67</v>
      </c>
      <c r="Y18" s="154" t="s">
        <v>433</v>
      </c>
      <c r="Z18" s="154" t="s">
        <v>433</v>
      </c>
      <c r="AA18" s="154" t="s">
        <v>433</v>
      </c>
      <c r="AB18" s="151" t="s">
        <v>45</v>
      </c>
      <c r="AC18" s="151" t="s">
        <v>433</v>
      </c>
      <c r="AD18" s="188">
        <f>ROUND(($AC$8/$U$8)*D29,2)</f>
        <v>127.66</v>
      </c>
      <c r="AE18" s="154" t="s">
        <v>433</v>
      </c>
      <c r="AF18" s="154" t="s">
        <v>433</v>
      </c>
      <c r="AG18" s="154" t="s">
        <v>433</v>
      </c>
      <c r="AH18" s="154" t="s">
        <v>433</v>
      </c>
      <c r="AI18" s="154" t="s">
        <v>433</v>
      </c>
      <c r="AJ18" s="154" t="s">
        <v>433</v>
      </c>
      <c r="AK18" s="154" t="s">
        <v>433</v>
      </c>
    </row>
    <row r="19" spans="1:37" s="165" customFormat="1" x14ac:dyDescent="0.2">
      <c r="A19" s="123">
        <v>16</v>
      </c>
      <c r="B19" s="175" t="s">
        <v>433</v>
      </c>
      <c r="C19" s="175" t="s">
        <v>433</v>
      </c>
      <c r="D19" s="175" t="s">
        <v>433</v>
      </c>
      <c r="E19" s="175" t="s">
        <v>433</v>
      </c>
      <c r="F19" s="175" t="s">
        <v>433</v>
      </c>
      <c r="G19" s="175" t="s">
        <v>433</v>
      </c>
      <c r="H19" s="176" t="s">
        <v>433</v>
      </c>
      <c r="I19" s="176" t="s">
        <v>433</v>
      </c>
      <c r="J19" s="69" t="s">
        <v>433</v>
      </c>
      <c r="K19" s="176" t="s">
        <v>433</v>
      </c>
      <c r="L19" s="8" t="str">
        <f t="shared" ref="L19" si="10">J19</f>
        <v>.</v>
      </c>
      <c r="M19" s="191" t="s">
        <v>433</v>
      </c>
      <c r="N19" s="177" t="s">
        <v>433</v>
      </c>
      <c r="O19" s="8" t="s">
        <v>433</v>
      </c>
      <c r="P19" s="176">
        <v>0</v>
      </c>
      <c r="Q19" s="176">
        <v>0</v>
      </c>
      <c r="R19" s="176">
        <v>0</v>
      </c>
      <c r="S19" s="187" t="s">
        <v>433</v>
      </c>
      <c r="T19" s="187" t="s">
        <v>433</v>
      </c>
      <c r="U19" s="154" t="s">
        <v>433</v>
      </c>
      <c r="V19" s="75">
        <f t="shared" si="7"/>
        <v>0</v>
      </c>
      <c r="W19" s="75">
        <f t="shared" si="8"/>
        <v>0</v>
      </c>
      <c r="X19" s="75">
        <f t="shared" si="9"/>
        <v>77459.990000000005</v>
      </c>
      <c r="Y19" s="154" t="s">
        <v>433</v>
      </c>
      <c r="Z19" s="163" t="s">
        <v>433</v>
      </c>
      <c r="AA19" s="163" t="s">
        <v>433</v>
      </c>
      <c r="AB19" s="163" t="s">
        <v>433</v>
      </c>
      <c r="AC19" s="163" t="s">
        <v>433</v>
      </c>
      <c r="AD19" s="163" t="s">
        <v>433</v>
      </c>
      <c r="AE19" s="163" t="s">
        <v>433</v>
      </c>
      <c r="AF19" s="163" t="s">
        <v>433</v>
      </c>
      <c r="AG19" s="163" t="s">
        <v>433</v>
      </c>
      <c r="AH19" s="163" t="s">
        <v>433</v>
      </c>
      <c r="AI19" s="163" t="s">
        <v>433</v>
      </c>
      <c r="AJ19" s="163" t="s">
        <v>433</v>
      </c>
      <c r="AK19" s="164" t="s">
        <v>433</v>
      </c>
    </row>
    <row r="20" spans="1:37" x14ac:dyDescent="0.2">
      <c r="A20" s="123">
        <v>17</v>
      </c>
      <c r="B20" s="182" t="s">
        <v>23</v>
      </c>
      <c r="C20" s="182" t="s">
        <v>433</v>
      </c>
      <c r="D20" s="182" t="s">
        <v>433</v>
      </c>
      <c r="E20" s="182" t="s">
        <v>433</v>
      </c>
      <c r="F20" s="182" t="s">
        <v>433</v>
      </c>
      <c r="G20" s="182" t="s">
        <v>433</v>
      </c>
      <c r="H20" s="183">
        <f>ROUND(SUM(H16:H19),2)</f>
        <v>33736.5</v>
      </c>
      <c r="I20" s="183">
        <f>ROUND(SUM(I16:I19),2)</f>
        <v>5754.91</v>
      </c>
      <c r="J20" s="72">
        <f>ROUND(SUM(J16:J19),2)</f>
        <v>39491.410000000003</v>
      </c>
      <c r="K20" s="183" t="s">
        <v>433</v>
      </c>
      <c r="L20" s="183">
        <f>SUM(L16:L19)</f>
        <v>0</v>
      </c>
      <c r="M20" s="183"/>
      <c r="N20" s="183">
        <f>SUM(N16:N19)</f>
        <v>0</v>
      </c>
      <c r="O20" s="183">
        <f>SUM(O16:O19)</f>
        <v>0</v>
      </c>
      <c r="P20" s="183">
        <f>ROUND(T8,2)</f>
        <v>2510486.25</v>
      </c>
      <c r="Q20" s="183">
        <f>V8</f>
        <v>609553.85</v>
      </c>
      <c r="R20" s="183">
        <f>ROUND(T12,2)</f>
        <v>3120614.74</v>
      </c>
      <c r="S20" s="154" t="s">
        <v>433</v>
      </c>
      <c r="T20" s="154" t="s">
        <v>433</v>
      </c>
      <c r="U20" s="162" t="s">
        <v>433</v>
      </c>
      <c r="V20" s="75">
        <f t="shared" si="7"/>
        <v>0</v>
      </c>
      <c r="W20" s="75">
        <f t="shared" si="8"/>
        <v>0</v>
      </c>
      <c r="X20" s="75">
        <f t="shared" si="9"/>
        <v>502956.94</v>
      </c>
      <c r="Y20" s="154" t="s">
        <v>433</v>
      </c>
      <c r="Z20" s="154" t="s">
        <v>433</v>
      </c>
      <c r="AA20" s="154" t="s">
        <v>433</v>
      </c>
      <c r="AB20" s="154" t="s">
        <v>433</v>
      </c>
      <c r="AC20" s="154" t="s">
        <v>433</v>
      </c>
      <c r="AD20" s="154" t="s">
        <v>433</v>
      </c>
      <c r="AE20" s="154" t="s">
        <v>433</v>
      </c>
      <c r="AF20" s="154" t="s">
        <v>433</v>
      </c>
      <c r="AG20" s="154" t="s">
        <v>433</v>
      </c>
      <c r="AH20" s="154" t="s">
        <v>433</v>
      </c>
      <c r="AI20" s="154" t="s">
        <v>433</v>
      </c>
      <c r="AJ20" s="154" t="s">
        <v>433</v>
      </c>
      <c r="AK20" s="164" t="s">
        <v>433</v>
      </c>
    </row>
    <row r="21" spans="1:37" x14ac:dyDescent="0.2">
      <c r="A21" s="123">
        <v>18</v>
      </c>
      <c r="B21" s="154" t="s">
        <v>433</v>
      </c>
      <c r="C21" s="154" t="s">
        <v>433</v>
      </c>
      <c r="D21" s="154" t="s">
        <v>433</v>
      </c>
      <c r="E21" s="154" t="s">
        <v>433</v>
      </c>
      <c r="F21" s="154" t="s">
        <v>433</v>
      </c>
      <c r="G21" s="154" t="s">
        <v>433</v>
      </c>
      <c r="H21" s="154" t="s">
        <v>433</v>
      </c>
      <c r="I21" s="154" t="s">
        <v>433</v>
      </c>
      <c r="J21" s="156" t="s">
        <v>433</v>
      </c>
      <c r="K21" s="154" t="s">
        <v>433</v>
      </c>
      <c r="L21" s="154" t="s">
        <v>433</v>
      </c>
      <c r="M21" s="154" t="s">
        <v>433</v>
      </c>
      <c r="N21" s="154" t="s">
        <v>433</v>
      </c>
      <c r="O21" s="154" t="s">
        <v>433</v>
      </c>
      <c r="P21" s="154" t="s">
        <v>433</v>
      </c>
      <c r="Q21" s="154" t="s">
        <v>433</v>
      </c>
      <c r="R21" s="154" t="s">
        <v>433</v>
      </c>
      <c r="S21" s="154" t="s">
        <v>433</v>
      </c>
      <c r="T21" s="154" t="s">
        <v>433</v>
      </c>
      <c r="U21" s="154" t="s">
        <v>433</v>
      </c>
      <c r="V21" s="75"/>
      <c r="W21" s="75"/>
      <c r="X21" s="75" t="s">
        <v>433</v>
      </c>
      <c r="Y21" s="154" t="s">
        <v>433</v>
      </c>
      <c r="Z21" s="154" t="s">
        <v>433</v>
      </c>
      <c r="AA21" s="154" t="s">
        <v>433</v>
      </c>
      <c r="AB21" s="154" t="s">
        <v>433</v>
      </c>
      <c r="AC21" s="154" t="s">
        <v>433</v>
      </c>
      <c r="AD21" s="154" t="s">
        <v>433</v>
      </c>
      <c r="AE21" s="154" t="s">
        <v>433</v>
      </c>
      <c r="AF21" s="154" t="s">
        <v>433</v>
      </c>
      <c r="AG21" s="154" t="s">
        <v>433</v>
      </c>
      <c r="AH21" s="154" t="s">
        <v>433</v>
      </c>
      <c r="AI21" s="154" t="s">
        <v>433</v>
      </c>
      <c r="AJ21" s="154" t="s">
        <v>433</v>
      </c>
      <c r="AK21" s="164" t="s">
        <v>433</v>
      </c>
    </row>
    <row r="22" spans="1:37" x14ac:dyDescent="0.2">
      <c r="A22" s="123">
        <v>19</v>
      </c>
      <c r="B22" s="154" t="s">
        <v>433</v>
      </c>
      <c r="C22" s="154" t="s">
        <v>433</v>
      </c>
      <c r="D22" s="154" t="s">
        <v>433</v>
      </c>
      <c r="E22" s="154" t="s">
        <v>433</v>
      </c>
      <c r="F22" s="154" t="s">
        <v>433</v>
      </c>
      <c r="G22" s="154" t="s">
        <v>433</v>
      </c>
      <c r="H22" s="154" t="s">
        <v>433</v>
      </c>
      <c r="I22" s="154" t="s">
        <v>433</v>
      </c>
      <c r="J22" s="156" t="s">
        <v>433</v>
      </c>
      <c r="K22" s="154" t="s">
        <v>433</v>
      </c>
      <c r="L22" s="154" t="s">
        <v>433</v>
      </c>
      <c r="M22" s="154" t="s">
        <v>433</v>
      </c>
      <c r="N22" s="154" t="s">
        <v>433</v>
      </c>
      <c r="O22" s="154" t="s">
        <v>433</v>
      </c>
      <c r="P22" s="154" t="s">
        <v>433</v>
      </c>
      <c r="Q22" s="154" t="s">
        <v>433</v>
      </c>
      <c r="R22" s="154" t="s">
        <v>433</v>
      </c>
      <c r="S22" s="154" t="s">
        <v>433</v>
      </c>
      <c r="T22" s="154" t="s">
        <v>433</v>
      </c>
      <c r="U22" s="154" t="s">
        <v>433</v>
      </c>
      <c r="V22" s="75"/>
      <c r="W22" s="75"/>
      <c r="X22" s="75" t="str">
        <f t="shared" si="9"/>
        <v>.</v>
      </c>
      <c r="Y22" s="154" t="s">
        <v>433</v>
      </c>
      <c r="Z22" s="154" t="s">
        <v>433</v>
      </c>
      <c r="AA22" s="154" t="s">
        <v>433</v>
      </c>
      <c r="AB22" s="154" t="s">
        <v>433</v>
      </c>
      <c r="AC22" s="154" t="s">
        <v>433</v>
      </c>
      <c r="AD22" s="154" t="s">
        <v>433</v>
      </c>
      <c r="AE22" s="154" t="s">
        <v>433</v>
      </c>
      <c r="AF22" s="154" t="s">
        <v>433</v>
      </c>
      <c r="AG22" s="154" t="s">
        <v>433</v>
      </c>
      <c r="AH22" s="154" t="s">
        <v>433</v>
      </c>
      <c r="AI22" s="154" t="s">
        <v>433</v>
      </c>
      <c r="AJ22" s="154" t="s">
        <v>433</v>
      </c>
      <c r="AK22" s="164" t="s">
        <v>433</v>
      </c>
    </row>
    <row r="23" spans="1:37" x14ac:dyDescent="0.2">
      <c r="A23" s="123">
        <v>20</v>
      </c>
      <c r="B23" s="154" t="s">
        <v>433</v>
      </c>
      <c r="C23" s="154" t="s">
        <v>433</v>
      </c>
      <c r="D23" s="154" t="s">
        <v>433</v>
      </c>
      <c r="E23" s="154" t="s">
        <v>433</v>
      </c>
      <c r="F23" s="154" t="s">
        <v>433</v>
      </c>
      <c r="G23" s="154" t="s">
        <v>433</v>
      </c>
      <c r="H23" s="154" t="s">
        <v>433</v>
      </c>
      <c r="I23" s="154" t="s">
        <v>433</v>
      </c>
      <c r="J23" s="156" t="s">
        <v>433</v>
      </c>
      <c r="K23" s="154" t="s">
        <v>433</v>
      </c>
      <c r="L23" s="154" t="s">
        <v>433</v>
      </c>
      <c r="M23" s="154" t="s">
        <v>433</v>
      </c>
      <c r="N23" s="154" t="s">
        <v>433</v>
      </c>
      <c r="O23" s="154" t="s">
        <v>433</v>
      </c>
      <c r="P23" s="154" t="s">
        <v>433</v>
      </c>
      <c r="Q23" s="154" t="s">
        <v>433</v>
      </c>
      <c r="R23" s="154" t="s">
        <v>433</v>
      </c>
      <c r="S23" s="154" t="s">
        <v>433</v>
      </c>
      <c r="T23" s="154" t="s">
        <v>433</v>
      </c>
      <c r="U23" s="154" t="s">
        <v>433</v>
      </c>
      <c r="V23" s="75"/>
      <c r="W23" s="75"/>
      <c r="X23" s="75" t="str">
        <f t="shared" si="9"/>
        <v>.</v>
      </c>
      <c r="Y23" s="154" t="s">
        <v>433</v>
      </c>
      <c r="Z23" s="154" t="s">
        <v>433</v>
      </c>
      <c r="AA23" s="154" t="s">
        <v>433</v>
      </c>
      <c r="AB23" s="154" t="s">
        <v>433</v>
      </c>
      <c r="AC23" s="154" t="s">
        <v>433</v>
      </c>
      <c r="AD23" s="154" t="s">
        <v>433</v>
      </c>
      <c r="AE23" s="154" t="s">
        <v>433</v>
      </c>
      <c r="AF23" s="154" t="s">
        <v>433</v>
      </c>
      <c r="AG23" s="154" t="s">
        <v>433</v>
      </c>
      <c r="AH23" s="154" t="s">
        <v>433</v>
      </c>
      <c r="AI23" s="154" t="s">
        <v>433</v>
      </c>
      <c r="AJ23" s="154" t="s">
        <v>433</v>
      </c>
      <c r="AK23" s="164" t="s">
        <v>433</v>
      </c>
    </row>
    <row r="24" spans="1:37" x14ac:dyDescent="0.2">
      <c r="A24" s="123">
        <v>21</v>
      </c>
      <c r="B24" s="154" t="s">
        <v>433</v>
      </c>
      <c r="C24" s="154" t="s">
        <v>433</v>
      </c>
      <c r="D24" s="154" t="s">
        <v>433</v>
      </c>
      <c r="E24" s="154" t="s">
        <v>433</v>
      </c>
      <c r="F24" s="154" t="s">
        <v>433</v>
      </c>
      <c r="G24" s="154" t="s">
        <v>433</v>
      </c>
      <c r="H24" s="154" t="s">
        <v>433</v>
      </c>
      <c r="I24" s="154" t="s">
        <v>433</v>
      </c>
      <c r="J24" s="156" t="s">
        <v>433</v>
      </c>
      <c r="K24" s="154" t="s">
        <v>433</v>
      </c>
      <c r="L24" s="154" t="s">
        <v>433</v>
      </c>
      <c r="M24" s="154" t="s">
        <v>433</v>
      </c>
      <c r="N24" s="154" t="s">
        <v>433</v>
      </c>
      <c r="O24" s="154" t="s">
        <v>433</v>
      </c>
      <c r="P24" s="154" t="s">
        <v>433</v>
      </c>
      <c r="Q24" s="154" t="s">
        <v>433</v>
      </c>
      <c r="R24" s="154" t="s">
        <v>433</v>
      </c>
      <c r="S24" s="154" t="s">
        <v>433</v>
      </c>
      <c r="T24" s="154" t="s">
        <v>433</v>
      </c>
      <c r="U24" s="154" t="s">
        <v>433</v>
      </c>
      <c r="V24" s="75"/>
      <c r="W24" s="75"/>
      <c r="X24" s="75" t="str">
        <f t="shared" si="9"/>
        <v>.</v>
      </c>
      <c r="Y24" s="154" t="s">
        <v>433</v>
      </c>
      <c r="Z24" s="154" t="s">
        <v>433</v>
      </c>
      <c r="AA24" s="154" t="s">
        <v>433</v>
      </c>
      <c r="AB24" s="154" t="s">
        <v>433</v>
      </c>
      <c r="AC24" s="154" t="s">
        <v>433</v>
      </c>
      <c r="AD24" s="154" t="s">
        <v>433</v>
      </c>
      <c r="AE24" s="154" t="s">
        <v>433</v>
      </c>
      <c r="AF24" s="154" t="s">
        <v>433</v>
      </c>
      <c r="AG24" s="154" t="s">
        <v>433</v>
      </c>
      <c r="AH24" s="154" t="s">
        <v>433</v>
      </c>
      <c r="AI24" s="154" t="s">
        <v>433</v>
      </c>
      <c r="AJ24" s="154" t="s">
        <v>433</v>
      </c>
      <c r="AK24" s="164" t="s">
        <v>433</v>
      </c>
    </row>
    <row r="25" spans="1:37" x14ac:dyDescent="0.2">
      <c r="A25" s="123">
        <v>22</v>
      </c>
      <c r="B25" s="166" t="s">
        <v>192</v>
      </c>
      <c r="C25" s="166" t="s">
        <v>433</v>
      </c>
      <c r="D25" s="166" t="s">
        <v>433</v>
      </c>
      <c r="E25" s="166" t="s">
        <v>433</v>
      </c>
      <c r="F25" s="166" t="s">
        <v>433</v>
      </c>
      <c r="G25" s="154" t="s">
        <v>433</v>
      </c>
      <c r="H25" s="154" t="s">
        <v>433</v>
      </c>
      <c r="I25" s="154" t="s">
        <v>433</v>
      </c>
      <c r="J25" s="154" t="s">
        <v>433</v>
      </c>
      <c r="K25" s="154" t="s">
        <v>433</v>
      </c>
      <c r="L25" s="154" t="s">
        <v>433</v>
      </c>
      <c r="M25" s="154" t="s">
        <v>433</v>
      </c>
      <c r="N25" s="154" t="s">
        <v>433</v>
      </c>
      <c r="O25" s="154" t="s">
        <v>433</v>
      </c>
      <c r="P25" s="154" t="s">
        <v>433</v>
      </c>
      <c r="Q25" s="154" t="s">
        <v>433</v>
      </c>
      <c r="R25" s="154" t="s">
        <v>433</v>
      </c>
      <c r="S25" s="154" t="s">
        <v>433</v>
      </c>
      <c r="T25" s="154" t="s">
        <v>433</v>
      </c>
      <c r="U25" s="154" t="s">
        <v>433</v>
      </c>
      <c r="V25" s="75"/>
      <c r="W25" s="75"/>
      <c r="X25" s="75" t="str">
        <f t="shared" si="9"/>
        <v>.</v>
      </c>
      <c r="Y25" s="154" t="s">
        <v>433</v>
      </c>
      <c r="Z25" s="154" t="s">
        <v>433</v>
      </c>
      <c r="AA25" s="154" t="s">
        <v>433</v>
      </c>
      <c r="AB25" s="154" t="s">
        <v>433</v>
      </c>
      <c r="AC25" s="154" t="s">
        <v>433</v>
      </c>
      <c r="AD25" s="154" t="s">
        <v>433</v>
      </c>
      <c r="AE25" s="154" t="s">
        <v>433</v>
      </c>
      <c r="AF25" s="154" t="s">
        <v>433</v>
      </c>
      <c r="AG25" s="154" t="s">
        <v>433</v>
      </c>
      <c r="AH25" s="154" t="s">
        <v>433</v>
      </c>
      <c r="AI25" s="154" t="s">
        <v>433</v>
      </c>
      <c r="AJ25" s="154" t="s">
        <v>433</v>
      </c>
      <c r="AK25" s="164" t="s">
        <v>433</v>
      </c>
    </row>
    <row r="26" spans="1:37" x14ac:dyDescent="0.2">
      <c r="A26" s="123">
        <v>23</v>
      </c>
      <c r="B26" s="167" t="s">
        <v>193</v>
      </c>
      <c r="C26" s="167" t="s">
        <v>433</v>
      </c>
      <c r="D26" s="167" t="s">
        <v>194</v>
      </c>
      <c r="E26" s="167" t="s">
        <v>195</v>
      </c>
      <c r="F26" s="167" t="s">
        <v>196</v>
      </c>
      <c r="G26" s="154" t="s">
        <v>433</v>
      </c>
      <c r="H26" s="154" t="s">
        <v>433</v>
      </c>
      <c r="I26" s="154" t="s">
        <v>433</v>
      </c>
      <c r="J26" s="154" t="s">
        <v>433</v>
      </c>
      <c r="K26" s="154" t="s">
        <v>433</v>
      </c>
      <c r="L26" s="154" t="s">
        <v>433</v>
      </c>
      <c r="M26" s="154" t="s">
        <v>433</v>
      </c>
      <c r="N26" s="154" t="s">
        <v>433</v>
      </c>
      <c r="O26" s="154" t="s">
        <v>433</v>
      </c>
      <c r="P26" s="154" t="s">
        <v>433</v>
      </c>
      <c r="Q26" s="154" t="s">
        <v>433</v>
      </c>
      <c r="R26" s="154" t="s">
        <v>433</v>
      </c>
      <c r="S26" s="154" t="s">
        <v>433</v>
      </c>
      <c r="T26" s="154" t="s">
        <v>433</v>
      </c>
      <c r="U26" s="154" t="s">
        <v>433</v>
      </c>
      <c r="V26" s="75"/>
      <c r="W26" s="75"/>
      <c r="X26" s="75" t="str">
        <f t="shared" si="9"/>
        <v>.</v>
      </c>
      <c r="Y26" s="168" t="s">
        <v>433</v>
      </c>
      <c r="Z26" s="154" t="s">
        <v>433</v>
      </c>
      <c r="AA26" s="154" t="s">
        <v>433</v>
      </c>
      <c r="AB26" s="154" t="s">
        <v>433</v>
      </c>
      <c r="AC26" s="154" t="s">
        <v>433</v>
      </c>
      <c r="AD26" s="154" t="s">
        <v>433</v>
      </c>
      <c r="AE26" s="154" t="s">
        <v>433</v>
      </c>
      <c r="AF26" s="154" t="s">
        <v>433</v>
      </c>
      <c r="AG26" s="154" t="s">
        <v>433</v>
      </c>
      <c r="AH26" s="154" t="s">
        <v>433</v>
      </c>
      <c r="AI26" s="154" t="s">
        <v>433</v>
      </c>
      <c r="AJ26" s="154" t="s">
        <v>433</v>
      </c>
      <c r="AK26" s="154" t="s">
        <v>433</v>
      </c>
    </row>
    <row r="27" spans="1:37" x14ac:dyDescent="0.2">
      <c r="A27" s="123">
        <v>24</v>
      </c>
      <c r="B27" s="169" t="s">
        <v>197</v>
      </c>
      <c r="C27" s="169" t="s">
        <v>433</v>
      </c>
      <c r="D27" s="229">
        <v>5000</v>
      </c>
      <c r="E27" s="145" t="s">
        <v>16</v>
      </c>
      <c r="F27" s="169" t="s">
        <v>198</v>
      </c>
      <c r="G27" s="154" t="s">
        <v>433</v>
      </c>
      <c r="H27" s="154" t="s">
        <v>433</v>
      </c>
      <c r="I27" s="154" t="s">
        <v>433</v>
      </c>
      <c r="J27" s="154" t="s">
        <v>433</v>
      </c>
      <c r="K27" s="154" t="s">
        <v>433</v>
      </c>
      <c r="L27" s="154" t="s">
        <v>433</v>
      </c>
      <c r="M27" s="154" t="s">
        <v>433</v>
      </c>
      <c r="N27" s="154" t="s">
        <v>433</v>
      </c>
      <c r="O27" s="154" t="s">
        <v>433</v>
      </c>
      <c r="P27" s="154" t="s">
        <v>433</v>
      </c>
      <c r="Q27" s="154" t="s">
        <v>433</v>
      </c>
      <c r="R27" s="154" t="s">
        <v>433</v>
      </c>
      <c r="S27" s="154" t="s">
        <v>433</v>
      </c>
      <c r="T27" s="154" t="s">
        <v>433</v>
      </c>
      <c r="U27" s="154" t="s">
        <v>433</v>
      </c>
      <c r="V27" s="1" t="s">
        <v>23</v>
      </c>
      <c r="W27" s="116">
        <f>V26+W26</f>
        <v>0</v>
      </c>
      <c r="X27" s="75">
        <f>SUM(X16:X26)</f>
        <v>609553.85</v>
      </c>
      <c r="Y27" s="154" t="s">
        <v>433</v>
      </c>
      <c r="Z27" s="154" t="s">
        <v>433</v>
      </c>
      <c r="AA27" s="154" t="s">
        <v>433</v>
      </c>
      <c r="AB27" s="154" t="s">
        <v>433</v>
      </c>
      <c r="AC27" s="154" t="s">
        <v>433</v>
      </c>
      <c r="AD27" s="154" t="s">
        <v>433</v>
      </c>
      <c r="AE27" s="154" t="s">
        <v>433</v>
      </c>
      <c r="AF27" s="154" t="s">
        <v>433</v>
      </c>
      <c r="AG27" s="154" t="s">
        <v>433</v>
      </c>
      <c r="AH27" s="154" t="s">
        <v>433</v>
      </c>
      <c r="AI27" s="154" t="s">
        <v>433</v>
      </c>
      <c r="AJ27" s="154" t="s">
        <v>433</v>
      </c>
      <c r="AK27" s="154" t="s">
        <v>433</v>
      </c>
    </row>
    <row r="28" spans="1:37" x14ac:dyDescent="0.2">
      <c r="A28" s="123">
        <v>25</v>
      </c>
      <c r="B28" s="169" t="s">
        <v>199</v>
      </c>
      <c r="C28" s="169" t="s">
        <v>433</v>
      </c>
      <c r="D28" s="229">
        <v>2000</v>
      </c>
      <c r="E28" s="145" t="s">
        <v>16</v>
      </c>
      <c r="F28" s="169" t="s">
        <v>200</v>
      </c>
      <c r="G28" s="154" t="s">
        <v>433</v>
      </c>
      <c r="H28" s="154" t="s">
        <v>433</v>
      </c>
      <c r="I28" s="154" t="s">
        <v>433</v>
      </c>
      <c r="J28" s="154" t="s">
        <v>433</v>
      </c>
      <c r="K28" s="154" t="s">
        <v>433</v>
      </c>
      <c r="L28" s="154" t="s">
        <v>433</v>
      </c>
      <c r="M28" s="154" t="s">
        <v>433</v>
      </c>
      <c r="N28" s="154" t="s">
        <v>433</v>
      </c>
      <c r="O28" s="154" t="s">
        <v>433</v>
      </c>
      <c r="P28" s="154" t="s">
        <v>433</v>
      </c>
      <c r="Q28" s="154" t="s">
        <v>433</v>
      </c>
      <c r="R28" s="154" t="s">
        <v>433</v>
      </c>
      <c r="S28" s="154" t="s">
        <v>433</v>
      </c>
      <c r="T28" s="154" t="s">
        <v>433</v>
      </c>
      <c r="U28" s="154" t="s">
        <v>433</v>
      </c>
      <c r="V28" s="154" t="s">
        <v>433</v>
      </c>
      <c r="W28" s="154" t="s">
        <v>433</v>
      </c>
      <c r="X28" s="154" t="s">
        <v>433</v>
      </c>
      <c r="Y28" s="154" t="s">
        <v>433</v>
      </c>
      <c r="Z28" s="154" t="s">
        <v>433</v>
      </c>
      <c r="AA28" s="154" t="s">
        <v>433</v>
      </c>
      <c r="AB28" s="154" t="s">
        <v>433</v>
      </c>
      <c r="AC28" s="154" t="s">
        <v>433</v>
      </c>
      <c r="AD28" s="154" t="s">
        <v>433</v>
      </c>
      <c r="AE28" s="154" t="s">
        <v>433</v>
      </c>
      <c r="AF28" s="154" t="s">
        <v>433</v>
      </c>
      <c r="AG28" s="154" t="s">
        <v>433</v>
      </c>
      <c r="AH28" s="154" t="s">
        <v>433</v>
      </c>
      <c r="AI28" s="154" t="s">
        <v>433</v>
      </c>
      <c r="AJ28" s="154" t="s">
        <v>433</v>
      </c>
      <c r="AK28" s="154" t="s">
        <v>433</v>
      </c>
    </row>
    <row r="29" spans="1:37" x14ac:dyDescent="0.2">
      <c r="A29" s="123">
        <v>26</v>
      </c>
      <c r="B29" s="169" t="s">
        <v>201</v>
      </c>
      <c r="C29" s="169" t="s">
        <v>433</v>
      </c>
      <c r="D29" s="75">
        <v>10000</v>
      </c>
      <c r="E29" s="169" t="s">
        <v>202</v>
      </c>
      <c r="F29" s="169" t="s">
        <v>200</v>
      </c>
      <c r="G29" s="154" t="s">
        <v>433</v>
      </c>
      <c r="H29" s="154" t="s">
        <v>433</v>
      </c>
      <c r="I29" s="154" t="s">
        <v>433</v>
      </c>
      <c r="J29" s="154" t="s">
        <v>433</v>
      </c>
      <c r="K29" s="154" t="s">
        <v>433</v>
      </c>
      <c r="L29" s="154" t="s">
        <v>433</v>
      </c>
      <c r="M29" s="154" t="s">
        <v>433</v>
      </c>
      <c r="N29" s="154" t="s">
        <v>433</v>
      </c>
      <c r="O29" s="154" t="s">
        <v>433</v>
      </c>
      <c r="P29" s="154" t="s">
        <v>433</v>
      </c>
      <c r="Q29" s="154" t="s">
        <v>433</v>
      </c>
      <c r="R29" s="154" t="s">
        <v>433</v>
      </c>
      <c r="S29" s="154" t="s">
        <v>433</v>
      </c>
      <c r="T29" s="154" t="s">
        <v>433</v>
      </c>
      <c r="U29" s="154" t="s">
        <v>433</v>
      </c>
      <c r="V29" s="154" t="s">
        <v>433</v>
      </c>
      <c r="W29" s="154" t="s">
        <v>433</v>
      </c>
      <c r="X29" s="154" t="s">
        <v>433</v>
      </c>
      <c r="Y29" s="154" t="s">
        <v>433</v>
      </c>
      <c r="Z29" s="154" t="s">
        <v>433</v>
      </c>
      <c r="AA29" s="154" t="s">
        <v>433</v>
      </c>
      <c r="AB29" s="154" t="s">
        <v>433</v>
      </c>
      <c r="AC29" s="154" t="s">
        <v>433</v>
      </c>
      <c r="AD29" s="154" t="s">
        <v>433</v>
      </c>
      <c r="AE29" s="154" t="s">
        <v>433</v>
      </c>
      <c r="AF29" s="154" t="s">
        <v>433</v>
      </c>
      <c r="AG29" s="154" t="s">
        <v>433</v>
      </c>
      <c r="AH29" s="154" t="s">
        <v>433</v>
      </c>
      <c r="AI29" s="154" t="s">
        <v>433</v>
      </c>
      <c r="AJ29" s="154" t="s">
        <v>433</v>
      </c>
      <c r="AK29" s="154" t="s">
        <v>433</v>
      </c>
    </row>
    <row r="30" spans="1:37" x14ac:dyDescent="0.2">
      <c r="A30" s="123">
        <v>27</v>
      </c>
      <c r="B30" s="154" t="s">
        <v>433</v>
      </c>
      <c r="C30" s="154" t="s">
        <v>433</v>
      </c>
      <c r="D30" s="154" t="s">
        <v>433</v>
      </c>
      <c r="E30" s="154" t="s">
        <v>433</v>
      </c>
      <c r="F30" s="154" t="s">
        <v>433</v>
      </c>
      <c r="G30" s="154" t="s">
        <v>433</v>
      </c>
      <c r="H30" s="154" t="s">
        <v>433</v>
      </c>
      <c r="I30" s="154" t="s">
        <v>433</v>
      </c>
      <c r="J30" s="154" t="s">
        <v>433</v>
      </c>
      <c r="K30" s="154" t="s">
        <v>433</v>
      </c>
      <c r="L30" s="154" t="s">
        <v>433</v>
      </c>
      <c r="M30" s="154" t="s">
        <v>433</v>
      </c>
      <c r="N30" s="154" t="s">
        <v>433</v>
      </c>
      <c r="O30" s="154" t="s">
        <v>433</v>
      </c>
      <c r="P30" s="154" t="s">
        <v>433</v>
      </c>
      <c r="Q30" s="154" t="s">
        <v>433</v>
      </c>
      <c r="R30" s="154" t="s">
        <v>433</v>
      </c>
      <c r="S30" s="154" t="s">
        <v>433</v>
      </c>
      <c r="T30" s="154" t="s">
        <v>433</v>
      </c>
      <c r="U30" s="154" t="s">
        <v>433</v>
      </c>
      <c r="V30" s="154" t="s">
        <v>433</v>
      </c>
      <c r="W30" s="154" t="s">
        <v>433</v>
      </c>
      <c r="X30" s="154" t="s">
        <v>433</v>
      </c>
      <c r="Y30" s="154" t="s">
        <v>433</v>
      </c>
      <c r="Z30" s="154" t="s">
        <v>433</v>
      </c>
      <c r="AA30" s="154" t="s">
        <v>433</v>
      </c>
      <c r="AB30" s="154" t="s">
        <v>433</v>
      </c>
      <c r="AC30" s="154" t="s">
        <v>433</v>
      </c>
      <c r="AD30" s="154" t="s">
        <v>433</v>
      </c>
      <c r="AE30" s="154" t="s">
        <v>433</v>
      </c>
      <c r="AF30" s="154" t="s">
        <v>433</v>
      </c>
      <c r="AG30" s="154" t="s">
        <v>433</v>
      </c>
      <c r="AH30" s="154" t="s">
        <v>433</v>
      </c>
      <c r="AI30" s="154" t="s">
        <v>433</v>
      </c>
      <c r="AJ30" s="154" t="s">
        <v>433</v>
      </c>
      <c r="AK30" s="154" t="s">
        <v>433</v>
      </c>
    </row>
    <row r="31" spans="1:37" x14ac:dyDescent="0.2">
      <c r="A31" s="123">
        <v>28</v>
      </c>
      <c r="B31" s="171" t="s">
        <v>163</v>
      </c>
      <c r="C31" s="160" t="s">
        <v>433</v>
      </c>
      <c r="D31" s="171" t="s">
        <v>168</v>
      </c>
      <c r="E31" s="160" t="s">
        <v>433</v>
      </c>
      <c r="F31" s="171" t="s">
        <v>174</v>
      </c>
      <c r="G31" s="160" t="s">
        <v>433</v>
      </c>
      <c r="H31" s="154" t="s">
        <v>433</v>
      </c>
      <c r="I31" s="154" t="s">
        <v>433</v>
      </c>
      <c r="J31" s="154" t="s">
        <v>433</v>
      </c>
      <c r="K31" s="154" t="s">
        <v>433</v>
      </c>
      <c r="L31" s="154" t="s">
        <v>433</v>
      </c>
      <c r="M31" s="154" t="s">
        <v>433</v>
      </c>
      <c r="N31" s="154" t="s">
        <v>433</v>
      </c>
      <c r="O31" s="154" t="s">
        <v>433</v>
      </c>
      <c r="P31" s="154" t="s">
        <v>433</v>
      </c>
      <c r="Q31" s="154" t="s">
        <v>433</v>
      </c>
      <c r="R31" s="154" t="s">
        <v>433</v>
      </c>
      <c r="S31" s="154" t="s">
        <v>433</v>
      </c>
      <c r="T31" s="154" t="s">
        <v>433</v>
      </c>
      <c r="U31" s="154" t="s">
        <v>433</v>
      </c>
      <c r="V31" s="154" t="s">
        <v>433</v>
      </c>
      <c r="W31" s="154" t="s">
        <v>433</v>
      </c>
      <c r="X31" s="154" t="s">
        <v>433</v>
      </c>
      <c r="Y31" s="154" t="s">
        <v>433</v>
      </c>
      <c r="Z31" s="154" t="s">
        <v>433</v>
      </c>
      <c r="AA31" s="154" t="s">
        <v>433</v>
      </c>
      <c r="AB31" s="154" t="s">
        <v>433</v>
      </c>
      <c r="AC31" s="154" t="s">
        <v>433</v>
      </c>
      <c r="AD31" s="154" t="s">
        <v>433</v>
      </c>
      <c r="AE31" s="154" t="s">
        <v>433</v>
      </c>
      <c r="AF31" s="154" t="s">
        <v>433</v>
      </c>
      <c r="AG31" s="154" t="s">
        <v>433</v>
      </c>
      <c r="AH31" s="154" t="s">
        <v>433</v>
      </c>
      <c r="AI31" s="154" t="s">
        <v>433</v>
      </c>
      <c r="AJ31" s="154" t="s">
        <v>433</v>
      </c>
      <c r="AK31" s="154" t="s">
        <v>433</v>
      </c>
    </row>
    <row r="32" spans="1:37" x14ac:dyDescent="0.2">
      <c r="A32" s="123">
        <v>29</v>
      </c>
      <c r="B32" s="167" t="s">
        <v>164</v>
      </c>
      <c r="C32" s="167" t="s">
        <v>165</v>
      </c>
      <c r="D32" s="167" t="s">
        <v>164</v>
      </c>
      <c r="E32" s="167" t="s">
        <v>165</v>
      </c>
      <c r="F32" s="167" t="s">
        <v>164</v>
      </c>
      <c r="G32" s="167" t="s">
        <v>165</v>
      </c>
      <c r="H32" s="154" t="s">
        <v>433</v>
      </c>
      <c r="I32" s="154" t="s">
        <v>433</v>
      </c>
      <c r="J32" s="154" t="s">
        <v>433</v>
      </c>
      <c r="K32" s="154" t="s">
        <v>433</v>
      </c>
      <c r="L32" s="154" t="s">
        <v>433</v>
      </c>
      <c r="M32" s="154" t="s">
        <v>433</v>
      </c>
      <c r="N32" s="154" t="s">
        <v>433</v>
      </c>
      <c r="O32" s="154" t="s">
        <v>433</v>
      </c>
      <c r="P32" s="154" t="s">
        <v>433</v>
      </c>
      <c r="Q32" s="154" t="s">
        <v>433</v>
      </c>
      <c r="R32" s="154" t="s">
        <v>433</v>
      </c>
      <c r="S32" s="154" t="s">
        <v>433</v>
      </c>
      <c r="T32" s="154" t="s">
        <v>433</v>
      </c>
      <c r="U32" s="154" t="s">
        <v>433</v>
      </c>
      <c r="V32" s="154" t="s">
        <v>433</v>
      </c>
      <c r="W32" s="154" t="s">
        <v>433</v>
      </c>
      <c r="X32" s="154" t="s">
        <v>433</v>
      </c>
      <c r="Y32" s="154" t="s">
        <v>433</v>
      </c>
      <c r="Z32" s="154" t="s">
        <v>433</v>
      </c>
      <c r="AA32" s="154" t="s">
        <v>433</v>
      </c>
      <c r="AB32" s="154" t="s">
        <v>433</v>
      </c>
      <c r="AC32" s="154" t="s">
        <v>433</v>
      </c>
      <c r="AD32" s="154" t="s">
        <v>433</v>
      </c>
      <c r="AE32" s="154" t="s">
        <v>433</v>
      </c>
      <c r="AF32" s="154" t="s">
        <v>433</v>
      </c>
      <c r="AG32" s="154" t="s">
        <v>433</v>
      </c>
      <c r="AH32" s="154" t="s">
        <v>433</v>
      </c>
      <c r="AI32" s="154" t="s">
        <v>433</v>
      </c>
      <c r="AJ32" s="154" t="s">
        <v>433</v>
      </c>
      <c r="AK32" s="154" t="s">
        <v>433</v>
      </c>
    </row>
    <row r="33" spans="1:37" x14ac:dyDescent="0.2">
      <c r="A33" s="123">
        <v>30</v>
      </c>
      <c r="B33" s="145" t="s">
        <v>169</v>
      </c>
      <c r="C33" s="145" t="s">
        <v>166</v>
      </c>
      <c r="D33" s="145" t="s">
        <v>170</v>
      </c>
      <c r="E33" s="145" t="s">
        <v>167</v>
      </c>
      <c r="F33" s="145" t="s">
        <v>175</v>
      </c>
      <c r="G33" s="145" t="s">
        <v>166</v>
      </c>
      <c r="H33" s="154" t="s">
        <v>433</v>
      </c>
      <c r="I33" s="154" t="s">
        <v>433</v>
      </c>
      <c r="J33" s="154" t="s">
        <v>433</v>
      </c>
      <c r="K33" s="154" t="s">
        <v>433</v>
      </c>
      <c r="L33" s="154" t="s">
        <v>433</v>
      </c>
      <c r="M33" s="154" t="s">
        <v>433</v>
      </c>
      <c r="N33" s="154" t="s">
        <v>433</v>
      </c>
      <c r="O33" s="154" t="s">
        <v>433</v>
      </c>
      <c r="P33" s="154" t="s">
        <v>433</v>
      </c>
      <c r="Q33" s="154" t="s">
        <v>433</v>
      </c>
      <c r="R33" s="154" t="s">
        <v>433</v>
      </c>
      <c r="S33" s="154" t="s">
        <v>433</v>
      </c>
      <c r="T33" s="154" t="s">
        <v>433</v>
      </c>
      <c r="U33" s="154" t="s">
        <v>433</v>
      </c>
      <c r="V33" s="154" t="s">
        <v>433</v>
      </c>
      <c r="W33" s="154" t="s">
        <v>433</v>
      </c>
      <c r="X33" s="154" t="s">
        <v>433</v>
      </c>
      <c r="Y33" s="154" t="s">
        <v>433</v>
      </c>
      <c r="Z33" s="154" t="s">
        <v>433</v>
      </c>
      <c r="AA33" s="154" t="s">
        <v>433</v>
      </c>
      <c r="AB33" s="154" t="s">
        <v>433</v>
      </c>
      <c r="AC33" s="154" t="s">
        <v>433</v>
      </c>
      <c r="AD33" s="154" t="s">
        <v>433</v>
      </c>
      <c r="AE33" s="154" t="s">
        <v>433</v>
      </c>
      <c r="AF33" s="154" t="s">
        <v>433</v>
      </c>
      <c r="AG33" s="154" t="s">
        <v>433</v>
      </c>
      <c r="AH33" s="154" t="s">
        <v>433</v>
      </c>
      <c r="AI33" s="154" t="s">
        <v>433</v>
      </c>
      <c r="AJ33" s="154" t="s">
        <v>433</v>
      </c>
      <c r="AK33" s="154" t="s">
        <v>433</v>
      </c>
    </row>
    <row r="34" spans="1:37" x14ac:dyDescent="0.2">
      <c r="A34" s="123">
        <v>31</v>
      </c>
      <c r="B34" s="145" t="s">
        <v>177</v>
      </c>
      <c r="C34" s="145" t="s">
        <v>167</v>
      </c>
      <c r="D34" s="145" t="s">
        <v>171</v>
      </c>
      <c r="E34" s="145" t="s">
        <v>167</v>
      </c>
      <c r="F34" s="145" t="s">
        <v>173</v>
      </c>
      <c r="G34" s="145" t="s">
        <v>167</v>
      </c>
      <c r="H34" s="154" t="s">
        <v>433</v>
      </c>
      <c r="I34" s="154" t="s">
        <v>433</v>
      </c>
      <c r="J34" s="154" t="s">
        <v>433</v>
      </c>
      <c r="K34" s="154" t="s">
        <v>433</v>
      </c>
      <c r="L34" s="154" t="s">
        <v>433</v>
      </c>
      <c r="M34" s="154" t="s">
        <v>433</v>
      </c>
      <c r="N34" s="154" t="s">
        <v>433</v>
      </c>
      <c r="O34" s="154" t="s">
        <v>433</v>
      </c>
      <c r="P34" s="154" t="s">
        <v>433</v>
      </c>
      <c r="Q34" s="154" t="s">
        <v>433</v>
      </c>
      <c r="R34" s="154" t="s">
        <v>433</v>
      </c>
      <c r="S34" s="154" t="s">
        <v>433</v>
      </c>
      <c r="T34" s="154" t="s">
        <v>433</v>
      </c>
      <c r="U34" s="154" t="s">
        <v>433</v>
      </c>
      <c r="V34" s="154" t="s">
        <v>433</v>
      </c>
      <c r="W34" s="154" t="s">
        <v>433</v>
      </c>
      <c r="X34" s="154" t="s">
        <v>433</v>
      </c>
      <c r="Y34" s="154" t="s">
        <v>433</v>
      </c>
      <c r="Z34" s="154" t="s">
        <v>433</v>
      </c>
      <c r="AA34" s="154" t="s">
        <v>433</v>
      </c>
      <c r="AB34" s="154" t="s">
        <v>433</v>
      </c>
      <c r="AC34" s="154" t="s">
        <v>433</v>
      </c>
      <c r="AD34" s="154" t="s">
        <v>433</v>
      </c>
      <c r="AE34" s="154" t="s">
        <v>433</v>
      </c>
      <c r="AF34" s="154" t="s">
        <v>433</v>
      </c>
      <c r="AG34" s="154" t="s">
        <v>433</v>
      </c>
      <c r="AH34" s="154" t="s">
        <v>433</v>
      </c>
      <c r="AI34" s="154" t="s">
        <v>433</v>
      </c>
      <c r="AJ34" s="154" t="s">
        <v>433</v>
      </c>
      <c r="AK34" s="154" t="s">
        <v>433</v>
      </c>
    </row>
    <row r="35" spans="1:37" x14ac:dyDescent="0.2">
      <c r="A35" s="123">
        <v>32</v>
      </c>
      <c r="B35" s="145" t="s">
        <v>433</v>
      </c>
      <c r="C35" s="145" t="s">
        <v>433</v>
      </c>
      <c r="D35" s="172" t="s">
        <v>172</v>
      </c>
      <c r="E35" s="145" t="s">
        <v>167</v>
      </c>
      <c r="F35" s="145" t="s">
        <v>433</v>
      </c>
      <c r="G35" s="145" t="s">
        <v>433</v>
      </c>
      <c r="H35" s="154" t="s">
        <v>433</v>
      </c>
      <c r="I35" s="154" t="s">
        <v>433</v>
      </c>
      <c r="J35" s="154" t="s">
        <v>433</v>
      </c>
      <c r="K35" s="154" t="s">
        <v>433</v>
      </c>
      <c r="L35" s="154" t="s">
        <v>433</v>
      </c>
      <c r="M35" s="154" t="s">
        <v>433</v>
      </c>
      <c r="N35" s="154" t="s">
        <v>433</v>
      </c>
      <c r="O35" s="154" t="s">
        <v>433</v>
      </c>
      <c r="P35" s="154" t="s">
        <v>433</v>
      </c>
      <c r="Q35" s="154" t="s">
        <v>433</v>
      </c>
      <c r="R35" s="154" t="s">
        <v>433</v>
      </c>
      <c r="S35" s="154" t="s">
        <v>433</v>
      </c>
      <c r="T35" s="154" t="s">
        <v>433</v>
      </c>
      <c r="U35" s="154" t="s">
        <v>433</v>
      </c>
      <c r="V35" s="154" t="s">
        <v>433</v>
      </c>
      <c r="W35" s="154" t="s">
        <v>433</v>
      </c>
      <c r="X35" s="154" t="s">
        <v>433</v>
      </c>
      <c r="Y35" s="154" t="s">
        <v>433</v>
      </c>
      <c r="Z35" s="154" t="s">
        <v>433</v>
      </c>
      <c r="AA35" s="154" t="s">
        <v>433</v>
      </c>
      <c r="AB35" s="154" t="s">
        <v>433</v>
      </c>
      <c r="AC35" s="154" t="s">
        <v>433</v>
      </c>
      <c r="AD35" s="154" t="s">
        <v>433</v>
      </c>
      <c r="AE35" s="154" t="s">
        <v>433</v>
      </c>
      <c r="AF35" s="154" t="s">
        <v>433</v>
      </c>
      <c r="AG35" s="154" t="s">
        <v>433</v>
      </c>
      <c r="AH35" s="154" t="s">
        <v>433</v>
      </c>
      <c r="AI35" s="154" t="s">
        <v>433</v>
      </c>
      <c r="AJ35" s="154" t="s">
        <v>433</v>
      </c>
      <c r="AK35" s="154" t="s">
        <v>433</v>
      </c>
    </row>
    <row r="36" spans="1:37" x14ac:dyDescent="0.2">
      <c r="A36" s="123">
        <v>33</v>
      </c>
      <c r="B36" s="145" t="s">
        <v>433</v>
      </c>
      <c r="C36" s="145" t="s">
        <v>433</v>
      </c>
      <c r="D36" s="173" t="s">
        <v>173</v>
      </c>
      <c r="E36" s="145" t="s">
        <v>166</v>
      </c>
      <c r="F36" s="145" t="s">
        <v>433</v>
      </c>
      <c r="G36" s="145" t="s">
        <v>433</v>
      </c>
      <c r="H36" s="154" t="s">
        <v>433</v>
      </c>
      <c r="I36" s="154" t="s">
        <v>433</v>
      </c>
      <c r="J36" s="154" t="s">
        <v>433</v>
      </c>
      <c r="K36" s="154" t="s">
        <v>433</v>
      </c>
      <c r="L36" s="154" t="s">
        <v>433</v>
      </c>
      <c r="M36" s="154" t="s">
        <v>433</v>
      </c>
      <c r="N36" s="154" t="s">
        <v>433</v>
      </c>
      <c r="O36" s="154" t="s">
        <v>433</v>
      </c>
      <c r="P36" s="154" t="s">
        <v>433</v>
      </c>
      <c r="Q36" s="154" t="s">
        <v>433</v>
      </c>
      <c r="R36" s="154" t="s">
        <v>433</v>
      </c>
      <c r="S36" s="154" t="s">
        <v>433</v>
      </c>
      <c r="T36" s="154" t="s">
        <v>433</v>
      </c>
      <c r="U36" s="154" t="s">
        <v>433</v>
      </c>
      <c r="V36" s="154" t="s">
        <v>433</v>
      </c>
      <c r="W36" s="154" t="s">
        <v>433</v>
      </c>
      <c r="X36" s="154" t="s">
        <v>433</v>
      </c>
      <c r="Y36" s="154" t="s">
        <v>433</v>
      </c>
      <c r="Z36" s="154" t="s">
        <v>433</v>
      </c>
      <c r="AA36" s="154" t="s">
        <v>433</v>
      </c>
      <c r="AB36" s="154" t="s">
        <v>433</v>
      </c>
      <c r="AC36" s="154" t="s">
        <v>433</v>
      </c>
      <c r="AD36" s="154" t="s">
        <v>433</v>
      </c>
      <c r="AE36" s="154" t="s">
        <v>433</v>
      </c>
      <c r="AF36" s="154" t="s">
        <v>433</v>
      </c>
      <c r="AG36" s="154" t="s">
        <v>433</v>
      </c>
      <c r="AH36" s="154" t="s">
        <v>433</v>
      </c>
      <c r="AI36" s="154" t="s">
        <v>433</v>
      </c>
      <c r="AJ36" s="154" t="s">
        <v>433</v>
      </c>
      <c r="AK36" s="154" t="s">
        <v>433</v>
      </c>
    </row>
    <row r="37" spans="1:37" x14ac:dyDescent="0.2">
      <c r="A37" s="123">
        <v>34</v>
      </c>
      <c r="B37" s="154" t="s">
        <v>433</v>
      </c>
      <c r="C37" s="154" t="s">
        <v>433</v>
      </c>
      <c r="D37" s="154" t="s">
        <v>433</v>
      </c>
      <c r="E37" s="154" t="s">
        <v>433</v>
      </c>
      <c r="F37" s="154" t="s">
        <v>433</v>
      </c>
      <c r="G37" s="154" t="s">
        <v>433</v>
      </c>
      <c r="H37" s="154" t="s">
        <v>433</v>
      </c>
      <c r="I37" s="154" t="s">
        <v>433</v>
      </c>
      <c r="J37" s="154" t="s">
        <v>433</v>
      </c>
      <c r="K37" s="154" t="s">
        <v>433</v>
      </c>
      <c r="L37" s="154" t="s">
        <v>433</v>
      </c>
      <c r="M37" s="154" t="s">
        <v>433</v>
      </c>
      <c r="N37" s="154" t="s">
        <v>433</v>
      </c>
      <c r="O37" s="154" t="s">
        <v>433</v>
      </c>
      <c r="P37" s="154" t="s">
        <v>433</v>
      </c>
      <c r="Q37" s="154" t="s">
        <v>433</v>
      </c>
      <c r="R37" s="154" t="s">
        <v>433</v>
      </c>
      <c r="S37" s="154" t="s">
        <v>433</v>
      </c>
      <c r="T37" s="154" t="s">
        <v>433</v>
      </c>
      <c r="U37" s="154" t="s">
        <v>433</v>
      </c>
      <c r="V37" s="154" t="s">
        <v>433</v>
      </c>
      <c r="W37" s="154" t="s">
        <v>433</v>
      </c>
      <c r="X37" s="154" t="s">
        <v>433</v>
      </c>
      <c r="Y37" s="154" t="s">
        <v>433</v>
      </c>
      <c r="Z37" s="154" t="s">
        <v>433</v>
      </c>
      <c r="AA37" s="154" t="s">
        <v>433</v>
      </c>
      <c r="AB37" s="154" t="s">
        <v>433</v>
      </c>
      <c r="AC37" s="154" t="s">
        <v>433</v>
      </c>
      <c r="AD37" s="154" t="s">
        <v>433</v>
      </c>
      <c r="AE37" s="154" t="s">
        <v>433</v>
      </c>
      <c r="AF37" s="154" t="s">
        <v>433</v>
      </c>
      <c r="AG37" s="154" t="s">
        <v>433</v>
      </c>
      <c r="AH37" s="154" t="s">
        <v>433</v>
      </c>
      <c r="AI37" s="154" t="s">
        <v>433</v>
      </c>
      <c r="AJ37" s="154" t="s">
        <v>433</v>
      </c>
      <c r="AK37" s="154" t="s">
        <v>433</v>
      </c>
    </row>
    <row r="38" spans="1:37" x14ac:dyDescent="0.2">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c r="AC38" s="154"/>
      <c r="AD38" s="154"/>
      <c r="AE38" s="154"/>
      <c r="AF38" s="154"/>
      <c r="AG38" s="154"/>
      <c r="AH38" s="154"/>
      <c r="AI38" s="154"/>
      <c r="AJ38" s="154"/>
      <c r="AK38" s="15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CC5E86-A650-4C34-B1A2-CE8743AFA959}">
  <dimension ref="A1:BN38"/>
  <sheetViews>
    <sheetView zoomScale="80" zoomScaleNormal="80" workbookViewId="0">
      <selection activeCell="H24" sqref="H24"/>
    </sheetView>
  </sheetViews>
  <sheetFormatPr defaultColWidth="8.85546875" defaultRowHeight="12.75" x14ac:dyDescent="0.2"/>
  <cols>
    <col min="1" max="1" bestFit="true" customWidth="true" style="123" width="8.7109375" collapsed="true"/>
    <col min="2" max="2" bestFit="true" customWidth="true" style="123" width="30.28515625" collapsed="true"/>
    <col min="3" max="3" bestFit="true" customWidth="true" style="123" width="10.7109375" collapsed="true"/>
    <col min="4" max="4" bestFit="true" customWidth="true" style="123" width="32.28515625" collapsed="true"/>
    <col min="5" max="5" bestFit="true" customWidth="true" style="123" width="19.28515625" collapsed="true"/>
    <col min="6" max="6" bestFit="true" customWidth="true" style="123" width="20.85546875" collapsed="true"/>
    <col min="7" max="7" bestFit="true" customWidth="true" style="123" width="13.140625" collapsed="true"/>
    <col min="8" max="8" bestFit="true" customWidth="true" style="123" width="18.85546875" collapsed="true"/>
    <col min="9" max="9" bestFit="true" customWidth="true" style="123" width="20.0" collapsed="true"/>
    <col min="10" max="10" bestFit="true" customWidth="true" style="123" width="24.42578125" collapsed="true"/>
    <col min="11" max="11" bestFit="true" customWidth="true" style="123" width="10.42578125" collapsed="true"/>
    <col min="12" max="12" bestFit="true" customWidth="true" style="123" width="19.42578125" collapsed="true"/>
    <col min="13" max="13" bestFit="true" customWidth="true" style="123" width="18.140625" collapsed="true"/>
    <col min="14" max="14" bestFit="true" customWidth="true" style="123" width="19.42578125" collapsed="true"/>
    <col min="15" max="15" bestFit="true" customWidth="true" style="123" width="16.7109375" collapsed="true"/>
    <col min="16" max="16" bestFit="true" customWidth="true" style="123" width="16.85546875" collapsed="true"/>
    <col min="17" max="17" bestFit="true" customWidth="true" style="123" width="16.7109375" collapsed="true"/>
    <col min="18" max="18" bestFit="true" customWidth="true" style="123" width="13.5703125" collapsed="true"/>
    <col min="19" max="19" bestFit="true" customWidth="true" style="123" width="31.5703125" collapsed="true"/>
    <col min="20" max="20" bestFit="true" customWidth="true" style="123" width="16.42578125" collapsed="true"/>
    <col min="21" max="21" bestFit="true" customWidth="true" style="123" width="17.28515625" collapsed="true"/>
    <col min="22" max="22" bestFit="true" customWidth="true" style="123" width="12.0" collapsed="true"/>
    <col min="23" max="23" bestFit="true" customWidth="true" style="123" width="13.0" collapsed="true"/>
    <col min="24" max="24" bestFit="true" customWidth="true" style="123" width="13.5703125" collapsed="true"/>
    <col min="25" max="25" customWidth="true" style="123" width="13.0" collapsed="true"/>
    <col min="26" max="27" customWidth="true" style="123" width="12.28515625" collapsed="true"/>
    <col min="28" max="28" bestFit="true" customWidth="true" style="123" width="34.42578125" collapsed="true"/>
    <col min="29" max="30" bestFit="true" customWidth="true" style="123" width="13.0" collapsed="true"/>
    <col min="31" max="32" bestFit="true" customWidth="true" style="123" width="9.85546875" collapsed="true"/>
    <col min="33" max="33" bestFit="true" customWidth="true" style="123" width="12.85546875" collapsed="true"/>
    <col min="34" max="34" bestFit="true" customWidth="true" style="123" width="11.42578125" collapsed="true"/>
    <col min="35" max="35" bestFit="true" customWidth="true" style="123" width="13.0" collapsed="true"/>
    <col min="36" max="36" bestFit="true" customWidth="true" style="123" width="9.85546875" collapsed="true"/>
    <col min="37" max="37" bestFit="true" customWidth="true" style="123" width="10.0" collapsed="true"/>
    <col min="38" max="38" bestFit="true" customWidth="true" style="123" width="13.0" collapsed="true"/>
    <col min="39" max="16384" style="123" width="8.85546875" collapsed="true"/>
  </cols>
  <sheetData>
    <row r="1" spans="1:66" x14ac:dyDescent="0.2">
      <c r="A1" s="123" t="s">
        <v>216</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c r="Z1" s="123" t="s">
        <v>108</v>
      </c>
      <c r="AA1" s="123" t="s">
        <v>109</v>
      </c>
      <c r="AB1" s="123" t="s">
        <v>110</v>
      </c>
      <c r="AC1" s="123" t="s">
        <v>111</v>
      </c>
      <c r="AD1" s="123" t="s">
        <v>112</v>
      </c>
      <c r="AE1" s="123" t="s">
        <v>113</v>
      </c>
      <c r="AF1" s="123" t="s">
        <v>114</v>
      </c>
      <c r="AG1" s="123" t="s">
        <v>115</v>
      </c>
      <c r="AH1" s="123" t="s">
        <v>116</v>
      </c>
      <c r="AI1" s="123" t="s">
        <v>117</v>
      </c>
      <c r="AJ1" s="123" t="s">
        <v>118</v>
      </c>
      <c r="AK1" s="123" t="s">
        <v>119</v>
      </c>
    </row>
    <row r="2" spans="1:66" s="143" customFormat="1" ht="38.25" x14ac:dyDescent="0.2">
      <c r="A2" s="132" t="s">
        <v>217</v>
      </c>
      <c r="B2" s="133" t="s">
        <v>8</v>
      </c>
      <c r="C2" s="134" t="s">
        <v>9</v>
      </c>
      <c r="D2" s="133" t="s">
        <v>15</v>
      </c>
      <c r="E2" s="133" t="s">
        <v>16</v>
      </c>
      <c r="F2" s="133" t="s">
        <v>17</v>
      </c>
      <c r="G2" s="133" t="s">
        <v>18</v>
      </c>
      <c r="H2" s="133" t="s">
        <v>10</v>
      </c>
      <c r="I2" s="133" t="s">
        <v>11</v>
      </c>
      <c r="J2" s="133" t="s">
        <v>12</v>
      </c>
      <c r="K2" s="133" t="s">
        <v>0</v>
      </c>
      <c r="L2" s="133" t="s">
        <v>1</v>
      </c>
      <c r="M2" s="134" t="s">
        <v>23</v>
      </c>
      <c r="N2" s="134" t="s">
        <v>47</v>
      </c>
      <c r="O2" s="134" t="s">
        <v>48</v>
      </c>
      <c r="P2" s="134" t="s">
        <v>55</v>
      </c>
      <c r="Q2" s="134" t="s">
        <v>41</v>
      </c>
      <c r="R2" s="135" t="s">
        <v>78</v>
      </c>
      <c r="S2" s="135" t="s">
        <v>58</v>
      </c>
      <c r="T2" s="135" t="s">
        <v>59</v>
      </c>
      <c r="U2" s="135" t="s">
        <v>53</v>
      </c>
      <c r="V2" s="134" t="s">
        <v>55</v>
      </c>
      <c r="W2" s="135" t="s">
        <v>565</v>
      </c>
      <c r="X2" s="134" t="s">
        <v>564</v>
      </c>
      <c r="Y2" s="134" t="s">
        <v>68</v>
      </c>
      <c r="Z2" s="136" t="s">
        <v>140</v>
      </c>
      <c r="AA2" s="136" t="s">
        <v>147</v>
      </c>
      <c r="AB2" s="137" t="s">
        <v>148</v>
      </c>
      <c r="AC2" s="137" t="s">
        <v>568</v>
      </c>
      <c r="AD2" s="137" t="s">
        <v>60</v>
      </c>
      <c r="AE2" s="137" t="s">
        <v>185</v>
      </c>
      <c r="AF2" s="137" t="s">
        <v>566</v>
      </c>
      <c r="AG2" s="137" t="s">
        <v>567</v>
      </c>
      <c r="AH2" s="137" t="s">
        <v>63</v>
      </c>
      <c r="AI2" s="137" t="s">
        <v>65</v>
      </c>
      <c r="AJ2" s="137" t="s">
        <v>67</v>
      </c>
      <c r="AK2" s="138" t="s">
        <v>68</v>
      </c>
      <c r="AL2" s="123"/>
      <c r="AM2" s="123"/>
      <c r="AN2" s="123"/>
      <c r="AO2" s="123"/>
      <c r="AP2" s="123"/>
      <c r="AQ2" s="123"/>
      <c r="AR2" s="123"/>
      <c r="AS2" s="123"/>
      <c r="AT2" s="123"/>
      <c r="AU2" s="123"/>
      <c r="AV2" s="123"/>
      <c r="AW2" s="123"/>
      <c r="AX2" s="123"/>
      <c r="AY2" s="123"/>
      <c r="AZ2" s="123"/>
      <c r="BA2" s="123"/>
      <c r="BB2" s="123"/>
      <c r="BC2" s="123"/>
      <c r="BD2" s="123"/>
      <c r="BE2" s="123"/>
      <c r="BF2" s="123"/>
      <c r="BG2" s="123"/>
      <c r="BH2" s="123"/>
      <c r="BI2" s="123"/>
      <c r="BJ2" s="123"/>
      <c r="BK2" s="123"/>
      <c r="BL2" s="123"/>
      <c r="BM2" s="123"/>
      <c r="BN2" s="123"/>
    </row>
    <row r="3" spans="1:66" x14ac:dyDescent="0.2">
      <c r="A3" s="123">
        <v>0</v>
      </c>
      <c r="B3" s="144">
        <v>1</v>
      </c>
      <c r="C3" s="146" t="s">
        <v>30</v>
      </c>
      <c r="D3" s="146" t="s">
        <v>33</v>
      </c>
      <c r="E3" s="146" t="s">
        <v>139</v>
      </c>
      <c r="F3" s="147" t="s">
        <v>29</v>
      </c>
      <c r="G3" s="146" t="s">
        <v>19</v>
      </c>
      <c r="H3" s="147" t="s">
        <v>35</v>
      </c>
      <c r="I3" s="146" t="s">
        <v>37</v>
      </c>
      <c r="J3" s="194" t="s">
        <v>211</v>
      </c>
      <c r="K3" s="148" t="s">
        <v>4</v>
      </c>
      <c r="L3" s="144">
        <v>10</v>
      </c>
      <c r="M3" s="127">
        <f>J3*L3</f>
        <v>500</v>
      </c>
      <c r="N3" s="195">
        <v>2.5000000000000001E-2</v>
      </c>
      <c r="O3" s="195">
        <v>2.5000000000000001E-2</v>
      </c>
      <c r="P3" s="198"/>
      <c r="Q3" s="146" t="s">
        <v>44</v>
      </c>
      <c r="R3" s="145">
        <v>0</v>
      </c>
      <c r="S3" s="127">
        <f>M3*R3/100</f>
        <v>0</v>
      </c>
      <c r="T3" s="127">
        <f>M3-S3</f>
        <v>500</v>
      </c>
      <c r="U3" s="126">
        <f>T3-(T3*$U$9)</f>
        <v>500</v>
      </c>
      <c r="V3" s="127">
        <f>ROUND((N3*U3),2)+ROUND((O3*U3),2)</f>
        <v>25</v>
      </c>
      <c r="W3" s="127">
        <f>$W$9*U3</f>
        <v>0</v>
      </c>
      <c r="X3" s="127">
        <f>ROUND(((U3+W3)/J3),4)</f>
        <v>10</v>
      </c>
      <c r="Y3" s="127">
        <f>X3*J3</f>
        <v>500</v>
      </c>
      <c r="Z3" s="145" t="str">
        <f>C3</f>
        <v>Tissue Rolls</v>
      </c>
      <c r="AA3" s="178" t="str">
        <f>J3</f>
        <v>50</v>
      </c>
      <c r="AB3" s="178" t="s">
        <v>211</v>
      </c>
      <c r="AC3" s="149">
        <f>(AB3/J3)*U3</f>
        <v>500</v>
      </c>
      <c r="AD3" s="149">
        <f>AB3*L3</f>
        <v>500</v>
      </c>
      <c r="AE3" s="149">
        <f>ROUND(AD3*R3/100,2)</f>
        <v>0</v>
      </c>
      <c r="AF3" s="149">
        <f>AD3-AE3</f>
        <v>500</v>
      </c>
      <c r="AG3" s="126">
        <f>AF3-(AF3*$AG$9)</f>
        <v>500</v>
      </c>
      <c r="AH3" s="127">
        <f>ROUNDUP((N3*AG3),2)+ROUND((O3*AG3),2)</f>
        <v>25</v>
      </c>
      <c r="AI3" s="149">
        <f>($AD$12/$AD$10)*AF3</f>
        <v>0</v>
      </c>
      <c r="AJ3" s="127">
        <f>ROUND(((AG3+AI3)/AB3),4)</f>
        <v>10</v>
      </c>
      <c r="AK3" s="149">
        <f>ROUND(AB3*AJ3,2)</f>
        <v>500</v>
      </c>
    </row>
    <row r="4" spans="1:66" x14ac:dyDescent="0.2">
      <c r="A4" s="123">
        <v>1</v>
      </c>
      <c r="B4" s="144">
        <v>2</v>
      </c>
      <c r="C4" s="144" t="s">
        <v>243</v>
      </c>
      <c r="D4" s="146" t="s">
        <v>33</v>
      </c>
      <c r="E4" s="146" t="s">
        <v>34</v>
      </c>
      <c r="F4" s="147" t="s">
        <v>29</v>
      </c>
      <c r="G4" s="146" t="s">
        <v>19</v>
      </c>
      <c r="H4" s="147" t="s">
        <v>35</v>
      </c>
      <c r="I4" s="146" t="s">
        <v>37</v>
      </c>
      <c r="J4" s="194" t="s">
        <v>211</v>
      </c>
      <c r="K4" s="148" t="s">
        <v>4</v>
      </c>
      <c r="L4" s="144">
        <v>50</v>
      </c>
      <c r="M4" s="127">
        <f>J4*L4</f>
        <v>2500</v>
      </c>
      <c r="N4" s="195">
        <v>2.5000000000000001E-2</v>
      </c>
      <c r="O4" s="195">
        <v>2.5000000000000001E-2</v>
      </c>
      <c r="P4" s="198"/>
      <c r="Q4" s="146" t="s">
        <v>44</v>
      </c>
      <c r="R4" s="145">
        <v>0</v>
      </c>
      <c r="S4" s="127">
        <f>M4*R4/100</f>
        <v>0</v>
      </c>
      <c r="T4" s="127">
        <f>M4-S4</f>
        <v>2500</v>
      </c>
      <c r="U4" s="126">
        <f t="shared" ref="U4:U7" si="0">T4-(T4*$U$9)</f>
        <v>2500</v>
      </c>
      <c r="V4" s="127">
        <f t="shared" ref="V4:V7" si="1">ROUND((N4*U4),2)+ROUND((O4*U4),2)</f>
        <v>125</v>
      </c>
      <c r="W4" s="127">
        <f t="shared" ref="W4:W7" si="2">$W$9*U4</f>
        <v>0</v>
      </c>
      <c r="X4" s="127">
        <f t="shared" ref="X4:X7" si="3">ROUND(((U4+W4)/J4),4)</f>
        <v>50</v>
      </c>
      <c r="Y4" s="127">
        <f t="shared" ref="Y4:Y7" si="4">X4*J4</f>
        <v>2500</v>
      </c>
      <c r="Z4" s="145" t="str">
        <f t="shared" ref="Z4:Z7" si="5">C4</f>
        <v>Tissue Box</v>
      </c>
      <c r="AA4" s="178" t="str">
        <f t="shared" ref="AA4:AA7" si="6">J4</f>
        <v>50</v>
      </c>
      <c r="AB4" s="178" t="s">
        <v>211</v>
      </c>
      <c r="AC4" s="149">
        <f>(AB4/J4)*U4</f>
        <v>2500</v>
      </c>
      <c r="AD4" s="149">
        <f>AB4*L4</f>
        <v>2500</v>
      </c>
      <c r="AE4" s="149">
        <f>ROUND(AD4*R4/100,2)</f>
        <v>0</v>
      </c>
      <c r="AF4" s="149">
        <f>AD4-AE4</f>
        <v>2500</v>
      </c>
      <c r="AG4" s="126">
        <f>AF4-(AF4*$AG$9)</f>
        <v>2500</v>
      </c>
      <c r="AH4" s="127">
        <f t="shared" ref="AH4:AH7" si="7">ROUNDUP((N4*AG4),2)+ROUND((O4*AG4),2)</f>
        <v>125</v>
      </c>
      <c r="AI4" s="149">
        <f>($AD$12/$AD$10)*AF4</f>
        <v>0</v>
      </c>
      <c r="AJ4" s="127">
        <f>ROUND(((AG4+AI4)/AB4),4)</f>
        <v>50</v>
      </c>
      <c r="AK4" s="149">
        <f>ROUND(AB4*AJ4,2)</f>
        <v>2500</v>
      </c>
    </row>
    <row r="5" spans="1:66" x14ac:dyDescent="0.2">
      <c r="A5" s="123">
        <v>2</v>
      </c>
      <c r="B5" s="144">
        <v>3</v>
      </c>
      <c r="C5" s="144" t="s">
        <v>244</v>
      </c>
      <c r="D5" s="146" t="s">
        <v>33</v>
      </c>
      <c r="E5" s="146" t="s">
        <v>34</v>
      </c>
      <c r="F5" s="147" t="s">
        <v>29</v>
      </c>
      <c r="G5" s="146" t="s">
        <v>19</v>
      </c>
      <c r="H5" s="147" t="s">
        <v>35</v>
      </c>
      <c r="I5" s="146" t="s">
        <v>37</v>
      </c>
      <c r="J5" s="194" t="s">
        <v>209</v>
      </c>
      <c r="K5" s="148" t="s">
        <v>4</v>
      </c>
      <c r="L5" s="144">
        <v>250</v>
      </c>
      <c r="M5" s="127">
        <f>J5*L5</f>
        <v>62500</v>
      </c>
      <c r="N5" s="195">
        <v>2.5000000000000001E-2</v>
      </c>
      <c r="O5" s="195">
        <v>2.5000000000000001E-2</v>
      </c>
      <c r="P5" s="198"/>
      <c r="Q5" s="146" t="s">
        <v>44</v>
      </c>
      <c r="R5" s="145">
        <v>0</v>
      </c>
      <c r="S5" s="127">
        <f>M5*R5/100</f>
        <v>0</v>
      </c>
      <c r="T5" s="127">
        <f>M5-S5</f>
        <v>62500</v>
      </c>
      <c r="U5" s="126">
        <f t="shared" si="0"/>
        <v>62500</v>
      </c>
      <c r="V5" s="127">
        <f t="shared" si="1"/>
        <v>3125</v>
      </c>
      <c r="W5" s="127">
        <f t="shared" si="2"/>
        <v>0</v>
      </c>
      <c r="X5" s="127">
        <f t="shared" si="3"/>
        <v>250</v>
      </c>
      <c r="Y5" s="127">
        <f t="shared" si="4"/>
        <v>62500</v>
      </c>
      <c r="Z5" s="145" t="str">
        <f t="shared" si="5"/>
        <v>Tea Bags</v>
      </c>
      <c r="AA5" s="178" t="str">
        <f t="shared" si="6"/>
        <v>250</v>
      </c>
      <c r="AB5" s="197" t="s">
        <v>209</v>
      </c>
      <c r="AC5" s="149">
        <f t="shared" ref="AC5:AC7" si="8">(AB5/J5)*U5</f>
        <v>62500</v>
      </c>
      <c r="AD5" s="149">
        <f t="shared" ref="AD5:AD7" si="9">AB5*L5</f>
        <v>62500</v>
      </c>
      <c r="AE5" s="149">
        <f t="shared" ref="AE5:AE7" si="10">ROUND(AD5*R5/100,2)</f>
        <v>0</v>
      </c>
      <c r="AF5" s="149">
        <f t="shared" ref="AF5:AF7" si="11">AD5-AE5</f>
        <v>62500</v>
      </c>
      <c r="AG5" s="126">
        <f t="shared" ref="AG5:AG7" si="12">AF5-(AF5*$AG$9)</f>
        <v>62500</v>
      </c>
      <c r="AH5" s="127">
        <f t="shared" si="7"/>
        <v>3125</v>
      </c>
      <c r="AI5" s="149">
        <f t="shared" ref="AI5:AI7" si="13">($AD$12/$AD$10)*AF5</f>
        <v>0</v>
      </c>
      <c r="AJ5" s="127">
        <f t="shared" ref="AJ5:AJ7" si="14">ROUND(((AG5+AI5)/AB5),4)</f>
        <v>250</v>
      </c>
      <c r="AK5" s="149">
        <f t="shared" ref="AK5:AK7" si="15">ROUND(AB5*AJ5,2)</f>
        <v>62500</v>
      </c>
    </row>
    <row r="6" spans="1:66" x14ac:dyDescent="0.2">
      <c r="A6" s="123">
        <v>3</v>
      </c>
      <c r="B6" s="144">
        <v>4</v>
      </c>
      <c r="C6" s="144" t="s">
        <v>245</v>
      </c>
      <c r="D6" s="146" t="s">
        <v>33</v>
      </c>
      <c r="E6" s="146" t="s">
        <v>34</v>
      </c>
      <c r="F6" s="147" t="s">
        <v>29</v>
      </c>
      <c r="G6" s="146" t="s">
        <v>19</v>
      </c>
      <c r="H6" s="147" t="s">
        <v>35</v>
      </c>
      <c r="I6" s="146" t="s">
        <v>37</v>
      </c>
      <c r="J6" s="194" t="s">
        <v>213</v>
      </c>
      <c r="K6" s="148" t="s">
        <v>4</v>
      </c>
      <c r="L6" s="144">
        <v>45</v>
      </c>
      <c r="M6" s="127">
        <f>J6*L6</f>
        <v>450</v>
      </c>
      <c r="N6" s="195">
        <v>2.5000000000000001E-2</v>
      </c>
      <c r="O6" s="195">
        <v>2.5000000000000001E-2</v>
      </c>
      <c r="P6" s="198"/>
      <c r="Q6" s="146" t="s">
        <v>43</v>
      </c>
      <c r="R6" s="145">
        <v>0</v>
      </c>
      <c r="S6" s="127">
        <f>R6</f>
        <v>0</v>
      </c>
      <c r="T6" s="127">
        <f>M6-S6</f>
        <v>450</v>
      </c>
      <c r="U6" s="126">
        <f t="shared" si="0"/>
        <v>450</v>
      </c>
      <c r="V6" s="127">
        <f t="shared" si="1"/>
        <v>22.5</v>
      </c>
      <c r="W6" s="127">
        <f t="shared" si="2"/>
        <v>0</v>
      </c>
      <c r="X6" s="127">
        <f t="shared" si="3"/>
        <v>45</v>
      </c>
      <c r="Y6" s="127">
        <f t="shared" si="4"/>
        <v>450</v>
      </c>
      <c r="Z6" s="145" t="str">
        <f t="shared" si="5"/>
        <v>Sugar Pkts</v>
      </c>
      <c r="AA6" s="178" t="str">
        <f t="shared" si="6"/>
        <v>10</v>
      </c>
      <c r="AB6" s="197" t="s">
        <v>213</v>
      </c>
      <c r="AC6" s="149">
        <f t="shared" si="8"/>
        <v>450</v>
      </c>
      <c r="AD6" s="149">
        <f t="shared" si="9"/>
        <v>450</v>
      </c>
      <c r="AE6" s="149">
        <f t="shared" si="10"/>
        <v>0</v>
      </c>
      <c r="AF6" s="149">
        <f t="shared" si="11"/>
        <v>450</v>
      </c>
      <c r="AG6" s="126">
        <f t="shared" si="12"/>
        <v>450</v>
      </c>
      <c r="AH6" s="127">
        <f t="shared" si="7"/>
        <v>22.5</v>
      </c>
      <c r="AI6" s="149">
        <f t="shared" si="13"/>
        <v>0</v>
      </c>
      <c r="AJ6" s="127">
        <f t="shared" si="14"/>
        <v>45</v>
      </c>
      <c r="AK6" s="149">
        <f t="shared" si="15"/>
        <v>450</v>
      </c>
    </row>
    <row r="7" spans="1:66" x14ac:dyDescent="0.2">
      <c r="A7" s="123">
        <v>4</v>
      </c>
      <c r="B7" s="144">
        <v>5</v>
      </c>
      <c r="C7" s="144" t="s">
        <v>246</v>
      </c>
      <c r="D7" s="146" t="s">
        <v>33</v>
      </c>
      <c r="E7" s="146" t="s">
        <v>34</v>
      </c>
      <c r="F7" s="147" t="s">
        <v>29</v>
      </c>
      <c r="G7" s="146" t="s">
        <v>19</v>
      </c>
      <c r="H7" s="147" t="s">
        <v>35</v>
      </c>
      <c r="I7" s="146" t="s">
        <v>37</v>
      </c>
      <c r="J7" s="194" t="s">
        <v>213</v>
      </c>
      <c r="K7" s="148" t="s">
        <v>4</v>
      </c>
      <c r="L7" s="144">
        <v>220</v>
      </c>
      <c r="M7" s="127">
        <f>J7*L7</f>
        <v>2200</v>
      </c>
      <c r="N7" s="195">
        <v>2.5000000000000001E-2</v>
      </c>
      <c r="O7" s="195">
        <v>2.5000000000000001E-2</v>
      </c>
      <c r="P7" s="198"/>
      <c r="Q7" s="145"/>
      <c r="R7" s="145">
        <v>0</v>
      </c>
      <c r="S7" s="127">
        <f>M7*R7</f>
        <v>0</v>
      </c>
      <c r="T7" s="127">
        <f>M7-S7</f>
        <v>2200</v>
      </c>
      <c r="U7" s="126">
        <f t="shared" si="0"/>
        <v>2200</v>
      </c>
      <c r="V7" s="127">
        <f t="shared" si="1"/>
        <v>110</v>
      </c>
      <c r="W7" s="127">
        <f t="shared" si="2"/>
        <v>0</v>
      </c>
      <c r="X7" s="127">
        <f t="shared" si="3"/>
        <v>220</v>
      </c>
      <c r="Y7" s="127">
        <f t="shared" si="4"/>
        <v>2200</v>
      </c>
      <c r="Z7" s="145" t="str">
        <f t="shared" si="5"/>
        <v>Coffee Pkts</v>
      </c>
      <c r="AA7" s="178" t="str">
        <f t="shared" si="6"/>
        <v>10</v>
      </c>
      <c r="AB7" s="197" t="s">
        <v>213</v>
      </c>
      <c r="AC7" s="149">
        <f t="shared" si="8"/>
        <v>2200</v>
      </c>
      <c r="AD7" s="149">
        <f t="shared" si="9"/>
        <v>2200</v>
      </c>
      <c r="AE7" s="149">
        <f t="shared" si="10"/>
        <v>0</v>
      </c>
      <c r="AF7" s="149">
        <f t="shared" si="11"/>
        <v>2200</v>
      </c>
      <c r="AG7" s="126">
        <f t="shared" si="12"/>
        <v>2200</v>
      </c>
      <c r="AH7" s="127">
        <f t="shared" si="7"/>
        <v>110</v>
      </c>
      <c r="AI7" s="149">
        <f t="shared" si="13"/>
        <v>0</v>
      </c>
      <c r="AJ7" s="127">
        <f t="shared" si="14"/>
        <v>220</v>
      </c>
      <c r="AK7" s="149">
        <f t="shared" si="15"/>
        <v>2200</v>
      </c>
    </row>
    <row r="8" spans="1:66" x14ac:dyDescent="0.2">
      <c r="A8" s="123">
        <v>5</v>
      </c>
      <c r="B8" s="193"/>
      <c r="C8" s="193"/>
      <c r="D8" s="193"/>
      <c r="E8" s="193"/>
      <c r="F8" s="193"/>
      <c r="G8" s="193"/>
      <c r="H8" s="167"/>
      <c r="I8" s="167"/>
      <c r="J8" s="167"/>
      <c r="K8" s="167"/>
      <c r="L8" s="167"/>
      <c r="M8" s="199">
        <f>SUM(M3:M7)</f>
        <v>68150</v>
      </c>
      <c r="N8" s="199"/>
      <c r="O8" s="199"/>
      <c r="P8" s="124"/>
      <c r="Q8" s="124"/>
      <c r="R8" s="124"/>
      <c r="S8" s="124" t="s">
        <v>69</v>
      </c>
      <c r="T8" s="118">
        <f>SUM(T3:T7)</f>
        <v>68150</v>
      </c>
      <c r="U8" s="118">
        <f t="shared" ref="U8" si="16">SUM(U3:U7)</f>
        <v>68150</v>
      </c>
      <c r="V8" s="118">
        <f>SUM(V3:V7)</f>
        <v>3407.5</v>
      </c>
      <c r="W8" s="118">
        <f>SUM(W3:W7)</f>
        <v>0</v>
      </c>
      <c r="X8" s="118"/>
      <c r="Y8" s="118"/>
      <c r="Z8" s="119"/>
      <c r="AA8" s="119"/>
      <c r="AB8" s="151" t="s">
        <v>70</v>
      </c>
      <c r="AC8" s="151">
        <f>SUM(AC3:AC7)</f>
        <v>68150</v>
      </c>
      <c r="AD8" s="120">
        <f t="shared" ref="AD8:AI8" si="17">SUM(AD3:AD7)</f>
        <v>68150</v>
      </c>
      <c r="AE8" s="120">
        <f t="shared" si="17"/>
        <v>0</v>
      </c>
      <c r="AF8" s="120">
        <f>SUM(AF3:AF7)</f>
        <v>68150</v>
      </c>
      <c r="AG8" s="120">
        <f>SUM(AG3:AG7)</f>
        <v>68150</v>
      </c>
      <c r="AH8" s="120">
        <f>ROUND(SUM(AH3:AH7),2)</f>
        <v>3407.5</v>
      </c>
      <c r="AI8" s="120">
        <f t="shared" si="17"/>
        <v>0</v>
      </c>
      <c r="AJ8" s="122"/>
      <c r="AK8" s="120">
        <f>SUM(AK3:AK7)</f>
        <v>68150</v>
      </c>
    </row>
    <row r="9" spans="1:66" x14ac:dyDescent="0.2">
      <c r="A9" s="123">
        <v>6</v>
      </c>
      <c r="B9" s="154" t="s">
        <v>433</v>
      </c>
      <c r="C9" s="154" t="s">
        <v>433</v>
      </c>
      <c r="D9" s="154" t="s">
        <v>433</v>
      </c>
      <c r="E9" s="154" t="s">
        <v>433</v>
      </c>
      <c r="F9" s="154" t="s">
        <v>433</v>
      </c>
      <c r="G9" s="154" t="s">
        <v>433</v>
      </c>
      <c r="H9" s="154" t="s">
        <v>433</v>
      </c>
      <c r="I9" s="154" t="s">
        <v>433</v>
      </c>
      <c r="J9" s="154" t="s">
        <v>433</v>
      </c>
      <c r="K9" s="154" t="s">
        <v>433</v>
      </c>
      <c r="L9" s="154" t="s">
        <v>433</v>
      </c>
      <c r="M9" s="154" t="s">
        <v>433</v>
      </c>
      <c r="N9" s="154" t="s">
        <v>433</v>
      </c>
      <c r="O9" s="154" t="s">
        <v>433</v>
      </c>
      <c r="P9" s="154" t="s">
        <v>433</v>
      </c>
      <c r="Q9" s="154" t="s">
        <v>433</v>
      </c>
      <c r="R9" s="154" t="s">
        <v>433</v>
      </c>
      <c r="S9" s="124" t="s">
        <v>49</v>
      </c>
      <c r="T9" s="118">
        <v>0</v>
      </c>
      <c r="U9" s="155">
        <f>ROUND(T9/T8,16)</f>
        <v>0</v>
      </c>
      <c r="V9" s="155" t="s">
        <v>433</v>
      </c>
      <c r="W9" s="155">
        <f>ROUND(D27/U8,16)</f>
        <v>0</v>
      </c>
      <c r="X9" s="155" t="s">
        <v>433</v>
      </c>
      <c r="Y9" s="155" t="s">
        <v>433</v>
      </c>
      <c r="Z9" s="155" t="s">
        <v>433</v>
      </c>
      <c r="AA9" s="155" t="s">
        <v>433</v>
      </c>
      <c r="AB9" s="154" t="s">
        <v>433</v>
      </c>
      <c r="AC9" s="154" t="s">
        <v>433</v>
      </c>
      <c r="AD9" s="156" t="s">
        <v>433</v>
      </c>
      <c r="AE9" s="156" t="s">
        <v>433</v>
      </c>
      <c r="AF9" s="156" t="s">
        <v>433</v>
      </c>
      <c r="AG9" s="156">
        <f>ROUND(AD11/AD10,16)</f>
        <v>0</v>
      </c>
      <c r="AH9" s="156" t="s">
        <v>433</v>
      </c>
      <c r="AI9" s="156" t="s">
        <v>433</v>
      </c>
      <c r="AJ9" s="157" t="s">
        <v>433</v>
      </c>
      <c r="AK9" s="156" t="s">
        <v>433</v>
      </c>
    </row>
    <row r="10" spans="1:66" x14ac:dyDescent="0.2">
      <c r="A10" s="123">
        <v>7</v>
      </c>
      <c r="B10" s="154" t="s">
        <v>433</v>
      </c>
      <c r="C10" s="154" t="s">
        <v>433</v>
      </c>
      <c r="D10" s="154" t="s">
        <v>433</v>
      </c>
      <c r="E10" s="154" t="s">
        <v>433</v>
      </c>
      <c r="F10" s="154" t="s">
        <v>433</v>
      </c>
      <c r="G10" s="154" t="s">
        <v>433</v>
      </c>
      <c r="H10" s="154" t="s">
        <v>433</v>
      </c>
      <c r="I10" s="154" t="s">
        <v>433</v>
      </c>
      <c r="J10" s="154" t="s">
        <v>433</v>
      </c>
      <c r="K10" s="154" t="s">
        <v>433</v>
      </c>
      <c r="L10" s="154" t="s">
        <v>433</v>
      </c>
      <c r="M10" s="154" t="s">
        <v>433</v>
      </c>
      <c r="N10" s="154" t="s">
        <v>433</v>
      </c>
      <c r="O10" s="154" t="s">
        <v>433</v>
      </c>
      <c r="P10" s="154" t="s">
        <v>433</v>
      </c>
      <c r="Q10" s="154" t="s">
        <v>433</v>
      </c>
      <c r="R10" s="154" t="s">
        <v>433</v>
      </c>
      <c r="S10" s="124" t="s">
        <v>57</v>
      </c>
      <c r="T10" s="117">
        <f>D27+D28</f>
        <v>0</v>
      </c>
      <c r="U10" s="154" t="s">
        <v>433</v>
      </c>
      <c r="V10" s="154" t="s">
        <v>433</v>
      </c>
      <c r="W10" s="154" t="s">
        <v>433</v>
      </c>
      <c r="X10" s="154" t="s">
        <v>433</v>
      </c>
      <c r="Y10" s="154" t="s">
        <v>433</v>
      </c>
      <c r="Z10" s="154" t="s">
        <v>433</v>
      </c>
      <c r="AA10" s="154" t="s">
        <v>433</v>
      </c>
      <c r="AB10" s="151" t="s">
        <v>186</v>
      </c>
      <c r="AC10" s="151" t="s">
        <v>433</v>
      </c>
      <c r="AD10" s="151">
        <f>AF8</f>
        <v>68150</v>
      </c>
      <c r="AE10" s="154" t="s">
        <v>433</v>
      </c>
      <c r="AF10" s="154" t="s">
        <v>433</v>
      </c>
      <c r="AG10" s="154" t="s">
        <v>433</v>
      </c>
      <c r="AH10" s="154" t="s">
        <v>433</v>
      </c>
      <c r="AI10" s="154" t="s">
        <v>433</v>
      </c>
      <c r="AJ10" s="154" t="s">
        <v>433</v>
      </c>
      <c r="AK10" s="154" t="s">
        <v>433</v>
      </c>
    </row>
    <row r="11" spans="1:66" x14ac:dyDescent="0.2">
      <c r="A11" s="123">
        <v>8</v>
      </c>
      <c r="B11" s="154" t="s">
        <v>433</v>
      </c>
      <c r="C11" s="154" t="s">
        <v>433</v>
      </c>
      <c r="D11" s="154" t="s">
        <v>433</v>
      </c>
      <c r="E11" s="154" t="s">
        <v>433</v>
      </c>
      <c r="F11" s="154" t="s">
        <v>433</v>
      </c>
      <c r="G11" s="154" t="s">
        <v>433</v>
      </c>
      <c r="H11" s="154" t="s">
        <v>433</v>
      </c>
      <c r="I11" s="154" t="s">
        <v>433</v>
      </c>
      <c r="J11" s="154" t="s">
        <v>433</v>
      </c>
      <c r="K11" s="154" t="s">
        <v>433</v>
      </c>
      <c r="L11" s="154" t="s">
        <v>433</v>
      </c>
      <c r="M11" s="154" t="s">
        <v>433</v>
      </c>
      <c r="N11" s="154" t="s">
        <v>433</v>
      </c>
      <c r="O11" s="154" t="s">
        <v>433</v>
      </c>
      <c r="P11" s="154" t="s">
        <v>433</v>
      </c>
      <c r="Q11" s="154" t="s">
        <v>433</v>
      </c>
      <c r="R11" s="154" t="s">
        <v>433</v>
      </c>
      <c r="S11" s="124" t="s">
        <v>50</v>
      </c>
      <c r="T11" s="117">
        <f>V8</f>
        <v>3407.5</v>
      </c>
      <c r="U11" s="154" t="s">
        <v>433</v>
      </c>
      <c r="V11" s="154" t="s">
        <v>433</v>
      </c>
      <c r="W11" s="154" t="s">
        <v>433</v>
      </c>
      <c r="X11" s="154" t="s">
        <v>433</v>
      </c>
      <c r="Y11" s="154" t="s">
        <v>433</v>
      </c>
      <c r="Z11" s="154" t="s">
        <v>433</v>
      </c>
      <c r="AA11" s="154" t="s">
        <v>433</v>
      </c>
      <c r="AB11" s="151" t="s">
        <v>42</v>
      </c>
      <c r="AC11" s="151" t="s">
        <v>433</v>
      </c>
      <c r="AD11" s="151">
        <f>ROUND((AC8/$U$8)*$T$9,2)</f>
        <v>0</v>
      </c>
      <c r="AE11" s="154" t="s">
        <v>433</v>
      </c>
      <c r="AF11" s="154" t="s">
        <v>433</v>
      </c>
      <c r="AG11" s="154" t="s">
        <v>433</v>
      </c>
      <c r="AH11" s="154" t="s">
        <v>433</v>
      </c>
      <c r="AI11" s="154" t="s">
        <v>433</v>
      </c>
      <c r="AJ11" s="154" t="s">
        <v>433</v>
      </c>
      <c r="AK11" s="154" t="s">
        <v>433</v>
      </c>
    </row>
    <row r="12" spans="1:66" x14ac:dyDescent="0.2">
      <c r="A12" s="123">
        <v>9</v>
      </c>
      <c r="B12" s="154" t="s">
        <v>433</v>
      </c>
      <c r="C12" s="154" t="s">
        <v>433</v>
      </c>
      <c r="D12" s="154" t="s">
        <v>433</v>
      </c>
      <c r="E12" s="154" t="s">
        <v>433</v>
      </c>
      <c r="F12" s="154" t="s">
        <v>433</v>
      </c>
      <c r="G12" s="154" t="s">
        <v>433</v>
      </c>
      <c r="H12" s="154" t="s">
        <v>433</v>
      </c>
      <c r="I12" s="154" t="s">
        <v>433</v>
      </c>
      <c r="J12" s="154" t="s">
        <v>433</v>
      </c>
      <c r="K12" s="154" t="s">
        <v>433</v>
      </c>
      <c r="L12" s="154" t="s">
        <v>433</v>
      </c>
      <c r="M12" s="154" t="s">
        <v>433</v>
      </c>
      <c r="N12" s="154" t="s">
        <v>433</v>
      </c>
      <c r="O12" s="154" t="s">
        <v>433</v>
      </c>
      <c r="P12" s="154" t="s">
        <v>433</v>
      </c>
      <c r="Q12" s="154" t="s">
        <v>433</v>
      </c>
      <c r="R12" s="154" t="s">
        <v>433</v>
      </c>
      <c r="S12" s="124" t="s">
        <v>46</v>
      </c>
      <c r="T12" s="117">
        <f>(T8+T10+T11)-T9</f>
        <v>71557.5</v>
      </c>
      <c r="U12" s="154" t="s">
        <v>433</v>
      </c>
      <c r="V12" s="154" t="s">
        <v>433</v>
      </c>
      <c r="W12" s="154" t="s">
        <v>433</v>
      </c>
      <c r="X12" s="154" t="s">
        <v>433</v>
      </c>
      <c r="Y12" s="154" t="s">
        <v>433</v>
      </c>
      <c r="Z12" s="154" t="s">
        <v>433</v>
      </c>
      <c r="AA12" s="154" t="s">
        <v>433</v>
      </c>
      <c r="AB12" s="151" t="s">
        <v>187</v>
      </c>
      <c r="AC12" s="151" t="s">
        <v>433</v>
      </c>
      <c r="AD12" s="151">
        <f>ROUND(($AC$8/$U$8)*D27,4)</f>
        <v>0</v>
      </c>
      <c r="AE12" s="154" t="s">
        <v>433</v>
      </c>
      <c r="AF12" s="154" t="s">
        <v>433</v>
      </c>
      <c r="AG12" s="154" t="s">
        <v>433</v>
      </c>
      <c r="AH12" s="154" t="s">
        <v>433</v>
      </c>
      <c r="AI12" s="154" t="s">
        <v>433</v>
      </c>
      <c r="AJ12" s="154" t="s">
        <v>433</v>
      </c>
      <c r="AK12" s="154" t="s">
        <v>433</v>
      </c>
    </row>
    <row r="13" spans="1:66" x14ac:dyDescent="0.2">
      <c r="A13" s="123">
        <v>10</v>
      </c>
      <c r="B13" s="154" t="s">
        <v>433</v>
      </c>
      <c r="C13" s="154" t="s">
        <v>433</v>
      </c>
      <c r="D13" s="154" t="s">
        <v>433</v>
      </c>
      <c r="E13" s="154" t="s">
        <v>433</v>
      </c>
      <c r="F13" s="154" t="s">
        <v>433</v>
      </c>
      <c r="G13" s="154" t="s">
        <v>433</v>
      </c>
      <c r="H13" s="154" t="s">
        <v>433</v>
      </c>
      <c r="I13" s="154" t="s">
        <v>433</v>
      </c>
      <c r="J13" s="154" t="s">
        <v>433</v>
      </c>
      <c r="K13" s="154" t="s">
        <v>433</v>
      </c>
      <c r="L13" s="154" t="s">
        <v>433</v>
      </c>
      <c r="M13" s="154" t="s">
        <v>433</v>
      </c>
      <c r="N13" s="154" t="s">
        <v>433</v>
      </c>
      <c r="O13" s="154" t="s">
        <v>433</v>
      </c>
      <c r="P13" s="154" t="s">
        <v>433</v>
      </c>
      <c r="Q13" s="154" t="s">
        <v>433</v>
      </c>
      <c r="R13" s="154" t="s">
        <v>433</v>
      </c>
      <c r="S13" s="124" t="s">
        <v>45</v>
      </c>
      <c r="T13" s="121">
        <f>D29</f>
        <v>0</v>
      </c>
      <c r="U13" s="154" t="s">
        <v>433</v>
      </c>
      <c r="V13" s="154" t="s">
        <v>433</v>
      </c>
      <c r="W13" s="154" t="s">
        <v>433</v>
      </c>
      <c r="X13" s="154" t="s">
        <v>433</v>
      </c>
      <c r="Y13" s="154" t="s">
        <v>433</v>
      </c>
      <c r="Z13" s="154" t="s">
        <v>433</v>
      </c>
      <c r="AA13" s="154" t="s">
        <v>433</v>
      </c>
      <c r="AB13" s="151" t="s">
        <v>188</v>
      </c>
      <c r="AC13" s="151" t="s">
        <v>433</v>
      </c>
      <c r="AD13" s="151">
        <f>ROUND(($AC$8/$U$8)*D28,4)</f>
        <v>0</v>
      </c>
      <c r="AE13" s="154" t="s">
        <v>433</v>
      </c>
      <c r="AF13" s="154" t="s">
        <v>433</v>
      </c>
      <c r="AG13" s="154" t="s">
        <v>433</v>
      </c>
      <c r="AH13" s="154" t="s">
        <v>433</v>
      </c>
      <c r="AI13" s="154" t="s">
        <v>433</v>
      </c>
      <c r="AJ13" s="154" t="s">
        <v>433</v>
      </c>
      <c r="AK13" s="154" t="s">
        <v>433</v>
      </c>
    </row>
    <row r="14" spans="1:66" x14ac:dyDescent="0.2">
      <c r="A14" s="123">
        <v>11</v>
      </c>
      <c r="B14" s="154" t="s">
        <v>433</v>
      </c>
      <c r="C14" s="154" t="s">
        <v>433</v>
      </c>
      <c r="D14" s="154" t="s">
        <v>433</v>
      </c>
      <c r="E14" s="154" t="s">
        <v>433</v>
      </c>
      <c r="F14" s="154" t="s">
        <v>433</v>
      </c>
      <c r="G14" s="154" t="s">
        <v>433</v>
      </c>
      <c r="H14" s="154" t="s">
        <v>433</v>
      </c>
      <c r="I14" s="154" t="s">
        <v>433</v>
      </c>
      <c r="J14" s="154" t="s">
        <v>433</v>
      </c>
      <c r="K14" s="154" t="s">
        <v>433</v>
      </c>
      <c r="L14" s="154" t="s">
        <v>433</v>
      </c>
      <c r="M14" s="154" t="s">
        <v>433</v>
      </c>
      <c r="N14" s="154" t="s">
        <v>433</v>
      </c>
      <c r="O14" s="154" t="s">
        <v>433</v>
      </c>
      <c r="P14" s="154" t="s">
        <v>433</v>
      </c>
      <c r="Q14" s="154" t="s">
        <v>433</v>
      </c>
      <c r="R14" s="154" t="s">
        <v>433</v>
      </c>
      <c r="S14" s="154" t="s">
        <v>433</v>
      </c>
      <c r="T14" s="154" t="s">
        <v>433</v>
      </c>
      <c r="U14" s="154" t="s">
        <v>433</v>
      </c>
      <c r="V14" s="154" t="s">
        <v>433</v>
      </c>
      <c r="W14" s="154" t="s">
        <v>433</v>
      </c>
      <c r="X14" s="154" t="s">
        <v>433</v>
      </c>
      <c r="Y14" s="154" t="s">
        <v>433</v>
      </c>
      <c r="Z14" s="154" t="s">
        <v>433</v>
      </c>
      <c r="AA14" s="154" t="s">
        <v>433</v>
      </c>
      <c r="AB14" s="151" t="s">
        <v>189</v>
      </c>
      <c r="AC14" s="151" t="s">
        <v>433</v>
      </c>
      <c r="AD14" s="151">
        <f>ROUND(AD12+AD13,2)</f>
        <v>0</v>
      </c>
      <c r="AE14" s="154" t="s">
        <v>433</v>
      </c>
      <c r="AF14" s="154" t="s">
        <v>433</v>
      </c>
      <c r="AG14" s="154" t="s">
        <v>433</v>
      </c>
      <c r="AH14" s="154" t="s">
        <v>433</v>
      </c>
      <c r="AI14" s="154" t="s">
        <v>433</v>
      </c>
      <c r="AJ14" s="154" t="s">
        <v>433</v>
      </c>
      <c r="AK14" s="154" t="s">
        <v>433</v>
      </c>
    </row>
    <row r="15" spans="1:66" ht="25.5" x14ac:dyDescent="0.2">
      <c r="A15" s="123">
        <v>12</v>
      </c>
      <c r="B15" s="184" t="s">
        <v>25</v>
      </c>
      <c r="C15" s="184" t="s">
        <v>26</v>
      </c>
      <c r="D15" s="184" t="s">
        <v>27</v>
      </c>
      <c r="E15" s="184" t="s">
        <v>14</v>
      </c>
      <c r="F15" s="184" t="s">
        <v>21</v>
      </c>
      <c r="G15" s="184" t="s">
        <v>22</v>
      </c>
      <c r="H15" s="184" t="s">
        <v>79</v>
      </c>
      <c r="I15" s="184" t="s">
        <v>80</v>
      </c>
      <c r="J15" s="184" t="s">
        <v>13</v>
      </c>
      <c r="K15" s="184" t="s">
        <v>24</v>
      </c>
      <c r="L15" s="185" t="s">
        <v>609</v>
      </c>
      <c r="M15" s="185" t="s">
        <v>610</v>
      </c>
      <c r="N15" s="185" t="s">
        <v>434</v>
      </c>
      <c r="O15" s="186" t="s">
        <v>608</v>
      </c>
      <c r="P15" s="186" t="s">
        <v>81</v>
      </c>
      <c r="Q15" s="184" t="s">
        <v>83</v>
      </c>
      <c r="R15" s="184" t="s">
        <v>82</v>
      </c>
      <c r="S15" s="154" t="s">
        <v>433</v>
      </c>
      <c r="T15" s="154" t="s">
        <v>433</v>
      </c>
      <c r="U15" s="154" t="s">
        <v>433</v>
      </c>
      <c r="V15" s="74" t="s">
        <v>247</v>
      </c>
      <c r="W15" s="74" t="s">
        <v>248</v>
      </c>
      <c r="X15" s="74" t="s">
        <v>607</v>
      </c>
      <c r="Y15" s="161" t="s">
        <v>433</v>
      </c>
      <c r="Z15" s="154" t="s">
        <v>433</v>
      </c>
      <c r="AA15" s="154" t="s">
        <v>433</v>
      </c>
      <c r="AB15" s="151" t="s">
        <v>183</v>
      </c>
      <c r="AC15" s="151" t="s">
        <v>433</v>
      </c>
      <c r="AD15" s="151">
        <v>0</v>
      </c>
      <c r="AE15" s="154" t="s">
        <v>433</v>
      </c>
      <c r="AF15" s="154" t="s">
        <v>433</v>
      </c>
      <c r="AG15" s="154" t="s">
        <v>433</v>
      </c>
      <c r="AH15" s="154" t="s">
        <v>433</v>
      </c>
      <c r="AI15" s="154" t="s">
        <v>433</v>
      </c>
      <c r="AJ15" s="154" t="s">
        <v>433</v>
      </c>
      <c r="AK15" s="154" t="s">
        <v>433</v>
      </c>
    </row>
    <row r="16" spans="1:66" ht="15" x14ac:dyDescent="0.25">
      <c r="A16" s="123">
        <v>13</v>
      </c>
      <c r="B16" s="175" t="s">
        <v>433</v>
      </c>
      <c r="C16" s="175" t="s">
        <v>433</v>
      </c>
      <c r="D16" s="175" t="s">
        <v>433</v>
      </c>
      <c r="E16" t="s">
        <v>1180</v>
      </c>
      <c r="F16" s="154" t="s">
        <v>433</v>
      </c>
      <c r="G16" t="s">
        <v>1181</v>
      </c>
      <c r="H16" s="176">
        <f>ROUND(AD10,2)</f>
        <v>68150</v>
      </c>
      <c r="I16" s="176">
        <f>ROUND(AH8,2)</f>
        <v>3407.5</v>
      </c>
      <c r="J16" s="176">
        <f>ROUND(AD17,2)</f>
        <v>71557.5</v>
      </c>
      <c r="K16" t="s">
        <v>1182</v>
      </c>
      <c r="L16" s="177">
        <f>J16</f>
        <v>71557.5</v>
      </c>
      <c r="M16" s="123">
        <v>1</v>
      </c>
      <c r="N16" s="177">
        <f>L16*M16</f>
        <v>71557.5</v>
      </c>
      <c r="O16" s="8">
        <f>J16-L16</f>
        <v>0</v>
      </c>
      <c r="P16" s="176">
        <v>0</v>
      </c>
      <c r="Q16" s="176">
        <v>0</v>
      </c>
      <c r="R16" s="176">
        <v>0</v>
      </c>
      <c r="S16" s="154" t="s">
        <v>433</v>
      </c>
      <c r="T16" s="154" t="s">
        <v>433</v>
      </c>
      <c r="U16" s="154" t="s">
        <v>433</v>
      </c>
      <c r="V16" s="75">
        <f>ROUND((U3*N3),2)</f>
        <v>12.5</v>
      </c>
      <c r="W16" s="75">
        <f>ROUND((U3*O3),2)</f>
        <v>12.5</v>
      </c>
      <c r="X16" s="75">
        <f>V3</f>
        <v>25</v>
      </c>
      <c r="Y16" s="154" t="s">
        <v>433</v>
      </c>
      <c r="Z16" s="154" t="s">
        <v>433</v>
      </c>
      <c r="AA16" s="154" t="s">
        <v>433</v>
      </c>
      <c r="AB16" s="151" t="s">
        <v>50</v>
      </c>
      <c r="AC16" s="151" t="s">
        <v>433</v>
      </c>
      <c r="AD16" s="151">
        <f>AH8</f>
        <v>3407.5</v>
      </c>
      <c r="AE16" s="154" t="s">
        <v>433</v>
      </c>
      <c r="AF16" s="154" t="s">
        <v>433</v>
      </c>
      <c r="AG16" s="154" t="s">
        <v>433</v>
      </c>
      <c r="AH16" s="162" t="s">
        <v>433</v>
      </c>
      <c r="AI16" s="162" t="s">
        <v>433</v>
      </c>
      <c r="AJ16" s="154" t="s">
        <v>433</v>
      </c>
      <c r="AK16" s="154" t="s">
        <v>433</v>
      </c>
    </row>
    <row r="17" spans="1:37" x14ac:dyDescent="0.2">
      <c r="A17" s="123">
        <v>14</v>
      </c>
      <c r="B17" s="175" t="s">
        <v>433</v>
      </c>
      <c r="C17" s="175" t="s">
        <v>433</v>
      </c>
      <c r="D17" s="175" t="s">
        <v>433</v>
      </c>
      <c r="E17" s="175" t="s">
        <v>433</v>
      </c>
      <c r="F17" s="154" t="s">
        <v>433</v>
      </c>
      <c r="G17" s="154" t="s">
        <v>433</v>
      </c>
      <c r="H17" s="176" t="s">
        <v>433</v>
      </c>
      <c r="I17" s="176" t="s">
        <v>433</v>
      </c>
      <c r="J17" s="69" t="s">
        <v>433</v>
      </c>
      <c r="K17" s="176" t="s">
        <v>433</v>
      </c>
      <c r="L17" s="177" t="s">
        <v>433</v>
      </c>
      <c r="M17" s="123" t="s">
        <v>433</v>
      </c>
      <c r="N17" s="177" t="s">
        <v>433</v>
      </c>
      <c r="O17" s="8" t="s">
        <v>433</v>
      </c>
      <c r="P17" s="176" t="s">
        <v>433</v>
      </c>
      <c r="Q17" s="176" t="s">
        <v>433</v>
      </c>
      <c r="R17" s="176" t="s">
        <v>433</v>
      </c>
      <c r="S17" s="154" t="s">
        <v>433</v>
      </c>
      <c r="T17" s="154" t="s">
        <v>433</v>
      </c>
      <c r="U17" s="154" t="s">
        <v>433</v>
      </c>
      <c r="V17" s="75">
        <f t="shared" ref="V17:V20" si="18">ROUND((U4*N4),2)</f>
        <v>62.5</v>
      </c>
      <c r="W17" s="75">
        <f t="shared" ref="W17:W20" si="19">ROUND((U4*O4),2)</f>
        <v>62.5</v>
      </c>
      <c r="X17" s="75">
        <f t="shared" ref="X17:X26" si="20">V4</f>
        <v>125</v>
      </c>
      <c r="Y17" s="154" t="s">
        <v>433</v>
      </c>
      <c r="Z17" s="154" t="s">
        <v>433</v>
      </c>
      <c r="AA17" s="154" t="s">
        <v>433</v>
      </c>
      <c r="AB17" s="151" t="s">
        <v>190</v>
      </c>
      <c r="AC17" s="151" t="s">
        <v>433</v>
      </c>
      <c r="AD17" s="151">
        <f>(AD10+AD14+AD16)-AD11</f>
        <v>71557.5</v>
      </c>
      <c r="AE17" s="154" t="s">
        <v>433</v>
      </c>
      <c r="AF17" s="154" t="s">
        <v>433</v>
      </c>
      <c r="AG17" s="154" t="s">
        <v>433</v>
      </c>
      <c r="AH17" s="154" t="s">
        <v>433</v>
      </c>
      <c r="AI17" s="154" t="s">
        <v>433</v>
      </c>
      <c r="AJ17" s="154" t="s">
        <v>433</v>
      </c>
      <c r="AK17" s="154" t="s">
        <v>433</v>
      </c>
    </row>
    <row r="18" spans="1:37" x14ac:dyDescent="0.2">
      <c r="A18" s="123">
        <v>15</v>
      </c>
      <c r="B18" s="175" t="s">
        <v>433</v>
      </c>
      <c r="C18" s="175" t="s">
        <v>433</v>
      </c>
      <c r="D18" s="175" t="s">
        <v>433</v>
      </c>
      <c r="E18" s="175" t="s">
        <v>433</v>
      </c>
      <c r="F18" s="154" t="s">
        <v>433</v>
      </c>
      <c r="G18" s="154" t="s">
        <v>433</v>
      </c>
      <c r="H18" s="176" t="s">
        <v>433</v>
      </c>
      <c r="I18" s="176" t="s">
        <v>433</v>
      </c>
      <c r="J18" s="69" t="s">
        <v>433</v>
      </c>
      <c r="K18" s="176" t="s">
        <v>433</v>
      </c>
      <c r="L18" s="8" t="s">
        <v>433</v>
      </c>
      <c r="M18" s="123" t="s">
        <v>433</v>
      </c>
      <c r="N18" s="177" t="s">
        <v>433</v>
      </c>
      <c r="O18" s="8" t="s">
        <v>433</v>
      </c>
      <c r="P18" s="176" t="s">
        <v>433</v>
      </c>
      <c r="Q18" s="176" t="s">
        <v>433</v>
      </c>
      <c r="R18" s="176" t="s">
        <v>433</v>
      </c>
      <c r="S18" s="154" t="s">
        <v>433</v>
      </c>
      <c r="T18" s="154" t="s">
        <v>433</v>
      </c>
      <c r="U18" s="154" t="s">
        <v>433</v>
      </c>
      <c r="V18" s="75">
        <f t="shared" si="18"/>
        <v>1562.5</v>
      </c>
      <c r="W18" s="75">
        <f t="shared" si="19"/>
        <v>1562.5</v>
      </c>
      <c r="X18" s="75">
        <f t="shared" si="20"/>
        <v>3125</v>
      </c>
      <c r="Y18" s="154" t="s">
        <v>433</v>
      </c>
      <c r="Z18" s="154" t="s">
        <v>433</v>
      </c>
      <c r="AA18" s="154" t="s">
        <v>433</v>
      </c>
      <c r="AB18" s="151" t="s">
        <v>45</v>
      </c>
      <c r="AC18" s="151" t="s">
        <v>433</v>
      </c>
      <c r="AD18" s="188">
        <f>ROUND(($AC$8/$U$8)*D29,2)</f>
        <v>0</v>
      </c>
      <c r="AE18" s="154" t="s">
        <v>433</v>
      </c>
      <c r="AF18" s="154" t="s">
        <v>433</v>
      </c>
      <c r="AG18" s="154" t="s">
        <v>433</v>
      </c>
      <c r="AH18" s="154" t="s">
        <v>433</v>
      </c>
      <c r="AI18" s="154" t="s">
        <v>433</v>
      </c>
      <c r="AJ18" s="154" t="s">
        <v>433</v>
      </c>
      <c r="AK18" s="154" t="s">
        <v>433</v>
      </c>
    </row>
    <row r="19" spans="1:37" s="165" customFormat="1" x14ac:dyDescent="0.2">
      <c r="A19" s="123">
        <v>16</v>
      </c>
      <c r="B19" s="175" t="s">
        <v>433</v>
      </c>
      <c r="C19" s="175" t="s">
        <v>433</v>
      </c>
      <c r="D19" s="175" t="s">
        <v>433</v>
      </c>
      <c r="E19" s="175" t="s">
        <v>433</v>
      </c>
      <c r="F19" s="175" t="s">
        <v>433</v>
      </c>
      <c r="G19" s="175" t="s">
        <v>433</v>
      </c>
      <c r="H19" s="176" t="s">
        <v>433</v>
      </c>
      <c r="I19" s="176" t="s">
        <v>433</v>
      </c>
      <c r="J19" s="69" t="s">
        <v>433</v>
      </c>
      <c r="K19" s="176" t="s">
        <v>433</v>
      </c>
      <c r="L19" s="8" t="s">
        <v>433</v>
      </c>
      <c r="M19" s="191" t="s">
        <v>433</v>
      </c>
      <c r="N19" s="177" t="s">
        <v>433</v>
      </c>
      <c r="O19" s="8" t="s">
        <v>433</v>
      </c>
      <c r="P19" s="176" t="s">
        <v>433</v>
      </c>
      <c r="Q19" s="176" t="s">
        <v>433</v>
      </c>
      <c r="R19" s="176" t="s">
        <v>433</v>
      </c>
      <c r="S19" s="187" t="s">
        <v>433</v>
      </c>
      <c r="T19" s="187" t="s">
        <v>433</v>
      </c>
      <c r="U19" s="154" t="s">
        <v>433</v>
      </c>
      <c r="V19" s="75">
        <f t="shared" si="18"/>
        <v>11.25</v>
      </c>
      <c r="W19" s="75">
        <f t="shared" si="19"/>
        <v>11.25</v>
      </c>
      <c r="X19" s="75">
        <f t="shared" si="20"/>
        <v>22.5</v>
      </c>
      <c r="Y19" s="154" t="s">
        <v>433</v>
      </c>
      <c r="Z19" s="163" t="s">
        <v>433</v>
      </c>
      <c r="AA19" s="163" t="s">
        <v>433</v>
      </c>
      <c r="AB19" s="163" t="s">
        <v>433</v>
      </c>
      <c r="AC19" s="163" t="s">
        <v>433</v>
      </c>
      <c r="AD19" s="163" t="s">
        <v>433</v>
      </c>
      <c r="AE19" s="163" t="s">
        <v>433</v>
      </c>
      <c r="AF19" s="163" t="s">
        <v>433</v>
      </c>
      <c r="AG19" s="163" t="s">
        <v>433</v>
      </c>
      <c r="AH19" s="163" t="s">
        <v>433</v>
      </c>
      <c r="AI19" s="163" t="s">
        <v>433</v>
      </c>
      <c r="AJ19" s="163" t="s">
        <v>433</v>
      </c>
      <c r="AK19" s="164" t="s">
        <v>433</v>
      </c>
    </row>
    <row r="20" spans="1:37" x14ac:dyDescent="0.2">
      <c r="A20" s="123">
        <v>17</v>
      </c>
      <c r="B20" s="182" t="s">
        <v>23</v>
      </c>
      <c r="C20" s="182" t="s">
        <v>433</v>
      </c>
      <c r="D20" s="182" t="s">
        <v>433</v>
      </c>
      <c r="E20" s="182" t="s">
        <v>433</v>
      </c>
      <c r="F20" s="182" t="s">
        <v>433</v>
      </c>
      <c r="G20" s="182" t="s">
        <v>433</v>
      </c>
      <c r="H20" s="183">
        <f>ROUND(SUM(H16:H19),2)</f>
        <v>68150</v>
      </c>
      <c r="I20" s="183">
        <f>ROUND(SUM(I16:I19),2)</f>
        <v>3407.5</v>
      </c>
      <c r="J20" s="72">
        <f>ROUND(SUM(J16:J19),2)</f>
        <v>71557.5</v>
      </c>
      <c r="K20" s="183" t="s">
        <v>433</v>
      </c>
      <c r="L20" s="183">
        <f>SUM(L16:L19)</f>
        <v>71557.5</v>
      </c>
      <c r="M20" s="183"/>
      <c r="N20" s="183">
        <f>SUM(N16:N19)</f>
        <v>71557.5</v>
      </c>
      <c r="O20" s="183">
        <f>SUM(O16:O19)</f>
        <v>0</v>
      </c>
      <c r="P20" s="183">
        <f>ROUND(T8,2)</f>
        <v>68150</v>
      </c>
      <c r="Q20" s="183">
        <f>V8</f>
        <v>3407.5</v>
      </c>
      <c r="R20" s="183">
        <f>ROUND(T12,2)</f>
        <v>71557.5</v>
      </c>
      <c r="S20" s="154" t="s">
        <v>433</v>
      </c>
      <c r="T20" s="154" t="s">
        <v>433</v>
      </c>
      <c r="U20" s="162" t="s">
        <v>433</v>
      </c>
      <c r="V20" s="75">
        <f t="shared" si="18"/>
        <v>55</v>
      </c>
      <c r="W20" s="75">
        <f t="shared" si="19"/>
        <v>55</v>
      </c>
      <c r="X20" s="75">
        <f t="shared" si="20"/>
        <v>110</v>
      </c>
      <c r="Y20" s="154" t="s">
        <v>433</v>
      </c>
      <c r="Z20" s="154" t="s">
        <v>433</v>
      </c>
      <c r="AA20" s="154" t="s">
        <v>433</v>
      </c>
      <c r="AB20" s="154" t="s">
        <v>433</v>
      </c>
      <c r="AC20" s="154" t="s">
        <v>433</v>
      </c>
      <c r="AD20" s="154" t="s">
        <v>433</v>
      </c>
      <c r="AE20" s="154" t="s">
        <v>433</v>
      </c>
      <c r="AF20" s="154" t="s">
        <v>433</v>
      </c>
      <c r="AG20" s="154" t="s">
        <v>433</v>
      </c>
      <c r="AH20" s="154" t="s">
        <v>433</v>
      </c>
      <c r="AI20" s="154" t="s">
        <v>433</v>
      </c>
      <c r="AJ20" s="154" t="s">
        <v>433</v>
      </c>
      <c r="AK20" s="164" t="s">
        <v>433</v>
      </c>
    </row>
    <row r="21" spans="1:37" x14ac:dyDescent="0.2">
      <c r="A21" s="123">
        <v>18</v>
      </c>
      <c r="B21" s="154" t="s">
        <v>433</v>
      </c>
      <c r="C21" s="154" t="s">
        <v>433</v>
      </c>
      <c r="D21" s="154" t="s">
        <v>433</v>
      </c>
      <c r="E21" s="154" t="s">
        <v>433</v>
      </c>
      <c r="F21" s="154" t="s">
        <v>433</v>
      </c>
      <c r="G21" s="154" t="s">
        <v>433</v>
      </c>
      <c r="H21" s="154" t="s">
        <v>433</v>
      </c>
      <c r="I21" s="154" t="s">
        <v>433</v>
      </c>
      <c r="J21" s="156" t="s">
        <v>433</v>
      </c>
      <c r="K21" s="154" t="s">
        <v>433</v>
      </c>
      <c r="L21" s="154" t="s">
        <v>433</v>
      </c>
      <c r="M21" s="154" t="s">
        <v>433</v>
      </c>
      <c r="N21" s="154" t="s">
        <v>433</v>
      </c>
      <c r="O21" s="154" t="s">
        <v>433</v>
      </c>
      <c r="P21" s="154" t="s">
        <v>433</v>
      </c>
      <c r="Q21" s="154" t="s">
        <v>433</v>
      </c>
      <c r="R21" s="154" t="s">
        <v>433</v>
      </c>
      <c r="S21" s="154" t="s">
        <v>433</v>
      </c>
      <c r="T21" s="154" t="s">
        <v>433</v>
      </c>
      <c r="U21" s="154" t="s">
        <v>433</v>
      </c>
      <c r="V21" s="75"/>
      <c r="W21" s="75"/>
      <c r="X21" s="75" t="s">
        <v>433</v>
      </c>
      <c r="Y21" s="154" t="s">
        <v>433</v>
      </c>
      <c r="Z21" s="154" t="s">
        <v>433</v>
      </c>
      <c r="AA21" s="154" t="s">
        <v>433</v>
      </c>
      <c r="AB21" s="154" t="s">
        <v>433</v>
      </c>
      <c r="AC21" s="154" t="s">
        <v>433</v>
      </c>
      <c r="AD21" s="154" t="s">
        <v>433</v>
      </c>
      <c r="AE21" s="154" t="s">
        <v>433</v>
      </c>
      <c r="AF21" s="154" t="s">
        <v>433</v>
      </c>
      <c r="AG21" s="154" t="s">
        <v>433</v>
      </c>
      <c r="AH21" s="154" t="s">
        <v>433</v>
      </c>
      <c r="AI21" s="154" t="s">
        <v>433</v>
      </c>
      <c r="AJ21" s="154" t="s">
        <v>433</v>
      </c>
      <c r="AK21" s="164" t="s">
        <v>433</v>
      </c>
    </row>
    <row r="22" spans="1:37" x14ac:dyDescent="0.2">
      <c r="A22" s="123">
        <v>19</v>
      </c>
      <c r="B22" s="154" t="s">
        <v>433</v>
      </c>
      <c r="C22" s="154" t="s">
        <v>433</v>
      </c>
      <c r="D22" s="154" t="s">
        <v>433</v>
      </c>
      <c r="E22" s="154" t="s">
        <v>433</v>
      </c>
      <c r="F22" s="154" t="s">
        <v>433</v>
      </c>
      <c r="G22" s="154" t="s">
        <v>433</v>
      </c>
      <c r="H22" s="154" t="s">
        <v>433</v>
      </c>
      <c r="I22" s="154" t="s">
        <v>433</v>
      </c>
      <c r="J22" s="156" t="s">
        <v>433</v>
      </c>
      <c r="K22" s="154" t="s">
        <v>433</v>
      </c>
      <c r="L22" s="154" t="s">
        <v>433</v>
      </c>
      <c r="M22" s="154" t="s">
        <v>433</v>
      </c>
      <c r="N22" s="154" t="s">
        <v>433</v>
      </c>
      <c r="O22" s="154" t="s">
        <v>433</v>
      </c>
      <c r="P22" s="154" t="s">
        <v>433</v>
      </c>
      <c r="Q22" s="154" t="s">
        <v>433</v>
      </c>
      <c r="R22" s="154" t="s">
        <v>433</v>
      </c>
      <c r="S22" s="154" t="s">
        <v>433</v>
      </c>
      <c r="T22" s="154" t="s">
        <v>433</v>
      </c>
      <c r="U22" s="154" t="s">
        <v>433</v>
      </c>
      <c r="V22" s="75"/>
      <c r="W22" s="75"/>
      <c r="X22" s="75" t="str">
        <f t="shared" si="20"/>
        <v>.</v>
      </c>
      <c r="Y22" s="154" t="s">
        <v>433</v>
      </c>
      <c r="Z22" s="154" t="s">
        <v>433</v>
      </c>
      <c r="AA22" s="154" t="s">
        <v>433</v>
      </c>
      <c r="AB22" s="154" t="s">
        <v>433</v>
      </c>
      <c r="AC22" s="154" t="s">
        <v>433</v>
      </c>
      <c r="AD22" s="154" t="s">
        <v>433</v>
      </c>
      <c r="AE22" s="154" t="s">
        <v>433</v>
      </c>
      <c r="AF22" s="154" t="s">
        <v>433</v>
      </c>
      <c r="AG22" s="154" t="s">
        <v>433</v>
      </c>
      <c r="AH22" s="154" t="s">
        <v>433</v>
      </c>
      <c r="AI22" s="154" t="s">
        <v>433</v>
      </c>
      <c r="AJ22" s="154" t="s">
        <v>433</v>
      </c>
      <c r="AK22" s="164" t="s">
        <v>433</v>
      </c>
    </row>
    <row r="23" spans="1:37" x14ac:dyDescent="0.2">
      <c r="A23" s="123">
        <v>20</v>
      </c>
      <c r="B23" s="154" t="s">
        <v>433</v>
      </c>
      <c r="C23" s="154" t="s">
        <v>433</v>
      </c>
      <c r="D23" s="154" t="s">
        <v>433</v>
      </c>
      <c r="E23" s="154" t="s">
        <v>433</v>
      </c>
      <c r="F23" s="154" t="s">
        <v>433</v>
      </c>
      <c r="G23" s="154" t="s">
        <v>433</v>
      </c>
      <c r="H23" s="154" t="s">
        <v>433</v>
      </c>
      <c r="I23" s="154" t="s">
        <v>433</v>
      </c>
      <c r="J23" s="156" t="s">
        <v>433</v>
      </c>
      <c r="K23" s="154" t="s">
        <v>433</v>
      </c>
      <c r="L23" s="154" t="s">
        <v>433</v>
      </c>
      <c r="M23" s="154" t="s">
        <v>433</v>
      </c>
      <c r="N23" s="154" t="s">
        <v>433</v>
      </c>
      <c r="O23" s="154" t="s">
        <v>433</v>
      </c>
      <c r="P23" s="154" t="s">
        <v>433</v>
      </c>
      <c r="Q23" s="154" t="s">
        <v>433</v>
      </c>
      <c r="R23" s="154" t="s">
        <v>433</v>
      </c>
      <c r="S23" s="154" t="s">
        <v>433</v>
      </c>
      <c r="T23" s="154" t="s">
        <v>433</v>
      </c>
      <c r="U23" s="154" t="s">
        <v>433</v>
      </c>
      <c r="V23" s="75"/>
      <c r="W23" s="75"/>
      <c r="X23" s="75" t="str">
        <f t="shared" si="20"/>
        <v>.</v>
      </c>
      <c r="Y23" s="154" t="s">
        <v>433</v>
      </c>
      <c r="Z23" s="154" t="s">
        <v>433</v>
      </c>
      <c r="AA23" s="154" t="s">
        <v>433</v>
      </c>
      <c r="AB23" s="154" t="s">
        <v>433</v>
      </c>
      <c r="AC23" s="154" t="s">
        <v>433</v>
      </c>
      <c r="AD23" s="154" t="s">
        <v>433</v>
      </c>
      <c r="AE23" s="154" t="s">
        <v>433</v>
      </c>
      <c r="AF23" s="154" t="s">
        <v>433</v>
      </c>
      <c r="AG23" s="154" t="s">
        <v>433</v>
      </c>
      <c r="AH23" s="154" t="s">
        <v>433</v>
      </c>
      <c r="AI23" s="154" t="s">
        <v>433</v>
      </c>
      <c r="AJ23" s="154" t="s">
        <v>433</v>
      </c>
      <c r="AK23" s="164" t="s">
        <v>433</v>
      </c>
    </row>
    <row r="24" spans="1:37" x14ac:dyDescent="0.2">
      <c r="A24" s="123">
        <v>21</v>
      </c>
      <c r="B24" s="154" t="s">
        <v>433</v>
      </c>
      <c r="C24" s="154" t="s">
        <v>433</v>
      </c>
      <c r="D24" s="154" t="s">
        <v>433</v>
      </c>
      <c r="E24" s="154" t="s">
        <v>433</v>
      </c>
      <c r="F24" s="154" t="s">
        <v>433</v>
      </c>
      <c r="G24" s="154" t="s">
        <v>433</v>
      </c>
      <c r="H24" s="154" t="s">
        <v>433</v>
      </c>
      <c r="I24" s="154" t="s">
        <v>433</v>
      </c>
      <c r="J24" s="156" t="s">
        <v>433</v>
      </c>
      <c r="K24" s="154" t="s">
        <v>433</v>
      </c>
      <c r="L24" s="154" t="s">
        <v>433</v>
      </c>
      <c r="M24" s="154" t="s">
        <v>433</v>
      </c>
      <c r="N24" s="154" t="s">
        <v>433</v>
      </c>
      <c r="O24" s="154" t="s">
        <v>433</v>
      </c>
      <c r="P24" s="154" t="s">
        <v>433</v>
      </c>
      <c r="Q24" s="154" t="s">
        <v>433</v>
      </c>
      <c r="R24" s="154" t="s">
        <v>433</v>
      </c>
      <c r="S24" s="154" t="s">
        <v>433</v>
      </c>
      <c r="T24" s="154" t="s">
        <v>433</v>
      </c>
      <c r="U24" s="154" t="s">
        <v>433</v>
      </c>
      <c r="V24" s="75"/>
      <c r="W24" s="75"/>
      <c r="X24" s="75" t="str">
        <f t="shared" si="20"/>
        <v>.</v>
      </c>
      <c r="Y24" s="154" t="s">
        <v>433</v>
      </c>
      <c r="Z24" s="154" t="s">
        <v>433</v>
      </c>
      <c r="AA24" s="154" t="s">
        <v>433</v>
      </c>
      <c r="AB24" s="154" t="s">
        <v>433</v>
      </c>
      <c r="AC24" s="154" t="s">
        <v>433</v>
      </c>
      <c r="AD24" s="154" t="s">
        <v>433</v>
      </c>
      <c r="AE24" s="154" t="s">
        <v>433</v>
      </c>
      <c r="AF24" s="154" t="s">
        <v>433</v>
      </c>
      <c r="AG24" s="154" t="s">
        <v>433</v>
      </c>
      <c r="AH24" s="154" t="s">
        <v>433</v>
      </c>
      <c r="AI24" s="154" t="s">
        <v>433</v>
      </c>
      <c r="AJ24" s="154" t="s">
        <v>433</v>
      </c>
      <c r="AK24" s="164" t="s">
        <v>433</v>
      </c>
    </row>
    <row r="25" spans="1:37" x14ac:dyDescent="0.2">
      <c r="A25" s="123">
        <v>22</v>
      </c>
      <c r="B25" s="166" t="s">
        <v>192</v>
      </c>
      <c r="C25" s="166" t="s">
        <v>433</v>
      </c>
      <c r="D25" s="166" t="s">
        <v>433</v>
      </c>
      <c r="E25" s="166" t="s">
        <v>433</v>
      </c>
      <c r="F25" s="166" t="s">
        <v>433</v>
      </c>
      <c r="G25" s="154" t="s">
        <v>433</v>
      </c>
      <c r="H25" s="154" t="s">
        <v>433</v>
      </c>
      <c r="I25" s="154" t="s">
        <v>433</v>
      </c>
      <c r="J25" s="154" t="s">
        <v>433</v>
      </c>
      <c r="K25" s="154" t="s">
        <v>433</v>
      </c>
      <c r="L25" s="154" t="s">
        <v>433</v>
      </c>
      <c r="M25" s="154" t="s">
        <v>433</v>
      </c>
      <c r="N25" s="154" t="s">
        <v>433</v>
      </c>
      <c r="O25" s="154" t="s">
        <v>433</v>
      </c>
      <c r="P25" s="154" t="s">
        <v>433</v>
      </c>
      <c r="Q25" s="154" t="s">
        <v>433</v>
      </c>
      <c r="R25" s="154" t="s">
        <v>433</v>
      </c>
      <c r="S25" s="154" t="s">
        <v>433</v>
      </c>
      <c r="T25" s="154" t="s">
        <v>433</v>
      </c>
      <c r="U25" s="154" t="s">
        <v>433</v>
      </c>
      <c r="V25" s="75"/>
      <c r="W25" s="75"/>
      <c r="X25" s="75" t="str">
        <f t="shared" si="20"/>
        <v>.</v>
      </c>
      <c r="Y25" s="154" t="s">
        <v>433</v>
      </c>
      <c r="Z25" s="154" t="s">
        <v>433</v>
      </c>
      <c r="AA25" s="154" t="s">
        <v>433</v>
      </c>
      <c r="AB25" s="154" t="s">
        <v>433</v>
      </c>
      <c r="AC25" s="154" t="s">
        <v>433</v>
      </c>
      <c r="AD25" s="154" t="s">
        <v>433</v>
      </c>
      <c r="AE25" s="154" t="s">
        <v>433</v>
      </c>
      <c r="AF25" s="154" t="s">
        <v>433</v>
      </c>
      <c r="AG25" s="154" t="s">
        <v>433</v>
      </c>
      <c r="AH25" s="154" t="s">
        <v>433</v>
      </c>
      <c r="AI25" s="154" t="s">
        <v>433</v>
      </c>
      <c r="AJ25" s="154" t="s">
        <v>433</v>
      </c>
      <c r="AK25" s="164" t="s">
        <v>433</v>
      </c>
    </row>
    <row r="26" spans="1:37" x14ac:dyDescent="0.2">
      <c r="A26" s="123">
        <v>23</v>
      </c>
      <c r="B26" s="167" t="s">
        <v>193</v>
      </c>
      <c r="C26" s="167" t="s">
        <v>433</v>
      </c>
      <c r="D26" s="167" t="s">
        <v>194</v>
      </c>
      <c r="E26" s="167" t="s">
        <v>195</v>
      </c>
      <c r="F26" s="167" t="s">
        <v>196</v>
      </c>
      <c r="G26" s="154" t="s">
        <v>433</v>
      </c>
      <c r="H26" s="154" t="s">
        <v>433</v>
      </c>
      <c r="I26" s="154" t="s">
        <v>433</v>
      </c>
      <c r="J26" s="154" t="s">
        <v>433</v>
      </c>
      <c r="K26" s="154" t="s">
        <v>433</v>
      </c>
      <c r="L26" s="154" t="s">
        <v>433</v>
      </c>
      <c r="M26" s="154" t="s">
        <v>433</v>
      </c>
      <c r="N26" s="154" t="s">
        <v>433</v>
      </c>
      <c r="O26" s="154" t="s">
        <v>433</v>
      </c>
      <c r="P26" s="154" t="s">
        <v>433</v>
      </c>
      <c r="Q26" s="154" t="s">
        <v>433</v>
      </c>
      <c r="R26" s="154" t="s">
        <v>433</v>
      </c>
      <c r="S26" s="154" t="s">
        <v>433</v>
      </c>
      <c r="T26" s="154" t="s">
        <v>433</v>
      </c>
      <c r="U26" s="154" t="s">
        <v>433</v>
      </c>
      <c r="V26" s="75">
        <f>SUM(V16:V25)</f>
        <v>1703.75</v>
      </c>
      <c r="W26" s="75">
        <f>SUM(W16:W25)</f>
        <v>1703.75</v>
      </c>
      <c r="X26" s="75" t="str">
        <f t="shared" si="20"/>
        <v>.</v>
      </c>
      <c r="Y26" s="168" t="s">
        <v>433</v>
      </c>
      <c r="Z26" s="154" t="s">
        <v>433</v>
      </c>
      <c r="AA26" s="154" t="s">
        <v>433</v>
      </c>
      <c r="AB26" s="154" t="s">
        <v>433</v>
      </c>
      <c r="AC26" s="154" t="s">
        <v>433</v>
      </c>
      <c r="AD26" s="154" t="s">
        <v>433</v>
      </c>
      <c r="AE26" s="154" t="s">
        <v>433</v>
      </c>
      <c r="AF26" s="154" t="s">
        <v>433</v>
      </c>
      <c r="AG26" s="154" t="s">
        <v>433</v>
      </c>
      <c r="AH26" s="154" t="s">
        <v>433</v>
      </c>
      <c r="AI26" s="154" t="s">
        <v>433</v>
      </c>
      <c r="AJ26" s="154" t="s">
        <v>433</v>
      </c>
      <c r="AK26" s="154" t="s">
        <v>433</v>
      </c>
    </row>
    <row r="27" spans="1:37" x14ac:dyDescent="0.2">
      <c r="A27" s="123">
        <v>24</v>
      </c>
      <c r="B27" s="169" t="s">
        <v>197</v>
      </c>
      <c r="C27" s="169" t="s">
        <v>433</v>
      </c>
      <c r="D27" s="170">
        <v>0</v>
      </c>
      <c r="E27" s="145" t="s">
        <v>16</v>
      </c>
      <c r="F27" s="169" t="s">
        <v>198</v>
      </c>
      <c r="G27" s="154" t="s">
        <v>433</v>
      </c>
      <c r="H27" s="154" t="s">
        <v>433</v>
      </c>
      <c r="I27" s="154" t="s">
        <v>433</v>
      </c>
      <c r="J27" s="154" t="s">
        <v>433</v>
      </c>
      <c r="K27" s="154" t="s">
        <v>433</v>
      </c>
      <c r="L27" s="154" t="s">
        <v>433</v>
      </c>
      <c r="M27" s="154" t="s">
        <v>433</v>
      </c>
      <c r="N27" s="154" t="s">
        <v>433</v>
      </c>
      <c r="O27" s="154" t="s">
        <v>433</v>
      </c>
      <c r="P27" s="154" t="s">
        <v>433</v>
      </c>
      <c r="Q27" s="154" t="s">
        <v>433</v>
      </c>
      <c r="R27" s="154" t="s">
        <v>433</v>
      </c>
      <c r="S27" s="154" t="s">
        <v>433</v>
      </c>
      <c r="T27" s="154" t="s">
        <v>433</v>
      </c>
      <c r="U27" s="154" t="s">
        <v>433</v>
      </c>
      <c r="V27" s="1" t="s">
        <v>23</v>
      </c>
      <c r="W27" s="75">
        <f>V26+W26</f>
        <v>3407.5</v>
      </c>
      <c r="X27" s="75">
        <f>SUM(X16:X26)</f>
        <v>3407.5</v>
      </c>
      <c r="Y27" s="154" t="s">
        <v>433</v>
      </c>
      <c r="Z27" s="154" t="s">
        <v>433</v>
      </c>
      <c r="AA27" s="154" t="s">
        <v>433</v>
      </c>
      <c r="AB27" s="154" t="s">
        <v>433</v>
      </c>
      <c r="AC27" s="154" t="s">
        <v>433</v>
      </c>
      <c r="AD27" s="154" t="s">
        <v>433</v>
      </c>
      <c r="AE27" s="154" t="s">
        <v>433</v>
      </c>
      <c r="AF27" s="154" t="s">
        <v>433</v>
      </c>
      <c r="AG27" s="154" t="s">
        <v>433</v>
      </c>
      <c r="AH27" s="154" t="s">
        <v>433</v>
      </c>
      <c r="AI27" s="154" t="s">
        <v>433</v>
      </c>
      <c r="AJ27" s="154" t="s">
        <v>433</v>
      </c>
      <c r="AK27" s="154" t="s">
        <v>433</v>
      </c>
    </row>
    <row r="28" spans="1:37" x14ac:dyDescent="0.2">
      <c r="A28" s="123">
        <v>25</v>
      </c>
      <c r="B28" s="169" t="s">
        <v>199</v>
      </c>
      <c r="C28" s="169" t="s">
        <v>433</v>
      </c>
      <c r="D28" s="170">
        <v>0</v>
      </c>
      <c r="E28" s="145" t="s">
        <v>16</v>
      </c>
      <c r="F28" s="169" t="s">
        <v>200</v>
      </c>
      <c r="G28" s="154" t="s">
        <v>433</v>
      </c>
      <c r="H28" s="154" t="s">
        <v>433</v>
      </c>
      <c r="I28" s="154" t="s">
        <v>433</v>
      </c>
      <c r="J28" s="154" t="s">
        <v>433</v>
      </c>
      <c r="K28" s="154" t="s">
        <v>433</v>
      </c>
      <c r="L28" s="154" t="s">
        <v>433</v>
      </c>
      <c r="M28" s="154" t="s">
        <v>433</v>
      </c>
      <c r="N28" s="154" t="s">
        <v>433</v>
      </c>
      <c r="O28" s="154" t="s">
        <v>433</v>
      </c>
      <c r="P28" s="154" t="s">
        <v>433</v>
      </c>
      <c r="Q28" s="154" t="s">
        <v>433</v>
      </c>
      <c r="R28" s="154" t="s">
        <v>433</v>
      </c>
      <c r="S28" s="154" t="s">
        <v>433</v>
      </c>
      <c r="T28" s="154" t="s">
        <v>433</v>
      </c>
      <c r="U28" s="154" t="s">
        <v>433</v>
      </c>
      <c r="V28" s="154" t="s">
        <v>433</v>
      </c>
      <c r="W28" s="154" t="s">
        <v>433</v>
      </c>
      <c r="X28" s="154" t="s">
        <v>433</v>
      </c>
      <c r="Y28" s="154" t="s">
        <v>433</v>
      </c>
      <c r="Z28" s="154" t="s">
        <v>433</v>
      </c>
      <c r="AA28" s="154" t="s">
        <v>433</v>
      </c>
      <c r="AB28" s="154" t="s">
        <v>433</v>
      </c>
      <c r="AC28" s="154" t="s">
        <v>433</v>
      </c>
      <c r="AD28" s="154" t="s">
        <v>433</v>
      </c>
      <c r="AE28" s="154" t="s">
        <v>433</v>
      </c>
      <c r="AF28" s="154" t="s">
        <v>433</v>
      </c>
      <c r="AG28" s="154" t="s">
        <v>433</v>
      </c>
      <c r="AH28" s="154" t="s">
        <v>433</v>
      </c>
      <c r="AI28" s="154" t="s">
        <v>433</v>
      </c>
      <c r="AJ28" s="154" t="s">
        <v>433</v>
      </c>
      <c r="AK28" s="154" t="s">
        <v>433</v>
      </c>
    </row>
    <row r="29" spans="1:37" x14ac:dyDescent="0.2">
      <c r="A29" s="123">
        <v>26</v>
      </c>
      <c r="B29" s="169" t="s">
        <v>201</v>
      </c>
      <c r="C29" s="169" t="s">
        <v>433</v>
      </c>
      <c r="D29" s="75">
        <v>0</v>
      </c>
      <c r="E29" s="169" t="s">
        <v>202</v>
      </c>
      <c r="F29" s="169" t="s">
        <v>200</v>
      </c>
      <c r="G29" s="154" t="s">
        <v>433</v>
      </c>
      <c r="H29" s="154" t="s">
        <v>433</v>
      </c>
      <c r="I29" s="154" t="s">
        <v>433</v>
      </c>
      <c r="J29" s="154" t="s">
        <v>433</v>
      </c>
      <c r="K29" s="154" t="s">
        <v>433</v>
      </c>
      <c r="L29" s="154" t="s">
        <v>433</v>
      </c>
      <c r="M29" s="154" t="s">
        <v>433</v>
      </c>
      <c r="N29" s="154" t="s">
        <v>433</v>
      </c>
      <c r="O29" s="154" t="s">
        <v>433</v>
      </c>
      <c r="P29" s="154" t="s">
        <v>433</v>
      </c>
      <c r="Q29" s="154" t="s">
        <v>433</v>
      </c>
      <c r="R29" s="154" t="s">
        <v>433</v>
      </c>
      <c r="S29" s="154" t="s">
        <v>433</v>
      </c>
      <c r="T29" s="154" t="s">
        <v>433</v>
      </c>
      <c r="U29" s="154" t="s">
        <v>433</v>
      </c>
      <c r="V29" s="154" t="s">
        <v>433</v>
      </c>
      <c r="W29" s="154" t="s">
        <v>433</v>
      </c>
      <c r="X29" s="154" t="s">
        <v>433</v>
      </c>
      <c r="Y29" s="154" t="s">
        <v>433</v>
      </c>
      <c r="Z29" s="154" t="s">
        <v>433</v>
      </c>
      <c r="AA29" s="154" t="s">
        <v>433</v>
      </c>
      <c r="AB29" s="154" t="s">
        <v>433</v>
      </c>
      <c r="AC29" s="154" t="s">
        <v>433</v>
      </c>
      <c r="AD29" s="154" t="s">
        <v>433</v>
      </c>
      <c r="AE29" s="154" t="s">
        <v>433</v>
      </c>
      <c r="AF29" s="154" t="s">
        <v>433</v>
      </c>
      <c r="AG29" s="154" t="s">
        <v>433</v>
      </c>
      <c r="AH29" s="154" t="s">
        <v>433</v>
      </c>
      <c r="AI29" s="154" t="s">
        <v>433</v>
      </c>
      <c r="AJ29" s="154" t="s">
        <v>433</v>
      </c>
      <c r="AK29" s="154" t="s">
        <v>433</v>
      </c>
    </row>
    <row r="30" spans="1:37" x14ac:dyDescent="0.2">
      <c r="A30" s="123">
        <v>27</v>
      </c>
      <c r="B30" s="154" t="s">
        <v>433</v>
      </c>
      <c r="C30" s="154" t="s">
        <v>433</v>
      </c>
      <c r="D30" s="154" t="s">
        <v>433</v>
      </c>
      <c r="E30" s="154" t="s">
        <v>433</v>
      </c>
      <c r="F30" s="154" t="s">
        <v>433</v>
      </c>
      <c r="G30" s="154" t="s">
        <v>433</v>
      </c>
      <c r="H30" s="154" t="s">
        <v>433</v>
      </c>
      <c r="I30" s="154" t="s">
        <v>433</v>
      </c>
      <c r="J30" s="154" t="s">
        <v>433</v>
      </c>
      <c r="K30" s="154" t="s">
        <v>433</v>
      </c>
      <c r="L30" s="154" t="s">
        <v>433</v>
      </c>
      <c r="M30" s="154" t="s">
        <v>433</v>
      </c>
      <c r="N30" s="154" t="s">
        <v>433</v>
      </c>
      <c r="O30" s="154" t="s">
        <v>433</v>
      </c>
      <c r="P30" s="154" t="s">
        <v>433</v>
      </c>
      <c r="Q30" s="154" t="s">
        <v>433</v>
      </c>
      <c r="R30" s="154" t="s">
        <v>433</v>
      </c>
      <c r="S30" s="154" t="s">
        <v>433</v>
      </c>
      <c r="T30" s="154" t="s">
        <v>433</v>
      </c>
      <c r="U30" s="154" t="s">
        <v>433</v>
      </c>
      <c r="V30" s="154" t="s">
        <v>433</v>
      </c>
      <c r="W30" s="154" t="s">
        <v>433</v>
      </c>
      <c r="X30" s="154" t="s">
        <v>433</v>
      </c>
      <c r="Y30" s="154" t="s">
        <v>433</v>
      </c>
      <c r="Z30" s="154" t="s">
        <v>433</v>
      </c>
      <c r="AA30" s="154" t="s">
        <v>433</v>
      </c>
      <c r="AB30" s="154" t="s">
        <v>433</v>
      </c>
      <c r="AC30" s="154" t="s">
        <v>433</v>
      </c>
      <c r="AD30" s="154" t="s">
        <v>433</v>
      </c>
      <c r="AE30" s="154" t="s">
        <v>433</v>
      </c>
      <c r="AF30" s="154" t="s">
        <v>433</v>
      </c>
      <c r="AG30" s="154" t="s">
        <v>433</v>
      </c>
      <c r="AH30" s="154" t="s">
        <v>433</v>
      </c>
      <c r="AI30" s="154" t="s">
        <v>433</v>
      </c>
      <c r="AJ30" s="154" t="s">
        <v>433</v>
      </c>
      <c r="AK30" s="154" t="s">
        <v>433</v>
      </c>
    </row>
    <row r="31" spans="1:37" x14ac:dyDescent="0.2">
      <c r="A31" s="123">
        <v>28</v>
      </c>
      <c r="B31" s="171" t="s">
        <v>163</v>
      </c>
      <c r="C31" s="160" t="s">
        <v>433</v>
      </c>
      <c r="D31" s="171" t="s">
        <v>168</v>
      </c>
      <c r="E31" s="160" t="s">
        <v>433</v>
      </c>
      <c r="F31" s="171" t="s">
        <v>174</v>
      </c>
      <c r="G31" s="160" t="s">
        <v>433</v>
      </c>
      <c r="H31" s="154" t="s">
        <v>433</v>
      </c>
      <c r="I31" s="154" t="s">
        <v>433</v>
      </c>
      <c r="J31" s="154" t="s">
        <v>433</v>
      </c>
      <c r="K31" s="154" t="s">
        <v>433</v>
      </c>
      <c r="L31" s="154" t="s">
        <v>433</v>
      </c>
      <c r="M31" s="154" t="s">
        <v>433</v>
      </c>
      <c r="N31" s="154" t="s">
        <v>433</v>
      </c>
      <c r="O31" s="154" t="s">
        <v>433</v>
      </c>
      <c r="P31" s="154" t="s">
        <v>433</v>
      </c>
      <c r="Q31" s="154" t="s">
        <v>433</v>
      </c>
      <c r="R31" s="154" t="s">
        <v>433</v>
      </c>
      <c r="S31" s="154" t="s">
        <v>433</v>
      </c>
      <c r="T31" s="154" t="s">
        <v>433</v>
      </c>
      <c r="U31" s="154" t="s">
        <v>433</v>
      </c>
      <c r="V31" s="154" t="s">
        <v>433</v>
      </c>
      <c r="W31" s="154" t="s">
        <v>433</v>
      </c>
      <c r="X31" s="154" t="s">
        <v>433</v>
      </c>
      <c r="Y31" s="154" t="s">
        <v>433</v>
      </c>
      <c r="Z31" s="154" t="s">
        <v>433</v>
      </c>
      <c r="AA31" s="154" t="s">
        <v>433</v>
      </c>
      <c r="AB31" s="154" t="s">
        <v>433</v>
      </c>
      <c r="AC31" s="154" t="s">
        <v>433</v>
      </c>
      <c r="AD31" s="154" t="s">
        <v>433</v>
      </c>
      <c r="AE31" s="154" t="s">
        <v>433</v>
      </c>
      <c r="AF31" s="154" t="s">
        <v>433</v>
      </c>
      <c r="AG31" s="154" t="s">
        <v>433</v>
      </c>
      <c r="AH31" s="154" t="s">
        <v>433</v>
      </c>
      <c r="AI31" s="154" t="s">
        <v>433</v>
      </c>
      <c r="AJ31" s="154" t="s">
        <v>433</v>
      </c>
      <c r="AK31" s="154" t="s">
        <v>433</v>
      </c>
    </row>
    <row r="32" spans="1:37" x14ac:dyDescent="0.2">
      <c r="A32" s="123">
        <v>29</v>
      </c>
      <c r="B32" s="167" t="s">
        <v>164</v>
      </c>
      <c r="C32" s="167" t="s">
        <v>165</v>
      </c>
      <c r="D32" s="167" t="s">
        <v>164</v>
      </c>
      <c r="E32" s="167" t="s">
        <v>165</v>
      </c>
      <c r="F32" s="167" t="s">
        <v>164</v>
      </c>
      <c r="G32" s="167" t="s">
        <v>165</v>
      </c>
      <c r="H32" s="154" t="s">
        <v>433</v>
      </c>
      <c r="I32" s="154" t="s">
        <v>433</v>
      </c>
      <c r="J32" s="154" t="s">
        <v>433</v>
      </c>
      <c r="K32" s="154" t="s">
        <v>433</v>
      </c>
      <c r="L32" s="154" t="s">
        <v>433</v>
      </c>
      <c r="M32" s="154" t="s">
        <v>433</v>
      </c>
      <c r="N32" s="154" t="s">
        <v>433</v>
      </c>
      <c r="O32" s="154" t="s">
        <v>433</v>
      </c>
      <c r="P32" s="154" t="s">
        <v>433</v>
      </c>
      <c r="Q32" s="154" t="s">
        <v>433</v>
      </c>
      <c r="R32" s="154" t="s">
        <v>433</v>
      </c>
      <c r="S32" s="154" t="s">
        <v>433</v>
      </c>
      <c r="T32" s="154" t="s">
        <v>433</v>
      </c>
      <c r="U32" s="154" t="s">
        <v>433</v>
      </c>
      <c r="V32" s="154" t="s">
        <v>433</v>
      </c>
      <c r="W32" s="154" t="s">
        <v>433</v>
      </c>
      <c r="X32" s="154" t="s">
        <v>433</v>
      </c>
      <c r="Y32" s="154" t="s">
        <v>433</v>
      </c>
      <c r="Z32" s="154" t="s">
        <v>433</v>
      </c>
      <c r="AA32" s="154" t="s">
        <v>433</v>
      </c>
      <c r="AB32" s="154" t="s">
        <v>433</v>
      </c>
      <c r="AC32" s="154" t="s">
        <v>433</v>
      </c>
      <c r="AD32" s="154" t="s">
        <v>433</v>
      </c>
      <c r="AE32" s="154" t="s">
        <v>433</v>
      </c>
      <c r="AF32" s="154" t="s">
        <v>433</v>
      </c>
      <c r="AG32" s="154" t="s">
        <v>433</v>
      </c>
      <c r="AH32" s="154" t="s">
        <v>433</v>
      </c>
      <c r="AI32" s="154" t="s">
        <v>433</v>
      </c>
      <c r="AJ32" s="154" t="s">
        <v>433</v>
      </c>
      <c r="AK32" s="154" t="s">
        <v>433</v>
      </c>
    </row>
    <row r="33" spans="1:37" x14ac:dyDescent="0.2">
      <c r="A33" s="123">
        <v>30</v>
      </c>
      <c r="B33" s="145" t="s">
        <v>169</v>
      </c>
      <c r="C33" s="145" t="s">
        <v>166</v>
      </c>
      <c r="D33" s="145" t="s">
        <v>170</v>
      </c>
      <c r="E33" s="145" t="s">
        <v>167</v>
      </c>
      <c r="F33" s="145" t="s">
        <v>175</v>
      </c>
      <c r="G33" s="145" t="s">
        <v>166</v>
      </c>
      <c r="H33" s="154" t="s">
        <v>433</v>
      </c>
      <c r="I33" s="154" t="s">
        <v>433</v>
      </c>
      <c r="J33" s="154" t="s">
        <v>433</v>
      </c>
      <c r="K33" s="154" t="s">
        <v>433</v>
      </c>
      <c r="L33" s="154" t="s">
        <v>433</v>
      </c>
      <c r="M33" s="154" t="s">
        <v>433</v>
      </c>
      <c r="N33" s="154" t="s">
        <v>433</v>
      </c>
      <c r="O33" s="154" t="s">
        <v>433</v>
      </c>
      <c r="P33" s="154" t="s">
        <v>433</v>
      </c>
      <c r="Q33" s="154" t="s">
        <v>433</v>
      </c>
      <c r="R33" s="154" t="s">
        <v>433</v>
      </c>
      <c r="S33" s="154" t="s">
        <v>433</v>
      </c>
      <c r="T33" s="154" t="s">
        <v>433</v>
      </c>
      <c r="U33" s="154" t="s">
        <v>433</v>
      </c>
      <c r="V33" s="154" t="s">
        <v>433</v>
      </c>
      <c r="W33" s="154" t="s">
        <v>433</v>
      </c>
      <c r="X33" s="154" t="s">
        <v>433</v>
      </c>
      <c r="Y33" s="154" t="s">
        <v>433</v>
      </c>
      <c r="Z33" s="154" t="s">
        <v>433</v>
      </c>
      <c r="AA33" s="154" t="s">
        <v>433</v>
      </c>
      <c r="AB33" s="154" t="s">
        <v>433</v>
      </c>
      <c r="AC33" s="154" t="s">
        <v>433</v>
      </c>
      <c r="AD33" s="154" t="s">
        <v>433</v>
      </c>
      <c r="AE33" s="154" t="s">
        <v>433</v>
      </c>
      <c r="AF33" s="154" t="s">
        <v>433</v>
      </c>
      <c r="AG33" s="154" t="s">
        <v>433</v>
      </c>
      <c r="AH33" s="154" t="s">
        <v>433</v>
      </c>
      <c r="AI33" s="154" t="s">
        <v>433</v>
      </c>
      <c r="AJ33" s="154" t="s">
        <v>433</v>
      </c>
      <c r="AK33" s="154" t="s">
        <v>433</v>
      </c>
    </row>
    <row r="34" spans="1:37" x14ac:dyDescent="0.2">
      <c r="A34" s="123">
        <v>31</v>
      </c>
      <c r="B34" s="145" t="s">
        <v>177</v>
      </c>
      <c r="C34" s="145" t="s">
        <v>167</v>
      </c>
      <c r="D34" s="145" t="s">
        <v>171</v>
      </c>
      <c r="E34" s="145" t="s">
        <v>167</v>
      </c>
      <c r="F34" s="145" t="s">
        <v>173</v>
      </c>
      <c r="G34" s="145" t="s">
        <v>167</v>
      </c>
      <c r="H34" s="154" t="s">
        <v>433</v>
      </c>
      <c r="I34" s="154" t="s">
        <v>433</v>
      </c>
      <c r="J34" s="154" t="s">
        <v>433</v>
      </c>
      <c r="K34" s="154" t="s">
        <v>433</v>
      </c>
      <c r="L34" s="154" t="s">
        <v>433</v>
      </c>
      <c r="M34" s="154" t="s">
        <v>433</v>
      </c>
      <c r="N34" s="154" t="s">
        <v>433</v>
      </c>
      <c r="O34" s="154" t="s">
        <v>433</v>
      </c>
      <c r="P34" s="154" t="s">
        <v>433</v>
      </c>
      <c r="Q34" s="154" t="s">
        <v>433</v>
      </c>
      <c r="R34" s="154" t="s">
        <v>433</v>
      </c>
      <c r="S34" s="154" t="s">
        <v>433</v>
      </c>
      <c r="T34" s="154" t="s">
        <v>433</v>
      </c>
      <c r="U34" s="154" t="s">
        <v>433</v>
      </c>
      <c r="V34" s="154" t="s">
        <v>433</v>
      </c>
      <c r="W34" s="154" t="s">
        <v>433</v>
      </c>
      <c r="X34" s="154" t="s">
        <v>433</v>
      </c>
      <c r="Y34" s="154" t="s">
        <v>433</v>
      </c>
      <c r="Z34" s="154" t="s">
        <v>433</v>
      </c>
      <c r="AA34" s="154" t="s">
        <v>433</v>
      </c>
      <c r="AB34" s="154" t="s">
        <v>433</v>
      </c>
      <c r="AC34" s="154" t="s">
        <v>433</v>
      </c>
      <c r="AD34" s="154" t="s">
        <v>433</v>
      </c>
      <c r="AE34" s="154" t="s">
        <v>433</v>
      </c>
      <c r="AF34" s="154" t="s">
        <v>433</v>
      </c>
      <c r="AG34" s="154" t="s">
        <v>433</v>
      </c>
      <c r="AH34" s="154" t="s">
        <v>433</v>
      </c>
      <c r="AI34" s="154" t="s">
        <v>433</v>
      </c>
      <c r="AJ34" s="154" t="s">
        <v>433</v>
      </c>
      <c r="AK34" s="154" t="s">
        <v>433</v>
      </c>
    </row>
    <row r="35" spans="1:37" x14ac:dyDescent="0.2">
      <c r="A35" s="123">
        <v>32</v>
      </c>
      <c r="B35" s="145" t="s">
        <v>433</v>
      </c>
      <c r="C35" s="145" t="s">
        <v>433</v>
      </c>
      <c r="D35" s="172" t="s">
        <v>172</v>
      </c>
      <c r="E35" s="145" t="s">
        <v>167</v>
      </c>
      <c r="F35" s="145" t="s">
        <v>433</v>
      </c>
      <c r="G35" s="145" t="s">
        <v>433</v>
      </c>
      <c r="H35" s="154" t="s">
        <v>433</v>
      </c>
      <c r="I35" s="154" t="s">
        <v>433</v>
      </c>
      <c r="J35" s="154" t="s">
        <v>433</v>
      </c>
      <c r="K35" s="154" t="s">
        <v>433</v>
      </c>
      <c r="L35" s="154" t="s">
        <v>433</v>
      </c>
      <c r="M35" s="154" t="s">
        <v>433</v>
      </c>
      <c r="N35" s="154" t="s">
        <v>433</v>
      </c>
      <c r="O35" s="154" t="s">
        <v>433</v>
      </c>
      <c r="P35" s="154" t="s">
        <v>433</v>
      </c>
      <c r="Q35" s="154" t="s">
        <v>433</v>
      </c>
      <c r="R35" s="154" t="s">
        <v>433</v>
      </c>
      <c r="S35" s="154" t="s">
        <v>433</v>
      </c>
      <c r="T35" s="154" t="s">
        <v>433</v>
      </c>
      <c r="U35" s="154" t="s">
        <v>433</v>
      </c>
      <c r="V35" s="154" t="s">
        <v>433</v>
      </c>
      <c r="W35" s="154" t="s">
        <v>433</v>
      </c>
      <c r="X35" s="154" t="s">
        <v>433</v>
      </c>
      <c r="Y35" s="154" t="s">
        <v>433</v>
      </c>
      <c r="Z35" s="154" t="s">
        <v>433</v>
      </c>
      <c r="AA35" s="154" t="s">
        <v>433</v>
      </c>
      <c r="AB35" s="154" t="s">
        <v>433</v>
      </c>
      <c r="AC35" s="154" t="s">
        <v>433</v>
      </c>
      <c r="AD35" s="154" t="s">
        <v>433</v>
      </c>
      <c r="AE35" s="154" t="s">
        <v>433</v>
      </c>
      <c r="AF35" s="154" t="s">
        <v>433</v>
      </c>
      <c r="AG35" s="154" t="s">
        <v>433</v>
      </c>
      <c r="AH35" s="154" t="s">
        <v>433</v>
      </c>
      <c r="AI35" s="154" t="s">
        <v>433</v>
      </c>
      <c r="AJ35" s="154" t="s">
        <v>433</v>
      </c>
      <c r="AK35" s="154" t="s">
        <v>433</v>
      </c>
    </row>
    <row r="36" spans="1:37" x14ac:dyDescent="0.2">
      <c r="A36" s="123">
        <v>33</v>
      </c>
      <c r="B36" s="145" t="s">
        <v>433</v>
      </c>
      <c r="C36" s="145" t="s">
        <v>433</v>
      </c>
      <c r="D36" s="173" t="s">
        <v>173</v>
      </c>
      <c r="E36" s="145" t="s">
        <v>166</v>
      </c>
      <c r="F36" s="145" t="s">
        <v>433</v>
      </c>
      <c r="G36" s="145" t="s">
        <v>433</v>
      </c>
      <c r="H36" s="154" t="s">
        <v>433</v>
      </c>
      <c r="I36" s="154" t="s">
        <v>433</v>
      </c>
      <c r="J36" s="154" t="s">
        <v>433</v>
      </c>
      <c r="K36" s="154" t="s">
        <v>433</v>
      </c>
      <c r="L36" s="154" t="s">
        <v>433</v>
      </c>
      <c r="M36" s="154" t="s">
        <v>433</v>
      </c>
      <c r="N36" s="154" t="s">
        <v>433</v>
      </c>
      <c r="O36" s="154" t="s">
        <v>433</v>
      </c>
      <c r="P36" s="154" t="s">
        <v>433</v>
      </c>
      <c r="Q36" s="154" t="s">
        <v>433</v>
      </c>
      <c r="R36" s="154" t="s">
        <v>433</v>
      </c>
      <c r="S36" s="154" t="s">
        <v>433</v>
      </c>
      <c r="T36" s="154" t="s">
        <v>433</v>
      </c>
      <c r="U36" s="154" t="s">
        <v>433</v>
      </c>
      <c r="V36" s="154" t="s">
        <v>433</v>
      </c>
      <c r="W36" s="154" t="s">
        <v>433</v>
      </c>
      <c r="X36" s="154" t="s">
        <v>433</v>
      </c>
      <c r="Y36" s="154" t="s">
        <v>433</v>
      </c>
      <c r="Z36" s="154" t="s">
        <v>433</v>
      </c>
      <c r="AA36" s="154" t="s">
        <v>433</v>
      </c>
      <c r="AB36" s="154" t="s">
        <v>433</v>
      </c>
      <c r="AC36" s="154" t="s">
        <v>433</v>
      </c>
      <c r="AD36" s="154" t="s">
        <v>433</v>
      </c>
      <c r="AE36" s="154" t="s">
        <v>433</v>
      </c>
      <c r="AF36" s="154" t="s">
        <v>433</v>
      </c>
      <c r="AG36" s="154" t="s">
        <v>433</v>
      </c>
      <c r="AH36" s="154" t="s">
        <v>433</v>
      </c>
      <c r="AI36" s="154" t="s">
        <v>433</v>
      </c>
      <c r="AJ36" s="154" t="s">
        <v>433</v>
      </c>
      <c r="AK36" s="154" t="s">
        <v>433</v>
      </c>
    </row>
    <row r="37" spans="1:37" x14ac:dyDescent="0.2">
      <c r="A37" s="123">
        <v>34</v>
      </c>
      <c r="B37" s="154" t="s">
        <v>433</v>
      </c>
      <c r="C37" s="154" t="s">
        <v>433</v>
      </c>
      <c r="D37" s="154" t="s">
        <v>433</v>
      </c>
      <c r="E37" s="154" t="s">
        <v>433</v>
      </c>
      <c r="F37" s="154" t="s">
        <v>433</v>
      </c>
      <c r="G37" s="154" t="s">
        <v>433</v>
      </c>
      <c r="H37" s="154" t="s">
        <v>433</v>
      </c>
      <c r="I37" s="154" t="s">
        <v>433</v>
      </c>
      <c r="J37" s="154" t="s">
        <v>433</v>
      </c>
      <c r="K37" s="154" t="s">
        <v>433</v>
      </c>
      <c r="L37" s="154" t="s">
        <v>433</v>
      </c>
      <c r="M37" s="154" t="s">
        <v>433</v>
      </c>
      <c r="N37" s="154" t="s">
        <v>433</v>
      </c>
      <c r="O37" s="154" t="s">
        <v>433</v>
      </c>
      <c r="P37" s="154" t="s">
        <v>433</v>
      </c>
      <c r="Q37" s="154" t="s">
        <v>433</v>
      </c>
      <c r="R37" s="154" t="s">
        <v>433</v>
      </c>
      <c r="S37" s="154" t="s">
        <v>433</v>
      </c>
      <c r="T37" s="154" t="s">
        <v>433</v>
      </c>
      <c r="U37" s="154" t="s">
        <v>433</v>
      </c>
      <c r="V37" s="154" t="s">
        <v>433</v>
      </c>
      <c r="W37" s="154" t="s">
        <v>433</v>
      </c>
      <c r="X37" s="154" t="s">
        <v>433</v>
      </c>
      <c r="Y37" s="154" t="s">
        <v>433</v>
      </c>
      <c r="Z37" s="154" t="s">
        <v>433</v>
      </c>
      <c r="AA37" s="154" t="s">
        <v>433</v>
      </c>
      <c r="AB37" s="154" t="s">
        <v>433</v>
      </c>
      <c r="AC37" s="154" t="s">
        <v>433</v>
      </c>
      <c r="AD37" s="154" t="s">
        <v>433</v>
      </c>
      <c r="AE37" s="154" t="s">
        <v>433</v>
      </c>
      <c r="AF37" s="154" t="s">
        <v>433</v>
      </c>
      <c r="AG37" s="154" t="s">
        <v>433</v>
      </c>
      <c r="AH37" s="154" t="s">
        <v>433</v>
      </c>
      <c r="AI37" s="154" t="s">
        <v>433</v>
      </c>
      <c r="AJ37" s="154" t="s">
        <v>433</v>
      </c>
      <c r="AK37" s="154" t="s">
        <v>433</v>
      </c>
    </row>
    <row r="38" spans="1:37" x14ac:dyDescent="0.2">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c r="AC38" s="154"/>
      <c r="AD38" s="154"/>
      <c r="AE38" s="154"/>
      <c r="AF38" s="154"/>
      <c r="AG38" s="154"/>
      <c r="AH38" s="154"/>
      <c r="AI38" s="154"/>
      <c r="AJ38" s="154"/>
      <c r="AK38" s="154"/>
    </row>
  </sheetData>
  <phoneticPr fontId="3" type="noConversion"/>
  <pageMargins left="0.7" right="0.7" top="0.75" bottom="0.75" header="0.3" footer="0.3"/>
  <pageSetup orientation="portrait" horizontalDpi="4294967292"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63C8A3-BFA4-4629-81BC-B15E26B57BA1}">
  <dimension ref="A1:CO38"/>
  <sheetViews>
    <sheetView topLeftCell="N1" zoomScale="80" zoomScaleNormal="80" workbookViewId="0">
      <selection activeCell="H23" sqref="H23"/>
    </sheetView>
  </sheetViews>
  <sheetFormatPr defaultColWidth="8.85546875" defaultRowHeight="12.75" x14ac:dyDescent="0.2"/>
  <cols>
    <col min="1" max="1" bestFit="true" customWidth="true" style="123" width="8.7109375" collapsed="true"/>
    <col min="2" max="2" bestFit="true" customWidth="true" style="123" width="30.28515625" collapsed="true"/>
    <col min="3" max="3" bestFit="true" customWidth="true" style="123" width="10.7109375" collapsed="true"/>
    <col min="4" max="4" bestFit="true" customWidth="true" style="123" width="32.28515625" collapsed="true"/>
    <col min="5" max="5" bestFit="true" customWidth="true" style="123" width="19.28515625" collapsed="true"/>
    <col min="6" max="6" bestFit="true" customWidth="true" style="123" width="20.85546875" collapsed="true"/>
    <col min="7" max="7" bestFit="true" customWidth="true" style="123" width="13.140625" collapsed="true"/>
    <col min="8" max="8" bestFit="true" customWidth="true" style="123" width="18.85546875" collapsed="true"/>
    <col min="9" max="9" customWidth="true" style="123" width="20.7109375" collapsed="true"/>
    <col min="10" max="10" bestFit="true" customWidth="true" style="123" width="24.42578125" collapsed="true"/>
    <col min="11" max="11" bestFit="true" customWidth="true" style="123" width="10.42578125" collapsed="true"/>
    <col min="12" max="12" bestFit="true" customWidth="true" style="123" width="19.42578125" collapsed="true"/>
    <col min="13" max="13" bestFit="true" customWidth="true" style="123" width="18.140625" collapsed="true"/>
    <col min="14" max="14" bestFit="true" customWidth="true" style="123" width="19.42578125" collapsed="true"/>
    <col min="15" max="15" bestFit="true" customWidth="true" style="123" width="16.7109375" collapsed="true"/>
    <col min="16" max="16" bestFit="true" customWidth="true" style="123" width="16.85546875" collapsed="true"/>
    <col min="17" max="17" bestFit="true" customWidth="true" style="123" width="16.7109375" collapsed="true"/>
    <col min="18" max="18" bestFit="true" customWidth="true" style="123" width="13.5703125" collapsed="true"/>
    <col min="19" max="19" bestFit="true" customWidth="true" style="123" width="31.5703125" collapsed="true"/>
    <col min="20" max="20" bestFit="true" customWidth="true" style="123" width="16.42578125" collapsed="true"/>
    <col min="21" max="21" bestFit="true" customWidth="true" style="123" width="17.28515625" collapsed="true"/>
    <col min="22" max="22" bestFit="true" customWidth="true" style="123" width="12.0" collapsed="true"/>
    <col min="23" max="23" bestFit="true" customWidth="true" style="123" width="13.0" collapsed="true"/>
    <col min="24" max="24" bestFit="true" customWidth="true" style="123" width="13.5703125" collapsed="true"/>
    <col min="25" max="25" customWidth="true" style="123" width="13.0" collapsed="true"/>
    <col min="26" max="27" customWidth="true" style="123" width="12.28515625" collapsed="true"/>
    <col min="28" max="28" bestFit="true" customWidth="true" style="123" width="34.42578125" collapsed="true"/>
    <col min="29" max="30" bestFit="true" customWidth="true" style="123" width="13.0" collapsed="true"/>
    <col min="31" max="32" bestFit="true" customWidth="true" style="123" width="9.85546875" collapsed="true"/>
    <col min="33" max="33" bestFit="true" customWidth="true" style="123" width="12.85546875" collapsed="true"/>
    <col min="34" max="34" bestFit="true" customWidth="true" style="123" width="11.42578125" collapsed="true"/>
    <col min="35" max="35" bestFit="true" customWidth="true" style="123" width="13.0" collapsed="true"/>
    <col min="36" max="36" bestFit="true" customWidth="true" style="123" width="9.85546875" collapsed="true"/>
    <col min="37" max="37" bestFit="true" customWidth="true" style="123" width="10.0" collapsed="true"/>
    <col min="38" max="39" customWidth="true" style="123" width="12.42578125" collapsed="true"/>
    <col min="40" max="40" bestFit="true" customWidth="true" style="123" width="34.42578125" collapsed="true"/>
    <col min="41" max="41" bestFit="true" customWidth="true" style="123" width="13.0" collapsed="true"/>
    <col min="42" max="42" bestFit="true" customWidth="true" style="123" width="11.42578125" collapsed="true"/>
    <col min="43" max="43" bestFit="true" customWidth="true" style="123" width="10.28515625" collapsed="true"/>
    <col min="44" max="44" bestFit="true" customWidth="true" style="123" width="11.42578125" collapsed="true"/>
    <col min="45" max="46" bestFit="true" customWidth="true" style="123" width="13.5703125" collapsed="true"/>
    <col min="47" max="47" bestFit="true" customWidth="true" style="123" width="11.5703125" collapsed="true"/>
    <col min="48" max="48" bestFit="true" customWidth="true" style="123" width="11.42578125" collapsed="true"/>
    <col min="49" max="49" bestFit="true" customWidth="true" style="123" width="10.0" collapsed="true"/>
    <col min="50" max="51" customWidth="true" style="123" width="11.28515625" collapsed="true"/>
    <col min="52" max="52" bestFit="true" customWidth="true" style="123" width="34.42578125" collapsed="true"/>
    <col min="53" max="54" bestFit="true" customWidth="true" style="123" width="13.5703125" collapsed="true"/>
    <col min="55" max="55" bestFit="true" customWidth="true" style="123" width="9.85546875" collapsed="true"/>
    <col min="56" max="56" bestFit="true" customWidth="true" style="123" width="13.7109375" collapsed="true"/>
    <col min="57" max="57" bestFit="true" customWidth="true" style="123" width="13.5703125" collapsed="true"/>
    <col min="58" max="58" bestFit="true" customWidth="true" style="123" width="13.0" collapsed="true"/>
    <col min="59" max="59" bestFit="true" customWidth="true" style="123" width="12.0" collapsed="true"/>
    <col min="60" max="60" bestFit="true" customWidth="true" style="123" width="13.5703125" collapsed="true"/>
    <col min="61" max="61" bestFit="true" customWidth="true" style="123" width="13.0" collapsed="true"/>
    <col min="62" max="64" style="123" width="8.85546875" collapsed="true"/>
    <col min="65" max="65" bestFit="true" customWidth="true" style="123" width="13.0" collapsed="true"/>
    <col min="66" max="16384" style="123" width="8.85546875" collapsed="true"/>
  </cols>
  <sheetData>
    <row r="1" spans="1:93" x14ac:dyDescent="0.2">
      <c r="A1" s="123" t="s">
        <v>216</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c r="Z1" s="123" t="s">
        <v>108</v>
      </c>
      <c r="AA1" s="123" t="s">
        <v>109</v>
      </c>
      <c r="AB1" s="123" t="s">
        <v>110</v>
      </c>
      <c r="AC1" s="123" t="s">
        <v>111</v>
      </c>
      <c r="AD1" s="123" t="s">
        <v>112</v>
      </c>
      <c r="AE1" s="123" t="s">
        <v>113</v>
      </c>
      <c r="AF1" s="123" t="s">
        <v>114</v>
      </c>
      <c r="AG1" s="123" t="s">
        <v>115</v>
      </c>
      <c r="AH1" s="123" t="s">
        <v>116</v>
      </c>
      <c r="AI1" s="123" t="s">
        <v>117</v>
      </c>
      <c r="AJ1" s="123" t="s">
        <v>118</v>
      </c>
      <c r="AK1" s="123" t="s">
        <v>119</v>
      </c>
      <c r="AL1" s="123" t="s">
        <v>120</v>
      </c>
      <c r="AM1" s="123" t="s">
        <v>121</v>
      </c>
      <c r="AN1" s="123" t="s">
        <v>122</v>
      </c>
      <c r="AO1" s="123" t="s">
        <v>123</v>
      </c>
      <c r="AP1" s="123" t="s">
        <v>124</v>
      </c>
      <c r="AQ1" s="123" t="s">
        <v>125</v>
      </c>
      <c r="AR1" s="123" t="s">
        <v>126</v>
      </c>
      <c r="AS1" s="123" t="s">
        <v>143</v>
      </c>
      <c r="AT1" s="123" t="s">
        <v>144</v>
      </c>
      <c r="AU1" s="123" t="s">
        <v>145</v>
      </c>
      <c r="AV1" s="123" t="s">
        <v>146</v>
      </c>
      <c r="AW1" s="123" t="s">
        <v>153</v>
      </c>
      <c r="AX1" s="123" t="s">
        <v>154</v>
      </c>
      <c r="AY1" s="123" t="s">
        <v>155</v>
      </c>
      <c r="AZ1" s="123" t="s">
        <v>156</v>
      </c>
      <c r="BA1" s="123" t="s">
        <v>218</v>
      </c>
      <c r="BB1" s="123" t="s">
        <v>219</v>
      </c>
      <c r="BC1" s="123" t="s">
        <v>220</v>
      </c>
      <c r="BD1" s="123" t="s">
        <v>221</v>
      </c>
      <c r="BE1" s="123" t="s">
        <v>222</v>
      </c>
      <c r="BF1" s="123" t="s">
        <v>223</v>
      </c>
      <c r="BG1" s="123" t="s">
        <v>224</v>
      </c>
      <c r="BH1" s="123" t="s">
        <v>225</v>
      </c>
      <c r="BI1" s="123" t="s">
        <v>226</v>
      </c>
    </row>
    <row r="2" spans="1:93" s="143" customFormat="1" ht="38.25" x14ac:dyDescent="0.2">
      <c r="A2" s="132" t="s">
        <v>217</v>
      </c>
      <c r="B2" s="133" t="s">
        <v>8</v>
      </c>
      <c r="C2" s="134" t="s">
        <v>9</v>
      </c>
      <c r="D2" s="133" t="s">
        <v>15</v>
      </c>
      <c r="E2" s="133" t="s">
        <v>16</v>
      </c>
      <c r="F2" s="133" t="s">
        <v>17</v>
      </c>
      <c r="G2" s="133" t="s">
        <v>18</v>
      </c>
      <c r="H2" s="133" t="s">
        <v>10</v>
      </c>
      <c r="I2" s="133" t="s">
        <v>11</v>
      </c>
      <c r="J2" s="133" t="s">
        <v>12</v>
      </c>
      <c r="K2" s="133" t="s">
        <v>0</v>
      </c>
      <c r="L2" s="133" t="s">
        <v>1</v>
      </c>
      <c r="M2" s="134" t="s">
        <v>23</v>
      </c>
      <c r="N2" s="134" t="s">
        <v>47</v>
      </c>
      <c r="O2" s="134" t="s">
        <v>48</v>
      </c>
      <c r="P2" s="134" t="s">
        <v>55</v>
      </c>
      <c r="Q2" s="134" t="s">
        <v>41</v>
      </c>
      <c r="R2" s="135" t="s">
        <v>78</v>
      </c>
      <c r="S2" s="135" t="s">
        <v>58</v>
      </c>
      <c r="T2" s="135" t="s">
        <v>59</v>
      </c>
      <c r="U2" s="135" t="s">
        <v>53</v>
      </c>
      <c r="V2" s="134" t="s">
        <v>55</v>
      </c>
      <c r="W2" s="135" t="s">
        <v>565</v>
      </c>
      <c r="X2" s="134" t="s">
        <v>564</v>
      </c>
      <c r="Y2" s="134" t="s">
        <v>68</v>
      </c>
      <c r="Z2" s="136" t="s">
        <v>140</v>
      </c>
      <c r="AA2" s="136" t="s">
        <v>147</v>
      </c>
      <c r="AB2" s="137" t="s">
        <v>148</v>
      </c>
      <c r="AC2" s="137" t="s">
        <v>568</v>
      </c>
      <c r="AD2" s="137" t="s">
        <v>60</v>
      </c>
      <c r="AE2" s="137" t="s">
        <v>185</v>
      </c>
      <c r="AF2" s="137" t="s">
        <v>566</v>
      </c>
      <c r="AG2" s="137" t="s">
        <v>567</v>
      </c>
      <c r="AH2" s="137" t="s">
        <v>63</v>
      </c>
      <c r="AI2" s="137" t="s">
        <v>65</v>
      </c>
      <c r="AJ2" s="137" t="s">
        <v>727</v>
      </c>
      <c r="AK2" s="138" t="s">
        <v>728</v>
      </c>
      <c r="AL2" s="139" t="s">
        <v>141</v>
      </c>
      <c r="AM2" s="139" t="s">
        <v>149</v>
      </c>
      <c r="AN2" s="140" t="s">
        <v>151</v>
      </c>
      <c r="AO2" s="140" t="s">
        <v>568</v>
      </c>
      <c r="AP2" s="140" t="s">
        <v>60</v>
      </c>
      <c r="AQ2" s="140" t="s">
        <v>185</v>
      </c>
      <c r="AR2" s="140" t="s">
        <v>566</v>
      </c>
      <c r="AS2" s="140" t="s">
        <v>567</v>
      </c>
      <c r="AT2" s="140" t="s">
        <v>63</v>
      </c>
      <c r="AU2" s="140" t="s">
        <v>65</v>
      </c>
      <c r="AV2" s="140" t="s">
        <v>727</v>
      </c>
      <c r="AW2" s="140" t="s">
        <v>728</v>
      </c>
      <c r="AX2" s="141" t="s">
        <v>142</v>
      </c>
      <c r="AY2" s="141" t="s">
        <v>150</v>
      </c>
      <c r="AZ2" s="142" t="s">
        <v>152</v>
      </c>
      <c r="BA2" s="142" t="s">
        <v>568</v>
      </c>
      <c r="BB2" s="142" t="s">
        <v>60</v>
      </c>
      <c r="BC2" s="142" t="s">
        <v>185</v>
      </c>
      <c r="BD2" s="142" t="s">
        <v>566</v>
      </c>
      <c r="BE2" s="142" t="s">
        <v>567</v>
      </c>
      <c r="BF2" s="142" t="s">
        <v>63</v>
      </c>
      <c r="BG2" s="142" t="s">
        <v>65</v>
      </c>
      <c r="BH2" s="142" t="s">
        <v>727</v>
      </c>
      <c r="BI2" s="142" t="s">
        <v>728</v>
      </c>
      <c r="BJ2" s="123"/>
      <c r="BK2" s="123"/>
      <c r="BL2" s="123"/>
      <c r="BM2" s="123"/>
      <c r="BN2" s="123"/>
      <c r="BO2" s="123"/>
      <c r="BP2" s="123"/>
      <c r="BQ2" s="123"/>
      <c r="BR2" s="123"/>
      <c r="BS2" s="123"/>
      <c r="BT2" s="123"/>
      <c r="BU2" s="123"/>
      <c r="BV2" s="123"/>
      <c r="BW2" s="123"/>
      <c r="BX2" s="123"/>
      <c r="BY2" s="123"/>
      <c r="BZ2" s="123"/>
      <c r="CA2" s="123"/>
      <c r="CB2" s="123"/>
      <c r="CC2" s="123"/>
      <c r="CD2" s="123"/>
      <c r="CE2" s="123"/>
      <c r="CF2" s="123"/>
      <c r="CG2" s="123"/>
      <c r="CH2" s="123"/>
      <c r="CI2" s="123"/>
      <c r="CJ2" s="123"/>
      <c r="CK2" s="123"/>
      <c r="CL2" s="123"/>
      <c r="CM2" s="123"/>
      <c r="CN2" s="123"/>
      <c r="CO2" s="123"/>
    </row>
    <row r="3" spans="1:93" x14ac:dyDescent="0.2">
      <c r="A3" s="123">
        <v>0</v>
      </c>
      <c r="B3" s="144">
        <v>1</v>
      </c>
      <c r="C3" s="145" t="s">
        <v>259</v>
      </c>
      <c r="D3" s="146" t="s">
        <v>33</v>
      </c>
      <c r="E3" s="146" t="s">
        <v>266</v>
      </c>
      <c r="F3" s="147" t="s">
        <v>20</v>
      </c>
      <c r="G3" s="146" t="s">
        <v>268</v>
      </c>
      <c r="H3" s="147" t="s">
        <v>77</v>
      </c>
      <c r="I3" s="146" t="s">
        <v>37</v>
      </c>
      <c r="J3" s="178" t="s">
        <v>212</v>
      </c>
      <c r="K3" s="148" t="s">
        <v>4</v>
      </c>
      <c r="L3" s="145">
        <v>2</v>
      </c>
      <c r="M3" s="127">
        <f>J3*L3</f>
        <v>900</v>
      </c>
      <c r="N3" s="127">
        <v>0</v>
      </c>
      <c r="O3" s="127">
        <v>0</v>
      </c>
      <c r="P3" s="130">
        <v>0.1</v>
      </c>
      <c r="Q3" s="146" t="s">
        <v>44</v>
      </c>
      <c r="R3" s="145">
        <v>0.5</v>
      </c>
      <c r="S3" s="127">
        <f>M3*R3/100</f>
        <v>4.5</v>
      </c>
      <c r="T3" s="127">
        <f>M3-S3</f>
        <v>895.5</v>
      </c>
      <c r="U3" s="126">
        <f>T3-(T3*$U$9)</f>
        <v>885.48844003014085</v>
      </c>
      <c r="V3" s="127">
        <f>ROUND((P3*U3),2) +ROUND((P3*U3)*3%,2)</f>
        <v>91.21</v>
      </c>
      <c r="W3" s="127">
        <f>$W$9*U3</f>
        <v>106.2586128036169</v>
      </c>
      <c r="X3" s="127">
        <f>ROUND(((U3+W3)/J3),4)</f>
        <v>2.2039</v>
      </c>
      <c r="Y3" s="127">
        <f>X3*J3</f>
        <v>991.755</v>
      </c>
      <c r="Z3" s="145" t="str">
        <f>C3</f>
        <v>10650</v>
      </c>
      <c r="AA3" s="178" t="str">
        <f>J3</f>
        <v>450</v>
      </c>
      <c r="AB3" s="179" t="s">
        <v>265</v>
      </c>
      <c r="AC3" s="149">
        <f>(AB3/J3)*U3</f>
        <v>442.74422001507043</v>
      </c>
      <c r="AD3" s="149">
        <f>AB3*L3</f>
        <v>450</v>
      </c>
      <c r="AE3" s="149">
        <f>ROUND(AD3*R3/100,2)</f>
        <v>2.25</v>
      </c>
      <c r="AF3" s="149">
        <f>AD3-AE3</f>
        <v>447.75</v>
      </c>
      <c r="AG3" s="126">
        <f>AF3-(AF3*$AG$9)</f>
        <v>442.74374999999998</v>
      </c>
      <c r="AH3" s="127">
        <f>ROUND((P3*AG3),2) +ROUND((P3*AG3)*3%,2)</f>
        <v>45.6</v>
      </c>
      <c r="AI3" s="149">
        <f>($AD$12/$AD$10)*AF3</f>
        <v>53.129306249999999</v>
      </c>
      <c r="AJ3" s="127">
        <f>ROUND(((AG3+AI3)/AB3)*M16,4)</f>
        <v>163.88050000000001</v>
      </c>
      <c r="AK3" s="149">
        <f>ROUND(AB3*AJ3,2)</f>
        <v>36873.11</v>
      </c>
      <c r="AL3" s="145" t="str">
        <f>C3</f>
        <v>10650</v>
      </c>
      <c r="AM3" s="178" t="str">
        <f>J3</f>
        <v>450</v>
      </c>
      <c r="AN3" s="179" t="s">
        <v>265</v>
      </c>
      <c r="AO3" s="149">
        <f>(AN3/J3)*U3</f>
        <v>442.74422001507043</v>
      </c>
      <c r="AP3" s="149">
        <f>AN3*L3</f>
        <v>450</v>
      </c>
      <c r="AQ3" s="149">
        <f>ROUND(AP3*R3/100,2)</f>
        <v>2.25</v>
      </c>
      <c r="AR3" s="149">
        <f>AP3-AQ3</f>
        <v>447.75</v>
      </c>
      <c r="AS3" s="126">
        <f>AR3-(AR3*$AG$9)</f>
        <v>442.74374999999998</v>
      </c>
      <c r="AT3" s="127">
        <f>ROUND((P3*AS3),2) +ROUND((P3*AS3)*3%,2)</f>
        <v>45.6</v>
      </c>
      <c r="AU3" s="149">
        <f>($AP$12/$AP$10)*AR3</f>
        <v>53.129306249999999</v>
      </c>
      <c r="AV3" s="127">
        <f>ROUND(((AS3+AU3)/AN3)*M17,4)</f>
        <v>163.88050000000001</v>
      </c>
      <c r="AW3" s="149">
        <f>ROUND(AN3*AV3,2)</f>
        <v>36873.11</v>
      </c>
      <c r="AX3" s="145" t="str">
        <f>C5</f>
        <v>10652</v>
      </c>
      <c r="AY3" s="178" t="str">
        <f>J5</f>
        <v>172</v>
      </c>
      <c r="AZ3" s="179" t="s">
        <v>264</v>
      </c>
      <c r="BA3" s="149">
        <f>(AZ3/J5)*U5</f>
        <v>390.91362999197287</v>
      </c>
      <c r="BB3" s="149">
        <f>AZ3*L5</f>
        <v>397.32</v>
      </c>
      <c r="BC3" s="149">
        <f>ROUND(BB3*R5/100,2)</f>
        <v>1.99</v>
      </c>
      <c r="BD3" s="149">
        <f>BB3-BC3</f>
        <v>395.33</v>
      </c>
      <c r="BE3" s="126">
        <f>BD3-(BD3*$BE$9)</f>
        <v>390.91049737356479</v>
      </c>
      <c r="BF3" s="127">
        <f>ROUND((P3*BE3) + (BE3*3%),2)</f>
        <v>50.82</v>
      </c>
      <c r="BG3" s="149">
        <f>($BB$12/$BB$10)*BD3</f>
        <v>46.909287135154642</v>
      </c>
      <c r="BH3" s="127">
        <f>ROUND(((BE3+BG3)/AZ3)*M18,4)</f>
        <v>189.2807</v>
      </c>
      <c r="BI3" s="149">
        <f>ROUND(AZ3*BH3,2)</f>
        <v>32556.28</v>
      </c>
    </row>
    <row r="4" spans="1:93" x14ac:dyDescent="0.2">
      <c r="A4" s="123">
        <v>1</v>
      </c>
      <c r="B4" s="144">
        <v>2</v>
      </c>
      <c r="C4" s="145" t="s">
        <v>260</v>
      </c>
      <c r="D4" s="146" t="s">
        <v>33</v>
      </c>
      <c r="E4" s="146" t="s">
        <v>267</v>
      </c>
      <c r="F4" s="147" t="s">
        <v>20</v>
      </c>
      <c r="G4" s="146" t="s">
        <v>268</v>
      </c>
      <c r="H4" s="147" t="s">
        <v>77</v>
      </c>
      <c r="I4" s="146" t="s">
        <v>37</v>
      </c>
      <c r="J4" s="178" t="s">
        <v>179</v>
      </c>
      <c r="K4" s="148" t="s">
        <v>4</v>
      </c>
      <c r="L4" s="145">
        <v>3.5</v>
      </c>
      <c r="M4" s="127">
        <f>J4*L4</f>
        <v>700</v>
      </c>
      <c r="N4" s="127">
        <v>0</v>
      </c>
      <c r="O4" s="127">
        <v>0</v>
      </c>
      <c r="P4" s="130">
        <v>0.1</v>
      </c>
      <c r="Q4" s="146" t="s">
        <v>44</v>
      </c>
      <c r="R4" s="145">
        <v>0.5</v>
      </c>
      <c r="S4" s="127">
        <f>M4*R4/100</f>
        <v>3.5</v>
      </c>
      <c r="T4" s="127">
        <f>M4-S4</f>
        <v>696.5</v>
      </c>
      <c r="U4" s="126">
        <f>T4-(T4*$U$9)</f>
        <v>688.71323113455401</v>
      </c>
      <c r="V4" s="127">
        <f>ROUND((P4*U4),2) +ROUND((P4*U4)*3%,2)</f>
        <v>70.94</v>
      </c>
      <c r="W4" s="127">
        <f>$W$9*U4</f>
        <v>82.645587736146481</v>
      </c>
      <c r="X4" s="127">
        <f>ROUND(((U4+W4)/J4),4)</f>
        <v>3.8567999999999998</v>
      </c>
      <c r="Y4" s="127">
        <f>X4*J4</f>
        <v>771.3599999999999</v>
      </c>
      <c r="Z4" s="145" t="str">
        <f>C4</f>
        <v>10651</v>
      </c>
      <c r="AA4" s="178" t="str">
        <f>J4</f>
        <v>200</v>
      </c>
      <c r="AB4" s="179" t="s">
        <v>181</v>
      </c>
      <c r="AC4" s="149">
        <f>(AB4/J4)*U4</f>
        <v>344.356615567277</v>
      </c>
      <c r="AD4" s="149">
        <f>AB4*L4</f>
        <v>350</v>
      </c>
      <c r="AE4" s="149">
        <f>ROUND(AD4*R4/100,2)</f>
        <v>1.75</v>
      </c>
      <c r="AF4" s="149">
        <f>AD4-AE4</f>
        <v>348.25</v>
      </c>
      <c r="AG4" s="126">
        <f>AF4-(AF4*$AG$9)</f>
        <v>344.35624999999999</v>
      </c>
      <c r="AH4" s="127">
        <f>ROUND((P4*AG4),2) +ROUND((P4*AG4)*3%,2)</f>
        <v>35.47</v>
      </c>
      <c r="AI4" s="149">
        <f>($AD$12/$AD$10)*AF4</f>
        <v>41.322793750000002</v>
      </c>
      <c r="AJ4" s="127">
        <f>ROUND(((AG4+AI4)/AB4)*M16,4)</f>
        <v>286.79090000000002</v>
      </c>
      <c r="AK4" s="149">
        <f>ROUND(AB4*AJ4,2)</f>
        <v>28679.09</v>
      </c>
      <c r="AL4" s="145" t="str">
        <f>C4</f>
        <v>10651</v>
      </c>
      <c r="AM4" s="178" t="str">
        <f>J4</f>
        <v>200</v>
      </c>
      <c r="AN4" s="179" t="s">
        <v>181</v>
      </c>
      <c r="AO4" s="149">
        <f>(AN4/J4)*U4</f>
        <v>344.356615567277</v>
      </c>
      <c r="AP4" s="149">
        <f>AN4*L4</f>
        <v>350</v>
      </c>
      <c r="AQ4" s="149">
        <f>ROUND(AP4*R4/100,2)</f>
        <v>1.75</v>
      </c>
      <c r="AR4" s="149">
        <f>AP4-AQ4</f>
        <v>348.25</v>
      </c>
      <c r="AS4" s="126">
        <f>AR4-(AR4*$AG$9)</f>
        <v>344.35624999999999</v>
      </c>
      <c r="AT4" s="127">
        <f>ROUND((P4*AS4),2) +ROUND((P4*AS4)*3%,2)</f>
        <v>35.47</v>
      </c>
      <c r="AU4" s="149">
        <f>($AP$12/$AP$10)*AR4</f>
        <v>41.322793750000002</v>
      </c>
      <c r="AV4" s="127">
        <f>ROUND(((AS4+AU4)/AN4)*M17,4)</f>
        <v>286.79090000000002</v>
      </c>
      <c r="AW4" s="149">
        <f>ROUND(AN4*AV4,2)</f>
        <v>28679.09</v>
      </c>
      <c r="AX4" s="145" t="str">
        <f>C6</f>
        <v>10653</v>
      </c>
      <c r="AY4" s="178" t="str">
        <f>J6</f>
        <v>300</v>
      </c>
      <c r="AZ4" s="179" t="s">
        <v>180</v>
      </c>
      <c r="BA4" s="149">
        <f>(AZ4/J6)*U6</f>
        <v>1847.1160312409866</v>
      </c>
      <c r="BB4" s="149">
        <f>AZ4*L6</f>
        <v>1869.0000000000002</v>
      </c>
      <c r="BC4" s="149">
        <f>R6</f>
        <v>1</v>
      </c>
      <c r="BD4" s="149">
        <f>BB4-BC4</f>
        <v>1868.0000000000002</v>
      </c>
      <c r="BE4" s="126">
        <f>BD4-(BD4*$BE$9)</f>
        <v>1847.1171150527894</v>
      </c>
      <c r="BF4" s="127">
        <f t="shared" ref="BF4:BF5" si="0">ROUND((P4*BE4) + (BE4*3%),2)</f>
        <v>240.13</v>
      </c>
      <c r="BG4" s="149">
        <f>($BB$12/$BB$10)*BD4</f>
        <v>221.65418351369459</v>
      </c>
      <c r="BH4" s="127">
        <f>ROUND(((BE4+BG4)/AZ4)*M18,4)</f>
        <v>512.77940000000001</v>
      </c>
      <c r="BI4" s="149">
        <f>ROUND(AZ4*BH4,2)</f>
        <v>153833.82</v>
      </c>
    </row>
    <row r="5" spans="1:93" x14ac:dyDescent="0.2">
      <c r="A5" s="123">
        <v>2</v>
      </c>
      <c r="B5" s="144">
        <v>3</v>
      </c>
      <c r="C5" s="145" t="s">
        <v>261</v>
      </c>
      <c r="D5" s="146" t="s">
        <v>33</v>
      </c>
      <c r="E5" s="146" t="s">
        <v>267</v>
      </c>
      <c r="F5" s="147" t="s">
        <v>20</v>
      </c>
      <c r="G5" s="146" t="s">
        <v>268</v>
      </c>
      <c r="H5" s="147" t="s">
        <v>77</v>
      </c>
      <c r="I5" s="146" t="s">
        <v>37</v>
      </c>
      <c r="J5" s="178" t="s">
        <v>264</v>
      </c>
      <c r="K5" s="148" t="s">
        <v>4</v>
      </c>
      <c r="L5" s="145">
        <v>2.31</v>
      </c>
      <c r="M5" s="127">
        <f>J5*L5</f>
        <v>397.32</v>
      </c>
      <c r="N5" s="127">
        <v>0</v>
      </c>
      <c r="O5" s="127">
        <v>0</v>
      </c>
      <c r="P5" s="130">
        <v>0.1</v>
      </c>
      <c r="Q5" s="146" t="s">
        <v>44</v>
      </c>
      <c r="R5" s="145">
        <v>0.5</v>
      </c>
      <c r="S5" s="127">
        <f>M5*R5/100</f>
        <v>1.9865999999999999</v>
      </c>
      <c r="T5" s="127">
        <f>M5-S5</f>
        <v>395.33339999999998</v>
      </c>
      <c r="U5" s="126">
        <f>T5-(T5*$U$9)</f>
        <v>390.91362999197287</v>
      </c>
      <c r="V5" s="127">
        <f>ROUND((P5*U5),2) +ROUND((P5*U5)*3%,2)</f>
        <v>40.260000000000005</v>
      </c>
      <c r="W5" s="127">
        <f>$W$9*U5</f>
        <v>46.90963559903674</v>
      </c>
      <c r="X5" s="127">
        <f>ROUND(((U5+W5)/J5),4)</f>
        <v>2.5455000000000001</v>
      </c>
      <c r="Y5" s="127">
        <f>X5*J5</f>
        <v>437.82600000000002</v>
      </c>
      <c r="Z5" s="128">
        <v>0</v>
      </c>
      <c r="AA5" s="178"/>
      <c r="AB5" s="180" t="s">
        <v>208</v>
      </c>
      <c r="AC5" s="128"/>
      <c r="AD5" s="128">
        <v>0</v>
      </c>
      <c r="AE5" s="128">
        <v>0</v>
      </c>
      <c r="AF5" s="128">
        <v>0</v>
      </c>
      <c r="AG5" s="128">
        <v>0</v>
      </c>
      <c r="AH5" s="128">
        <v>0</v>
      </c>
      <c r="AI5" s="128">
        <v>0</v>
      </c>
      <c r="AJ5" s="128">
        <v>0</v>
      </c>
      <c r="AK5" s="128">
        <v>0</v>
      </c>
      <c r="AL5" s="128">
        <v>0</v>
      </c>
      <c r="AM5" s="178"/>
      <c r="AN5" s="180" t="s">
        <v>208</v>
      </c>
      <c r="AO5" s="128"/>
      <c r="AP5" s="128">
        <v>0</v>
      </c>
      <c r="AQ5" s="128">
        <v>0</v>
      </c>
      <c r="AR5" s="128">
        <v>0</v>
      </c>
      <c r="AS5" s="128">
        <v>0</v>
      </c>
      <c r="AT5" s="128">
        <v>0</v>
      </c>
      <c r="AU5" s="128">
        <v>0</v>
      </c>
      <c r="AV5" s="128">
        <v>0</v>
      </c>
      <c r="AW5" s="128">
        <v>0</v>
      </c>
      <c r="AX5" s="145" t="str">
        <f>C7</f>
        <v>10654</v>
      </c>
      <c r="AY5" s="178" t="str">
        <f>J7</f>
        <v>50</v>
      </c>
      <c r="AZ5" s="181" t="s">
        <v>211</v>
      </c>
      <c r="BA5" s="149">
        <f>(AZ5/J7)*U7</f>
        <v>610.10202959083972</v>
      </c>
      <c r="BB5" s="149">
        <f>AZ5*L7</f>
        <v>617</v>
      </c>
      <c r="BC5" s="149">
        <f>R7</f>
        <v>0</v>
      </c>
      <c r="BD5" s="149">
        <f>BB5-BC5</f>
        <v>617</v>
      </c>
      <c r="BE5" s="126">
        <f>BD5-(BD5*$BE$9)</f>
        <v>610.10238757364607</v>
      </c>
      <c r="BF5" s="127">
        <f t="shared" si="0"/>
        <v>79.31</v>
      </c>
      <c r="BG5" s="149">
        <f>($BB$12/$BB$10)*BD5</f>
        <v>73.212329351150728</v>
      </c>
      <c r="BH5" s="127">
        <f>ROUND(((BE5+BG5)/AZ5)*M18,4)</f>
        <v>1016.2256</v>
      </c>
      <c r="BI5" s="149">
        <f>ROUND(AZ5*BH5,2)</f>
        <v>50811.28</v>
      </c>
    </row>
    <row r="6" spans="1:93" x14ac:dyDescent="0.2">
      <c r="A6" s="123">
        <v>3</v>
      </c>
      <c r="B6" s="144">
        <v>4</v>
      </c>
      <c r="C6" s="145" t="s">
        <v>262</v>
      </c>
      <c r="D6" s="146" t="s">
        <v>33</v>
      </c>
      <c r="E6" s="146" t="s">
        <v>267</v>
      </c>
      <c r="F6" s="147" t="s">
        <v>20</v>
      </c>
      <c r="G6" s="146" t="s">
        <v>268</v>
      </c>
      <c r="H6" s="147" t="s">
        <v>77</v>
      </c>
      <c r="I6" s="146" t="s">
        <v>37</v>
      </c>
      <c r="J6" s="178" t="s">
        <v>180</v>
      </c>
      <c r="K6" s="148" t="s">
        <v>4</v>
      </c>
      <c r="L6" s="145">
        <v>6.23</v>
      </c>
      <c r="M6" s="127">
        <f>J6*L6</f>
        <v>1869.0000000000002</v>
      </c>
      <c r="N6" s="127">
        <v>0</v>
      </c>
      <c r="O6" s="127">
        <v>0</v>
      </c>
      <c r="P6" s="130">
        <v>0.1</v>
      </c>
      <c r="Q6" s="146" t="s">
        <v>43</v>
      </c>
      <c r="R6" s="145">
        <v>1</v>
      </c>
      <c r="S6" s="127">
        <f>R6</f>
        <v>1</v>
      </c>
      <c r="T6" s="127">
        <f>M6-S6</f>
        <v>1868.0000000000002</v>
      </c>
      <c r="U6" s="126">
        <f>T6-(T6*$U$9)</f>
        <v>1847.1160312409866</v>
      </c>
      <c r="V6" s="127">
        <f>ROUND((P6*U6),2) +ROUND((P6*U6)*3%,2)</f>
        <v>190.25</v>
      </c>
      <c r="W6" s="127">
        <f>$W$9*U6</f>
        <v>221.65392374891837</v>
      </c>
      <c r="X6" s="127">
        <f>ROUND(((U6+W6)/J6),4)</f>
        <v>6.8959000000000001</v>
      </c>
      <c r="Y6" s="127">
        <f>X6*J6</f>
        <v>2068.77</v>
      </c>
      <c r="Z6" s="128">
        <v>0</v>
      </c>
      <c r="AA6" s="180">
        <v>0</v>
      </c>
      <c r="AB6" s="180" t="s">
        <v>208</v>
      </c>
      <c r="AC6" s="128"/>
      <c r="AD6" s="128">
        <v>0</v>
      </c>
      <c r="AE6" s="128">
        <v>0</v>
      </c>
      <c r="AF6" s="128">
        <v>0</v>
      </c>
      <c r="AG6" s="128">
        <v>0</v>
      </c>
      <c r="AH6" s="128">
        <v>0</v>
      </c>
      <c r="AI6" s="128">
        <v>0</v>
      </c>
      <c r="AJ6" s="128">
        <v>0</v>
      </c>
      <c r="AK6" s="128">
        <v>0</v>
      </c>
      <c r="AL6" s="128">
        <v>0</v>
      </c>
      <c r="AM6" s="180">
        <v>0</v>
      </c>
      <c r="AN6" s="180" t="s">
        <v>208</v>
      </c>
      <c r="AO6" s="128"/>
      <c r="AP6" s="128">
        <v>0</v>
      </c>
      <c r="AQ6" s="128">
        <v>0</v>
      </c>
      <c r="AR6" s="128">
        <v>0</v>
      </c>
      <c r="AS6" s="128">
        <v>0</v>
      </c>
      <c r="AT6" s="128">
        <v>0</v>
      </c>
      <c r="AU6" s="128">
        <v>0</v>
      </c>
      <c r="AV6" s="128">
        <v>0</v>
      </c>
      <c r="AW6" s="128">
        <v>0</v>
      </c>
      <c r="AX6" s="128">
        <v>0</v>
      </c>
      <c r="AY6" s="180">
        <v>0</v>
      </c>
      <c r="AZ6" s="180" t="s">
        <v>208</v>
      </c>
      <c r="BA6" s="128"/>
      <c r="BB6" s="128">
        <v>0</v>
      </c>
      <c r="BC6" s="128">
        <v>0</v>
      </c>
      <c r="BD6" s="128">
        <v>0</v>
      </c>
      <c r="BE6" s="128">
        <v>0</v>
      </c>
      <c r="BF6" s="128">
        <v>0</v>
      </c>
      <c r="BG6" s="128">
        <v>0</v>
      </c>
      <c r="BH6" s="128">
        <v>0</v>
      </c>
      <c r="BI6" s="128">
        <v>0</v>
      </c>
    </row>
    <row r="7" spans="1:93" x14ac:dyDescent="0.2">
      <c r="A7" s="123">
        <v>4</v>
      </c>
      <c r="B7" s="144">
        <v>5</v>
      </c>
      <c r="C7" s="145" t="s">
        <v>263</v>
      </c>
      <c r="D7" s="146" t="s">
        <v>33</v>
      </c>
      <c r="E7" s="146" t="s">
        <v>267</v>
      </c>
      <c r="F7" s="147" t="s">
        <v>20</v>
      </c>
      <c r="G7" s="146" t="s">
        <v>268</v>
      </c>
      <c r="H7" s="147" t="s">
        <v>77</v>
      </c>
      <c r="I7" s="146" t="s">
        <v>37</v>
      </c>
      <c r="J7" s="178" t="s">
        <v>211</v>
      </c>
      <c r="K7" s="148" t="s">
        <v>4</v>
      </c>
      <c r="L7" s="145">
        <v>12.34</v>
      </c>
      <c r="M7" s="127">
        <f>J7*L7</f>
        <v>617</v>
      </c>
      <c r="N7" s="127">
        <v>0</v>
      </c>
      <c r="O7" s="127">
        <v>0</v>
      </c>
      <c r="P7" s="130">
        <v>0.1</v>
      </c>
      <c r="Q7" s="145"/>
      <c r="R7" s="145">
        <v>0</v>
      </c>
      <c r="S7" s="127">
        <f>M7*R7</f>
        <v>0</v>
      </c>
      <c r="T7" s="127">
        <f>M7-S7</f>
        <v>617</v>
      </c>
      <c r="U7" s="126">
        <f>T7-(T7*$U$9)</f>
        <v>610.10202959083972</v>
      </c>
      <c r="V7" s="127">
        <f>ROUND((P7*U7),2) +ROUND((P7*U7)*3%,2)</f>
        <v>62.839999999999996</v>
      </c>
      <c r="W7" s="127">
        <f>$W$9*U7</f>
        <v>73.212243550900766</v>
      </c>
      <c r="X7" s="127">
        <f>ROUND(((U7+W7)/J7),4)</f>
        <v>13.6663</v>
      </c>
      <c r="Y7" s="127">
        <f>X7*J7</f>
        <v>683.31499999999994</v>
      </c>
      <c r="Z7" s="128">
        <v>0</v>
      </c>
      <c r="AA7" s="180">
        <v>0</v>
      </c>
      <c r="AB7" s="180" t="s">
        <v>208</v>
      </c>
      <c r="AC7" s="128"/>
      <c r="AD7" s="128">
        <v>0</v>
      </c>
      <c r="AE7" s="128">
        <v>0</v>
      </c>
      <c r="AF7" s="128">
        <v>0</v>
      </c>
      <c r="AG7" s="128">
        <v>0</v>
      </c>
      <c r="AH7" s="128">
        <v>0</v>
      </c>
      <c r="AI7" s="128">
        <v>0</v>
      </c>
      <c r="AJ7" s="128">
        <v>0</v>
      </c>
      <c r="AK7" s="128">
        <v>0</v>
      </c>
      <c r="AL7" s="128">
        <v>0</v>
      </c>
      <c r="AM7" s="180">
        <v>0</v>
      </c>
      <c r="AN7" s="180" t="s">
        <v>208</v>
      </c>
      <c r="AO7" s="128"/>
      <c r="AP7" s="128">
        <v>0</v>
      </c>
      <c r="AQ7" s="128">
        <v>0</v>
      </c>
      <c r="AR7" s="128">
        <v>0</v>
      </c>
      <c r="AS7" s="128">
        <v>0</v>
      </c>
      <c r="AT7" s="128">
        <v>0</v>
      </c>
      <c r="AU7" s="128">
        <v>0</v>
      </c>
      <c r="AV7" s="128">
        <v>0</v>
      </c>
      <c r="AW7" s="128">
        <v>0</v>
      </c>
      <c r="AX7" s="128">
        <v>0</v>
      </c>
      <c r="AY7" s="180">
        <v>0</v>
      </c>
      <c r="AZ7" s="180" t="s">
        <v>208</v>
      </c>
      <c r="BA7" s="128"/>
      <c r="BB7" s="128">
        <v>0</v>
      </c>
      <c r="BC7" s="128">
        <v>0</v>
      </c>
      <c r="BD7" s="128">
        <v>0</v>
      </c>
      <c r="BE7" s="128">
        <v>0</v>
      </c>
      <c r="BF7" s="128">
        <v>0</v>
      </c>
      <c r="BG7" s="128">
        <v>0</v>
      </c>
      <c r="BH7" s="128">
        <v>0</v>
      </c>
      <c r="BI7" s="128">
        <v>0</v>
      </c>
    </row>
    <row r="8" spans="1:93" x14ac:dyDescent="0.2">
      <c r="A8" s="123">
        <v>5</v>
      </c>
      <c r="B8" s="150"/>
      <c r="C8" s="150"/>
      <c r="D8" s="150"/>
      <c r="E8" s="150"/>
      <c r="F8" s="150"/>
      <c r="G8" s="150"/>
      <c r="H8" s="124"/>
      <c r="I8" s="124"/>
      <c r="J8" s="124"/>
      <c r="K8" s="124"/>
      <c r="L8" s="124"/>
      <c r="M8" s="117">
        <f>SUM(M3:M7)</f>
        <v>4483.32</v>
      </c>
      <c r="N8" s="117"/>
      <c r="O8" s="117"/>
      <c r="P8" s="124"/>
      <c r="Q8" s="124"/>
      <c r="R8" s="124"/>
      <c r="S8" s="124" t="s">
        <v>69</v>
      </c>
      <c r="T8" s="118">
        <f xml:space="preserve"> ROUND(SUM(T3:T7),2)</f>
        <v>4472.33</v>
      </c>
      <c r="U8" s="118">
        <f>SUM(U3:U7)</f>
        <v>4422.3333619884943</v>
      </c>
      <c r="V8" s="118">
        <f>SUM(V3:V7)</f>
        <v>455.49999999999994</v>
      </c>
      <c r="W8" s="118">
        <f>SUM(W3:W7)</f>
        <v>530.68000343861922</v>
      </c>
      <c r="X8" s="118"/>
      <c r="Y8" s="118"/>
      <c r="Z8" s="119"/>
      <c r="AA8" s="119"/>
      <c r="AB8" s="151" t="s">
        <v>70</v>
      </c>
      <c r="AC8" s="151">
        <f t="shared" ref="AC8:AI8" si="1">SUM(AC3:AC7)</f>
        <v>787.10083558234737</v>
      </c>
      <c r="AD8" s="120">
        <f t="shared" si="1"/>
        <v>800</v>
      </c>
      <c r="AE8" s="120">
        <f t="shared" si="1"/>
        <v>4</v>
      </c>
      <c r="AF8" s="120">
        <f t="shared" si="1"/>
        <v>796</v>
      </c>
      <c r="AG8" s="120">
        <f t="shared" si="1"/>
        <v>787.09999999999991</v>
      </c>
      <c r="AH8" s="120">
        <f t="shared" si="1"/>
        <v>81.069999999999993</v>
      </c>
      <c r="AI8" s="120">
        <f t="shared" si="1"/>
        <v>94.452100000000002</v>
      </c>
      <c r="AJ8" s="122"/>
      <c r="AK8" s="120">
        <f>SUM(AK3:AK7)</f>
        <v>65552.2</v>
      </c>
      <c r="AL8" s="125"/>
      <c r="AM8" s="125"/>
      <c r="AN8" s="152" t="s">
        <v>70</v>
      </c>
      <c r="AO8" s="152">
        <f t="shared" ref="AO8:AW8" si="2">SUM(AO3:AO7)</f>
        <v>787.10083558234737</v>
      </c>
      <c r="AP8" s="152">
        <f t="shared" si="2"/>
        <v>800</v>
      </c>
      <c r="AQ8" s="125">
        <f t="shared" si="2"/>
        <v>4</v>
      </c>
      <c r="AR8" s="125">
        <f t="shared" si="2"/>
        <v>796</v>
      </c>
      <c r="AS8" s="125">
        <f t="shared" si="2"/>
        <v>787.09999999999991</v>
      </c>
      <c r="AT8" s="152">
        <f t="shared" si="2"/>
        <v>81.069999999999993</v>
      </c>
      <c r="AU8" s="125">
        <f t="shared" si="2"/>
        <v>94.452100000000002</v>
      </c>
      <c r="AV8" s="125">
        <f t="shared" si="2"/>
        <v>450.67140000000006</v>
      </c>
      <c r="AW8" s="125">
        <f t="shared" si="2"/>
        <v>65552.2</v>
      </c>
      <c r="AX8" s="129"/>
      <c r="AY8" s="129"/>
      <c r="AZ8" s="153" t="s">
        <v>70</v>
      </c>
      <c r="BA8" s="153">
        <f t="shared" ref="BA8:BI8" si="3">SUM(BA3:BA7)</f>
        <v>2848.1316908237991</v>
      </c>
      <c r="BB8" s="153">
        <f t="shared" si="3"/>
        <v>2883.32</v>
      </c>
      <c r="BC8" s="129">
        <f t="shared" si="3"/>
        <v>2.99</v>
      </c>
      <c r="BD8" s="129">
        <f t="shared" si="3"/>
        <v>2880.3300000000004</v>
      </c>
      <c r="BE8" s="129">
        <f t="shared" si="3"/>
        <v>2848.13</v>
      </c>
      <c r="BF8" s="153">
        <f>SUM(BF3:BF7)</f>
        <v>370.26</v>
      </c>
      <c r="BG8" s="129">
        <f t="shared" si="3"/>
        <v>341.7758</v>
      </c>
      <c r="BH8" s="129">
        <f t="shared" si="3"/>
        <v>1718.2856999999999</v>
      </c>
      <c r="BI8" s="129">
        <f t="shared" si="3"/>
        <v>237201.38</v>
      </c>
    </row>
    <row r="9" spans="1:93" x14ac:dyDescent="0.2">
      <c r="A9" s="123">
        <v>6</v>
      </c>
      <c r="B9" s="154" t="s">
        <v>433</v>
      </c>
      <c r="C9" s="154" t="s">
        <v>433</v>
      </c>
      <c r="D9" s="154" t="s">
        <v>433</v>
      </c>
      <c r="E9" s="154" t="s">
        <v>433</v>
      </c>
      <c r="F9" s="154" t="s">
        <v>433</v>
      </c>
      <c r="G9" s="154" t="s">
        <v>433</v>
      </c>
      <c r="H9" s="154" t="s">
        <v>433</v>
      </c>
      <c r="I9" s="154" t="s">
        <v>433</v>
      </c>
      <c r="J9" s="154" t="s">
        <v>433</v>
      </c>
      <c r="K9" s="154" t="s">
        <v>433</v>
      </c>
      <c r="L9" s="154" t="s">
        <v>433</v>
      </c>
      <c r="M9" s="154" t="s">
        <v>433</v>
      </c>
      <c r="N9" s="154" t="s">
        <v>433</v>
      </c>
      <c r="O9" s="154" t="s">
        <v>433</v>
      </c>
      <c r="P9" s="154" t="s">
        <v>433</v>
      </c>
      <c r="Q9" s="154" t="s">
        <v>433</v>
      </c>
      <c r="R9" s="154" t="s">
        <v>433</v>
      </c>
      <c r="S9" s="124" t="s">
        <v>49</v>
      </c>
      <c r="T9" s="118">
        <v>50</v>
      </c>
      <c r="U9" s="155">
        <f>ROUND(T9/T8,16)</f>
        <v>1.1179854796045901E-2</v>
      </c>
      <c r="V9" s="155" t="s">
        <v>433</v>
      </c>
      <c r="W9" s="155">
        <f>ROUND(D27/U8,16)</f>
        <v>0.12</v>
      </c>
      <c r="X9" s="155" t="s">
        <v>433</v>
      </c>
      <c r="Y9" s="155" t="s">
        <v>433</v>
      </c>
      <c r="Z9" s="155" t="s">
        <v>433</v>
      </c>
      <c r="AA9" s="155" t="s">
        <v>433</v>
      </c>
      <c r="AB9" s="154" t="s">
        <v>433</v>
      </c>
      <c r="AC9" s="154" t="s">
        <v>433</v>
      </c>
      <c r="AD9" s="156" t="s">
        <v>433</v>
      </c>
      <c r="AE9" s="156" t="s">
        <v>433</v>
      </c>
      <c r="AF9" s="156" t="s">
        <v>433</v>
      </c>
      <c r="AG9" s="156">
        <f>ROUND(AD11/AD10,16)</f>
        <v>1.1180904522613101E-2</v>
      </c>
      <c r="AH9" s="156" t="s">
        <v>433</v>
      </c>
      <c r="AI9" s="156" t="s">
        <v>433</v>
      </c>
      <c r="AJ9" s="157" t="s">
        <v>433</v>
      </c>
      <c r="AK9" s="156" t="s">
        <v>433</v>
      </c>
      <c r="AL9" s="156" t="s">
        <v>433</v>
      </c>
      <c r="AM9" s="156" t="s">
        <v>433</v>
      </c>
      <c r="AN9" s="154" t="s">
        <v>433</v>
      </c>
      <c r="AO9" s="154" t="s">
        <v>433</v>
      </c>
      <c r="AP9" s="154" t="s">
        <v>433</v>
      </c>
      <c r="AQ9" s="156" t="s">
        <v>433</v>
      </c>
      <c r="AR9" s="156" t="s">
        <v>433</v>
      </c>
      <c r="AS9" s="156">
        <f>ROUND(AP11/AP10,16)</f>
        <v>1.1180904522613101E-2</v>
      </c>
      <c r="AT9" s="154" t="s">
        <v>433</v>
      </c>
      <c r="AU9" s="156" t="s">
        <v>433</v>
      </c>
      <c r="AV9" s="156" t="s">
        <v>433</v>
      </c>
      <c r="AW9" s="156" t="s">
        <v>433</v>
      </c>
      <c r="AX9" s="156" t="s">
        <v>433</v>
      </c>
      <c r="AY9" s="156" t="s">
        <v>433</v>
      </c>
      <c r="AZ9" s="154" t="s">
        <v>433</v>
      </c>
      <c r="BA9" s="154" t="s">
        <v>433</v>
      </c>
      <c r="BB9" s="154" t="s">
        <v>433</v>
      </c>
      <c r="BC9" s="156" t="s">
        <v>433</v>
      </c>
      <c r="BD9" s="156" t="s">
        <v>433</v>
      </c>
      <c r="BE9" s="156">
        <f>ROUND(BB11/BB10,16)</f>
        <v>1.1179274597008E-2</v>
      </c>
      <c r="BF9" s="154" t="s">
        <v>433</v>
      </c>
      <c r="BG9" s="156" t="s">
        <v>433</v>
      </c>
      <c r="BH9" s="156" t="s">
        <v>433</v>
      </c>
      <c r="BI9" s="156" t="s">
        <v>433</v>
      </c>
    </row>
    <row r="10" spans="1:93" x14ac:dyDescent="0.2">
      <c r="A10" s="123">
        <v>7</v>
      </c>
      <c r="B10" s="154" t="s">
        <v>433</v>
      </c>
      <c r="C10" s="154" t="s">
        <v>433</v>
      </c>
      <c r="D10" s="154" t="s">
        <v>433</v>
      </c>
      <c r="E10" s="154" t="s">
        <v>433</v>
      </c>
      <c r="F10" s="154" t="s">
        <v>433</v>
      </c>
      <c r="G10" s="154" t="s">
        <v>433</v>
      </c>
      <c r="H10" s="154" t="s">
        <v>433</v>
      </c>
      <c r="I10" s="154" t="s">
        <v>433</v>
      </c>
      <c r="J10" s="154" t="s">
        <v>433</v>
      </c>
      <c r="K10" s="154" t="s">
        <v>433</v>
      </c>
      <c r="L10" s="154" t="s">
        <v>433</v>
      </c>
      <c r="M10" s="154" t="s">
        <v>433</v>
      </c>
      <c r="N10" s="154" t="s">
        <v>433</v>
      </c>
      <c r="O10" s="154" t="s">
        <v>433</v>
      </c>
      <c r="P10" s="154" t="s">
        <v>433</v>
      </c>
      <c r="Q10" s="154" t="s">
        <v>433</v>
      </c>
      <c r="R10" s="154" t="s">
        <v>433</v>
      </c>
      <c r="S10" s="124" t="s">
        <v>57</v>
      </c>
      <c r="T10" s="4">
        <f>ROUND(D27+D28,2)</f>
        <v>619.13</v>
      </c>
      <c r="U10" s="154" t="s">
        <v>433</v>
      </c>
      <c r="V10" s="154" t="s">
        <v>433</v>
      </c>
      <c r="W10" s="154" t="s">
        <v>433</v>
      </c>
      <c r="X10" s="154" t="s">
        <v>433</v>
      </c>
      <c r="Y10" s="154" t="s">
        <v>433</v>
      </c>
      <c r="Z10" s="154" t="s">
        <v>433</v>
      </c>
      <c r="AA10" s="154" t="s">
        <v>433</v>
      </c>
      <c r="AB10" s="151" t="s">
        <v>186</v>
      </c>
      <c r="AC10" s="151" t="s">
        <v>433</v>
      </c>
      <c r="AD10" s="151">
        <f>AF8</f>
        <v>796</v>
      </c>
      <c r="AE10" s="154" t="s">
        <v>433</v>
      </c>
      <c r="AF10" s="154" t="s">
        <v>433</v>
      </c>
      <c r="AG10" s="154" t="s">
        <v>433</v>
      </c>
      <c r="AH10" s="154" t="s">
        <v>433</v>
      </c>
      <c r="AI10" s="154" t="s">
        <v>433</v>
      </c>
      <c r="AJ10" s="154" t="s">
        <v>433</v>
      </c>
      <c r="AK10" s="154" t="s">
        <v>433</v>
      </c>
      <c r="AL10" s="154" t="s">
        <v>433</v>
      </c>
      <c r="AM10" s="154" t="s">
        <v>433</v>
      </c>
      <c r="AN10" s="158" t="s">
        <v>186</v>
      </c>
      <c r="AO10" s="158" t="s">
        <v>433</v>
      </c>
      <c r="AP10" s="158">
        <f>AR8</f>
        <v>796</v>
      </c>
      <c r="AQ10" s="154" t="s">
        <v>433</v>
      </c>
      <c r="AR10" s="154" t="s">
        <v>433</v>
      </c>
      <c r="AS10" s="154" t="s">
        <v>433</v>
      </c>
      <c r="AT10" s="154" t="s">
        <v>433</v>
      </c>
      <c r="AU10" s="154" t="s">
        <v>433</v>
      </c>
      <c r="AV10" s="154" t="s">
        <v>433</v>
      </c>
      <c r="AW10" s="154" t="s">
        <v>433</v>
      </c>
      <c r="AX10" s="154" t="s">
        <v>433</v>
      </c>
      <c r="AY10" s="154" t="s">
        <v>433</v>
      </c>
      <c r="AZ10" s="159" t="s">
        <v>186</v>
      </c>
      <c r="BA10" s="159" t="s">
        <v>433</v>
      </c>
      <c r="BB10" s="159">
        <f>BD8</f>
        <v>2880.3300000000004</v>
      </c>
      <c r="BC10" s="154" t="s">
        <v>433</v>
      </c>
      <c r="BD10" s="154" t="s">
        <v>433</v>
      </c>
      <c r="BE10" s="154" t="s">
        <v>433</v>
      </c>
      <c r="BF10" s="154" t="s">
        <v>433</v>
      </c>
      <c r="BG10" s="154" t="s">
        <v>433</v>
      </c>
      <c r="BH10" s="154" t="s">
        <v>433</v>
      </c>
      <c r="BI10" s="154" t="s">
        <v>433</v>
      </c>
    </row>
    <row r="11" spans="1:93" x14ac:dyDescent="0.2">
      <c r="A11" s="123">
        <v>8</v>
      </c>
      <c r="B11" s="154" t="s">
        <v>433</v>
      </c>
      <c r="C11" s="154" t="s">
        <v>433</v>
      </c>
      <c r="D11" s="154" t="s">
        <v>433</v>
      </c>
      <c r="E11" s="154" t="s">
        <v>433</v>
      </c>
      <c r="F11" s="154" t="s">
        <v>433</v>
      </c>
      <c r="G11" s="154" t="s">
        <v>433</v>
      </c>
      <c r="H11" s="154" t="s">
        <v>433</v>
      </c>
      <c r="I11" s="154" t="s">
        <v>433</v>
      </c>
      <c r="J11" s="154" t="s">
        <v>433</v>
      </c>
      <c r="K11" s="154" t="s">
        <v>433</v>
      </c>
      <c r="L11" s="154" t="s">
        <v>433</v>
      </c>
      <c r="M11" s="154" t="s">
        <v>433</v>
      </c>
      <c r="N11" s="154" t="s">
        <v>433</v>
      </c>
      <c r="O11" s="154" t="s">
        <v>433</v>
      </c>
      <c r="P11" s="154" t="s">
        <v>433</v>
      </c>
      <c r="Q11" s="154" t="s">
        <v>433</v>
      </c>
      <c r="R11" s="154" t="s">
        <v>433</v>
      </c>
      <c r="S11" s="124" t="s">
        <v>50</v>
      </c>
      <c r="T11" s="117">
        <f>V8</f>
        <v>455.49999999999994</v>
      </c>
      <c r="U11" s="154" t="s">
        <v>433</v>
      </c>
      <c r="V11" s="154" t="s">
        <v>433</v>
      </c>
      <c r="W11" s="154" t="s">
        <v>433</v>
      </c>
      <c r="X11" s="154" t="s">
        <v>433</v>
      </c>
      <c r="Y11" s="154" t="s">
        <v>433</v>
      </c>
      <c r="Z11" s="154" t="s">
        <v>433</v>
      </c>
      <c r="AA11" s="154" t="s">
        <v>433</v>
      </c>
      <c r="AB11" s="151" t="s">
        <v>42</v>
      </c>
      <c r="AC11" s="151" t="s">
        <v>433</v>
      </c>
      <c r="AD11" s="151">
        <f>ROUND((AC8/$U$8)*$T$9,2)</f>
        <v>8.9</v>
      </c>
      <c r="AE11" s="154" t="s">
        <v>433</v>
      </c>
      <c r="AF11" s="154" t="s">
        <v>433</v>
      </c>
      <c r="AG11" s="154" t="s">
        <v>433</v>
      </c>
      <c r="AH11" s="154" t="s">
        <v>433</v>
      </c>
      <c r="AI11" s="154" t="s">
        <v>433</v>
      </c>
      <c r="AJ11" s="154" t="s">
        <v>433</v>
      </c>
      <c r="AK11" s="154" t="s">
        <v>433</v>
      </c>
      <c r="AL11" s="154" t="s">
        <v>433</v>
      </c>
      <c r="AM11" s="154" t="s">
        <v>433</v>
      </c>
      <c r="AN11" s="158" t="s">
        <v>42</v>
      </c>
      <c r="AO11" s="158" t="s">
        <v>433</v>
      </c>
      <c r="AP11" s="158">
        <f>ROUND((AO8/$U$8)*$T$9,2)</f>
        <v>8.9</v>
      </c>
      <c r="AQ11" s="154" t="s">
        <v>433</v>
      </c>
      <c r="AR11" s="154" t="s">
        <v>433</v>
      </c>
      <c r="AS11" s="154" t="s">
        <v>433</v>
      </c>
      <c r="AT11" s="154" t="s">
        <v>433</v>
      </c>
      <c r="AU11" s="154" t="s">
        <v>433</v>
      </c>
      <c r="AV11" s="154" t="s">
        <v>433</v>
      </c>
      <c r="AW11" s="154" t="s">
        <v>433</v>
      </c>
      <c r="AX11" s="154" t="s">
        <v>433</v>
      </c>
      <c r="AY11" s="154" t="s">
        <v>433</v>
      </c>
      <c r="AZ11" s="159" t="s">
        <v>42</v>
      </c>
      <c r="BA11" s="159" t="s">
        <v>433</v>
      </c>
      <c r="BB11" s="159">
        <f>ROUND((BA8/$U$8)*$T$9,2)</f>
        <v>32.200000000000003</v>
      </c>
      <c r="BC11" s="154" t="s">
        <v>433</v>
      </c>
      <c r="BD11" s="154" t="s">
        <v>433</v>
      </c>
      <c r="BE11" s="154" t="s">
        <v>433</v>
      </c>
      <c r="BF11" s="154" t="s">
        <v>433</v>
      </c>
      <c r="BG11" s="154" t="s">
        <v>433</v>
      </c>
      <c r="BH11" s="154" t="s">
        <v>433</v>
      </c>
      <c r="BI11" s="154" t="s">
        <v>433</v>
      </c>
    </row>
    <row r="12" spans="1:93" x14ac:dyDescent="0.2">
      <c r="A12" s="123">
        <v>9</v>
      </c>
      <c r="B12" s="154" t="s">
        <v>433</v>
      </c>
      <c r="C12" s="154" t="s">
        <v>433</v>
      </c>
      <c r="D12" s="154" t="s">
        <v>433</v>
      </c>
      <c r="E12" s="154" t="s">
        <v>433</v>
      </c>
      <c r="F12" s="154" t="s">
        <v>433</v>
      </c>
      <c r="G12" s="154" t="s">
        <v>433</v>
      </c>
      <c r="H12" s="154" t="s">
        <v>433</v>
      </c>
      <c r="I12" s="154" t="s">
        <v>433</v>
      </c>
      <c r="J12" s="154" t="s">
        <v>433</v>
      </c>
      <c r="K12" s="154" t="s">
        <v>433</v>
      </c>
      <c r="L12" s="154" t="s">
        <v>433</v>
      </c>
      <c r="M12" s="154" t="s">
        <v>433</v>
      </c>
      <c r="N12" s="154" t="s">
        <v>433</v>
      </c>
      <c r="O12" s="154" t="s">
        <v>433</v>
      </c>
      <c r="P12" s="154" t="s">
        <v>433</v>
      </c>
      <c r="Q12" s="154" t="s">
        <v>433</v>
      </c>
      <c r="R12" s="154" t="s">
        <v>433</v>
      </c>
      <c r="S12" s="124" t="s">
        <v>46</v>
      </c>
      <c r="T12" s="117">
        <f>(T8+T10)-T9</f>
        <v>5041.46</v>
      </c>
      <c r="U12" s="154" t="s">
        <v>433</v>
      </c>
      <c r="V12" s="154" t="s">
        <v>433</v>
      </c>
      <c r="W12" s="154" t="s">
        <v>433</v>
      </c>
      <c r="X12" s="154" t="s">
        <v>433</v>
      </c>
      <c r="Y12" s="154" t="s">
        <v>433</v>
      </c>
      <c r="Z12" s="154" t="s">
        <v>433</v>
      </c>
      <c r="AA12" s="154" t="s">
        <v>433</v>
      </c>
      <c r="AB12" s="151" t="s">
        <v>187</v>
      </c>
      <c r="AC12" s="151" t="s">
        <v>433</v>
      </c>
      <c r="AD12" s="151">
        <f>ROUND(($AC$8/$U$8)*D27,4)</f>
        <v>94.452100000000002</v>
      </c>
      <c r="AE12" s="154" t="s">
        <v>433</v>
      </c>
      <c r="AF12" s="154" t="s">
        <v>433</v>
      </c>
      <c r="AG12" s="154" t="s">
        <v>433</v>
      </c>
      <c r="AH12" s="154" t="s">
        <v>433</v>
      </c>
      <c r="AI12" s="154" t="s">
        <v>433</v>
      </c>
      <c r="AJ12" s="154" t="s">
        <v>433</v>
      </c>
      <c r="AK12" s="154" t="s">
        <v>433</v>
      </c>
      <c r="AL12" s="154" t="s">
        <v>433</v>
      </c>
      <c r="AM12" s="154" t="s">
        <v>433</v>
      </c>
      <c r="AN12" s="158" t="s">
        <v>187</v>
      </c>
      <c r="AO12" s="158" t="s">
        <v>433</v>
      </c>
      <c r="AP12" s="158">
        <f>ROUND(($AO$8/$U$8)*D27,4)</f>
        <v>94.452100000000002</v>
      </c>
      <c r="AQ12" s="154" t="s">
        <v>433</v>
      </c>
      <c r="AR12" s="154" t="s">
        <v>433</v>
      </c>
      <c r="AS12" s="154" t="s">
        <v>433</v>
      </c>
      <c r="AT12" s="154" t="s">
        <v>433</v>
      </c>
      <c r="AU12" s="154" t="s">
        <v>433</v>
      </c>
      <c r="AV12" s="154" t="s">
        <v>433</v>
      </c>
      <c r="AW12" s="154" t="s">
        <v>433</v>
      </c>
      <c r="AX12" s="154" t="s">
        <v>433</v>
      </c>
      <c r="AY12" s="154" t="s">
        <v>433</v>
      </c>
      <c r="AZ12" s="159" t="s">
        <v>187</v>
      </c>
      <c r="BA12" s="159" t="s">
        <v>433</v>
      </c>
      <c r="BB12" s="159">
        <f>ROUND(($BA$8/$U$8)*D27,4)</f>
        <v>341.7758</v>
      </c>
      <c r="BC12" s="154" t="s">
        <v>433</v>
      </c>
      <c r="BD12" s="154" t="s">
        <v>433</v>
      </c>
      <c r="BE12" s="154" t="s">
        <v>433</v>
      </c>
      <c r="BF12" s="154" t="s">
        <v>433</v>
      </c>
      <c r="BG12" s="154" t="s">
        <v>433</v>
      </c>
      <c r="BH12" s="154" t="s">
        <v>433</v>
      </c>
      <c r="BI12" s="154" t="s">
        <v>433</v>
      </c>
    </row>
    <row r="13" spans="1:93" x14ac:dyDescent="0.2">
      <c r="A13" s="123">
        <v>10</v>
      </c>
      <c r="B13" s="154" t="s">
        <v>433</v>
      </c>
      <c r="C13" s="154" t="s">
        <v>433</v>
      </c>
      <c r="D13" s="154" t="s">
        <v>433</v>
      </c>
      <c r="E13" s="154" t="s">
        <v>433</v>
      </c>
      <c r="F13" s="154" t="s">
        <v>433</v>
      </c>
      <c r="G13" s="154" t="s">
        <v>433</v>
      </c>
      <c r="H13" s="154" t="s">
        <v>433</v>
      </c>
      <c r="I13" s="154" t="s">
        <v>433</v>
      </c>
      <c r="J13" s="154" t="s">
        <v>433</v>
      </c>
      <c r="K13" s="154" t="s">
        <v>433</v>
      </c>
      <c r="L13" s="154" t="s">
        <v>433</v>
      </c>
      <c r="M13" s="154" t="s">
        <v>433</v>
      </c>
      <c r="N13" s="154" t="s">
        <v>433</v>
      </c>
      <c r="O13" s="154" t="s">
        <v>433</v>
      </c>
      <c r="P13" s="154" t="s">
        <v>433</v>
      </c>
      <c r="Q13" s="154" t="s">
        <v>433</v>
      </c>
      <c r="R13" s="154" t="s">
        <v>433</v>
      </c>
      <c r="S13" s="124" t="s">
        <v>45</v>
      </c>
      <c r="T13" s="121">
        <f>D29</f>
        <v>10000</v>
      </c>
      <c r="U13" s="154" t="s">
        <v>433</v>
      </c>
      <c r="V13" s="154" t="s">
        <v>433</v>
      </c>
      <c r="W13" s="154" t="s">
        <v>433</v>
      </c>
      <c r="X13" s="154" t="s">
        <v>433</v>
      </c>
      <c r="Y13" s="154" t="s">
        <v>433</v>
      </c>
      <c r="Z13" s="154" t="s">
        <v>433</v>
      </c>
      <c r="AA13" s="154" t="s">
        <v>433</v>
      </c>
      <c r="AB13" s="151" t="s">
        <v>188</v>
      </c>
      <c r="AC13" s="151" t="s">
        <v>433</v>
      </c>
      <c r="AD13" s="151">
        <f>ROUND(($AC$8/$U$8)*D28,4)</f>
        <v>15.742000000000001</v>
      </c>
      <c r="AE13" s="154" t="s">
        <v>433</v>
      </c>
      <c r="AF13" s="154" t="s">
        <v>433</v>
      </c>
      <c r="AG13" s="154" t="s">
        <v>433</v>
      </c>
      <c r="AH13" s="154" t="s">
        <v>433</v>
      </c>
      <c r="AI13" s="154" t="s">
        <v>433</v>
      </c>
      <c r="AJ13" s="154" t="s">
        <v>433</v>
      </c>
      <c r="AK13" s="154" t="s">
        <v>433</v>
      </c>
      <c r="AL13" s="154" t="s">
        <v>433</v>
      </c>
      <c r="AM13" s="154" t="s">
        <v>433</v>
      </c>
      <c r="AN13" s="158" t="s">
        <v>188</v>
      </c>
      <c r="AO13" s="158" t="s">
        <v>433</v>
      </c>
      <c r="AP13" s="158">
        <f>ROUND(($AO$8/$U$8)*D28,4)</f>
        <v>15.742000000000001</v>
      </c>
      <c r="AQ13" s="154" t="s">
        <v>433</v>
      </c>
      <c r="AR13" s="154" t="s">
        <v>433</v>
      </c>
      <c r="AS13" s="154" t="s">
        <v>433</v>
      </c>
      <c r="AT13" s="154" t="s">
        <v>433</v>
      </c>
      <c r="AU13" s="154" t="s">
        <v>433</v>
      </c>
      <c r="AV13" s="154" t="s">
        <v>433</v>
      </c>
      <c r="AW13" s="154" t="s">
        <v>433</v>
      </c>
      <c r="AX13" s="154" t="s">
        <v>433</v>
      </c>
      <c r="AY13" s="154" t="s">
        <v>433</v>
      </c>
      <c r="AZ13" s="159" t="s">
        <v>188</v>
      </c>
      <c r="BA13" s="159" t="s">
        <v>433</v>
      </c>
      <c r="BB13" s="159">
        <f>ROUND(($BA$8/$U$8)*D28,4)</f>
        <v>56.962600000000002</v>
      </c>
      <c r="BC13" s="154" t="s">
        <v>433</v>
      </c>
      <c r="BD13" s="154" t="s">
        <v>433</v>
      </c>
      <c r="BE13" s="154" t="s">
        <v>433</v>
      </c>
      <c r="BF13" s="154" t="s">
        <v>433</v>
      </c>
      <c r="BG13" s="154" t="s">
        <v>433</v>
      </c>
      <c r="BH13" s="154" t="s">
        <v>433</v>
      </c>
      <c r="BI13" s="154" t="s">
        <v>433</v>
      </c>
    </row>
    <row r="14" spans="1:93" x14ac:dyDescent="0.2">
      <c r="A14" s="123">
        <v>11</v>
      </c>
      <c r="B14" s="154" t="s">
        <v>433</v>
      </c>
      <c r="C14" s="154" t="s">
        <v>433</v>
      </c>
      <c r="D14" s="154" t="s">
        <v>433</v>
      </c>
      <c r="E14" s="154" t="s">
        <v>433</v>
      </c>
      <c r="F14" s="154" t="s">
        <v>433</v>
      </c>
      <c r="G14" s="154" t="s">
        <v>433</v>
      </c>
      <c r="H14" s="154" t="s">
        <v>433</v>
      </c>
      <c r="I14" s="154" t="s">
        <v>433</v>
      </c>
      <c r="J14" s="154" t="s">
        <v>433</v>
      </c>
      <c r="K14" s="154" t="s">
        <v>433</v>
      </c>
      <c r="L14" s="154" t="s">
        <v>433</v>
      </c>
      <c r="M14" s="154" t="s">
        <v>433</v>
      </c>
      <c r="N14" s="154" t="s">
        <v>433</v>
      </c>
      <c r="O14" s="154" t="s">
        <v>433</v>
      </c>
      <c r="P14" s="154" t="s">
        <v>433</v>
      </c>
      <c r="Q14" s="154" t="s">
        <v>433</v>
      </c>
      <c r="R14" s="154" t="s">
        <v>433</v>
      </c>
      <c r="S14" s="154" t="s">
        <v>433</v>
      </c>
      <c r="T14" s="154" t="s">
        <v>433</v>
      </c>
      <c r="U14" s="154" t="s">
        <v>433</v>
      </c>
      <c r="V14" s="154" t="s">
        <v>433</v>
      </c>
      <c r="W14" s="154" t="s">
        <v>433</v>
      </c>
      <c r="X14" s="154" t="s">
        <v>433</v>
      </c>
      <c r="Y14" s="154" t="s">
        <v>433</v>
      </c>
      <c r="Z14" s="154" t="s">
        <v>433</v>
      </c>
      <c r="AA14" s="154" t="s">
        <v>433</v>
      </c>
      <c r="AB14" s="151" t="s">
        <v>189</v>
      </c>
      <c r="AC14" s="151" t="s">
        <v>433</v>
      </c>
      <c r="AD14" s="151">
        <f>ROUND(AD12+AD13,2)</f>
        <v>110.19</v>
      </c>
      <c r="AE14" s="154" t="s">
        <v>433</v>
      </c>
      <c r="AF14" s="154" t="s">
        <v>433</v>
      </c>
      <c r="AG14" s="154" t="s">
        <v>433</v>
      </c>
      <c r="AH14" s="154" t="s">
        <v>433</v>
      </c>
      <c r="AI14" s="154" t="s">
        <v>433</v>
      </c>
      <c r="AJ14" s="154" t="s">
        <v>433</v>
      </c>
      <c r="AK14" s="154" t="s">
        <v>433</v>
      </c>
      <c r="AL14" s="154" t="s">
        <v>433</v>
      </c>
      <c r="AM14" s="154" t="s">
        <v>433</v>
      </c>
      <c r="AN14" s="158" t="s">
        <v>189</v>
      </c>
      <c r="AO14" s="158" t="s">
        <v>433</v>
      </c>
      <c r="AP14" s="158">
        <f>ROUND(AP12+AP13,2)</f>
        <v>110.19</v>
      </c>
      <c r="AQ14" s="154" t="s">
        <v>433</v>
      </c>
      <c r="AR14" s="154" t="s">
        <v>433</v>
      </c>
      <c r="AS14" s="154" t="s">
        <v>433</v>
      </c>
      <c r="AT14" s="154" t="s">
        <v>433</v>
      </c>
      <c r="AU14" s="154" t="s">
        <v>433</v>
      </c>
      <c r="AV14" s="154" t="s">
        <v>433</v>
      </c>
      <c r="AW14" s="154" t="s">
        <v>433</v>
      </c>
      <c r="AX14" s="154" t="s">
        <v>433</v>
      </c>
      <c r="AY14" s="154" t="s">
        <v>433</v>
      </c>
      <c r="AZ14" s="159" t="s">
        <v>189</v>
      </c>
      <c r="BA14" s="159" t="s">
        <v>433</v>
      </c>
      <c r="BB14" s="159">
        <f>ROUND(BB12+BB13,2)</f>
        <v>398.74</v>
      </c>
      <c r="BC14" s="154" t="s">
        <v>433</v>
      </c>
      <c r="BD14" s="154" t="s">
        <v>433</v>
      </c>
      <c r="BE14" s="154" t="s">
        <v>433</v>
      </c>
      <c r="BF14" s="154" t="s">
        <v>433</v>
      </c>
      <c r="BG14" s="154" t="s">
        <v>433</v>
      </c>
      <c r="BH14" s="154" t="s">
        <v>433</v>
      </c>
      <c r="BI14" s="154" t="s">
        <v>433</v>
      </c>
    </row>
    <row r="15" spans="1:93" ht="25.5" x14ac:dyDescent="0.2">
      <c r="A15" s="123">
        <v>12</v>
      </c>
      <c r="B15" s="209" t="s">
        <v>25</v>
      </c>
      <c r="C15" s="209" t="s">
        <v>26</v>
      </c>
      <c r="D15" s="209" t="s">
        <v>27</v>
      </c>
      <c r="E15" s="209" t="s">
        <v>14</v>
      </c>
      <c r="F15" s="209" t="s">
        <v>21</v>
      </c>
      <c r="G15" s="209" t="s">
        <v>22</v>
      </c>
      <c r="H15" s="209" t="s">
        <v>79</v>
      </c>
      <c r="I15" s="132" t="s">
        <v>674</v>
      </c>
      <c r="J15" s="209" t="s">
        <v>13</v>
      </c>
      <c r="K15" s="209" t="s">
        <v>24</v>
      </c>
      <c r="L15" s="210" t="s">
        <v>609</v>
      </c>
      <c r="M15" s="210" t="s">
        <v>610</v>
      </c>
      <c r="N15" s="210" t="s">
        <v>434</v>
      </c>
      <c r="O15" s="132" t="s">
        <v>608</v>
      </c>
      <c r="P15" s="132" t="s">
        <v>81</v>
      </c>
      <c r="Q15" s="132" t="s">
        <v>675</v>
      </c>
      <c r="R15" s="209" t="s">
        <v>82</v>
      </c>
      <c r="S15" s="154" t="s">
        <v>433</v>
      </c>
      <c r="T15" s="154" t="s">
        <v>433</v>
      </c>
      <c r="U15" s="154" t="s">
        <v>433</v>
      </c>
      <c r="V15" s="74" t="s">
        <v>247</v>
      </c>
      <c r="W15" s="74" t="s">
        <v>248</v>
      </c>
      <c r="X15" s="74" t="s">
        <v>607</v>
      </c>
      <c r="Y15" s="161" t="s">
        <v>433</v>
      </c>
      <c r="Z15" s="154" t="s">
        <v>433</v>
      </c>
      <c r="AA15" s="154" t="s">
        <v>433</v>
      </c>
      <c r="AB15" s="151" t="s">
        <v>183</v>
      </c>
      <c r="AC15" s="151" t="s">
        <v>433</v>
      </c>
      <c r="AD15" s="151">
        <v>0</v>
      </c>
      <c r="AE15" s="154" t="s">
        <v>433</v>
      </c>
      <c r="AF15" s="154" t="s">
        <v>433</v>
      </c>
      <c r="AG15" s="154" t="s">
        <v>433</v>
      </c>
      <c r="AH15" s="154" t="s">
        <v>433</v>
      </c>
      <c r="AI15" s="154" t="s">
        <v>433</v>
      </c>
      <c r="AJ15" s="154" t="s">
        <v>433</v>
      </c>
      <c r="AK15" s="154" t="s">
        <v>433</v>
      </c>
      <c r="AL15" s="154" t="s">
        <v>433</v>
      </c>
      <c r="AM15" s="154" t="s">
        <v>433</v>
      </c>
      <c r="AN15" s="158" t="s">
        <v>183</v>
      </c>
      <c r="AO15" s="158" t="s">
        <v>433</v>
      </c>
      <c r="AP15" s="158">
        <v>0</v>
      </c>
      <c r="AQ15" s="154" t="s">
        <v>433</v>
      </c>
      <c r="AR15" s="154" t="s">
        <v>433</v>
      </c>
      <c r="AS15" s="154" t="s">
        <v>433</v>
      </c>
      <c r="AT15" s="154" t="s">
        <v>433</v>
      </c>
      <c r="AU15" s="154" t="s">
        <v>433</v>
      </c>
      <c r="AV15" s="154" t="s">
        <v>433</v>
      </c>
      <c r="AW15" s="154" t="s">
        <v>433</v>
      </c>
      <c r="AX15" s="154" t="s">
        <v>433</v>
      </c>
      <c r="AY15" s="154" t="s">
        <v>433</v>
      </c>
      <c r="AZ15" s="159" t="s">
        <v>183</v>
      </c>
      <c r="BA15" s="159" t="s">
        <v>433</v>
      </c>
      <c r="BB15" s="159">
        <v>0</v>
      </c>
      <c r="BC15" s="154" t="s">
        <v>433</v>
      </c>
      <c r="BD15" s="154" t="s">
        <v>433</v>
      </c>
      <c r="BE15" s="154" t="s">
        <v>433</v>
      </c>
      <c r="BF15" s="154" t="s">
        <v>433</v>
      </c>
      <c r="BG15" s="154" t="s">
        <v>433</v>
      </c>
      <c r="BH15" s="154" t="s">
        <v>433</v>
      </c>
      <c r="BI15" s="154" t="s">
        <v>433</v>
      </c>
    </row>
    <row r="16" spans="1:93" ht="15" x14ac:dyDescent="0.25">
      <c r="A16" s="123">
        <v>13</v>
      </c>
      <c r="B16" s="154" t="s">
        <v>433</v>
      </c>
      <c r="C16" s="154" t="s">
        <v>433</v>
      </c>
      <c r="D16" s="154" t="s">
        <v>433</v>
      </c>
      <c r="E16" t="s">
        <v>1184</v>
      </c>
      <c r="F16" t="s">
        <v>1185</v>
      </c>
      <c r="G16" t="s">
        <v>1188</v>
      </c>
      <c r="H16" s="234">
        <f>ROUND(AD10,2)</f>
        <v>796</v>
      </c>
      <c r="I16" s="70">
        <f>ROUND(AH8,2)*M16</f>
        <v>6028.3651999999993</v>
      </c>
      <c r="J16" s="234">
        <f>ROUND(AD17,2)</f>
        <v>897.29</v>
      </c>
      <c r="K16" t="s">
        <v>1183</v>
      </c>
      <c r="L16" s="5">
        <f>J16</f>
        <v>897.29</v>
      </c>
      <c r="M16" s="123">
        <v>74.36</v>
      </c>
      <c r="N16" s="8">
        <f>L16*M16</f>
        <v>66722.484400000001</v>
      </c>
      <c r="O16" s="5">
        <f>J16-L16</f>
        <v>0</v>
      </c>
      <c r="P16" s="234">
        <v>0</v>
      </c>
      <c r="Q16" s="70">
        <v>0</v>
      </c>
      <c r="R16" s="234">
        <v>0</v>
      </c>
      <c r="S16" s="154" t="s">
        <v>433</v>
      </c>
      <c r="T16" s="154" t="s">
        <v>433</v>
      </c>
      <c r="U16" s="154" t="s">
        <v>433</v>
      </c>
      <c r="V16" s="174">
        <f>(U3*N3)</f>
        <v>0</v>
      </c>
      <c r="W16" s="174">
        <f>(U3*O3)</f>
        <v>0</v>
      </c>
      <c r="X16" s="75">
        <f>V3</f>
        <v>91.21</v>
      </c>
      <c r="Y16" s="154" t="s">
        <v>433</v>
      </c>
      <c r="Z16" s="154" t="s">
        <v>433</v>
      </c>
      <c r="AA16" s="154" t="s">
        <v>433</v>
      </c>
      <c r="AB16" s="151" t="s">
        <v>50</v>
      </c>
      <c r="AC16" s="151" t="s">
        <v>433</v>
      </c>
      <c r="AD16" s="151">
        <f>AH8</f>
        <v>81.069999999999993</v>
      </c>
      <c r="AE16" s="154" t="s">
        <v>433</v>
      </c>
      <c r="AF16" s="154" t="s">
        <v>433</v>
      </c>
      <c r="AG16" s="154" t="s">
        <v>433</v>
      </c>
      <c r="AH16" s="162" t="s">
        <v>433</v>
      </c>
      <c r="AI16" s="162" t="s">
        <v>433</v>
      </c>
      <c r="AJ16" s="154" t="s">
        <v>433</v>
      </c>
      <c r="AK16" s="154" t="s">
        <v>433</v>
      </c>
      <c r="AL16" s="154" t="s">
        <v>433</v>
      </c>
      <c r="AM16" s="154" t="s">
        <v>433</v>
      </c>
      <c r="AN16" s="158" t="s">
        <v>50</v>
      </c>
      <c r="AO16" s="158" t="s">
        <v>433</v>
      </c>
      <c r="AP16" s="158">
        <f>AT8</f>
        <v>81.069999999999993</v>
      </c>
      <c r="AQ16" s="154" t="s">
        <v>433</v>
      </c>
      <c r="AR16" s="154" t="s">
        <v>433</v>
      </c>
      <c r="AS16" s="154" t="s">
        <v>433</v>
      </c>
      <c r="AT16" s="154" t="s">
        <v>433</v>
      </c>
      <c r="AU16" s="154" t="s">
        <v>433</v>
      </c>
      <c r="AV16" s="154" t="s">
        <v>433</v>
      </c>
      <c r="AW16" s="154" t="s">
        <v>433</v>
      </c>
      <c r="AX16" s="154" t="s">
        <v>433</v>
      </c>
      <c r="AY16" s="154" t="s">
        <v>433</v>
      </c>
      <c r="AZ16" s="159" t="s">
        <v>50</v>
      </c>
      <c r="BA16" s="159" t="s">
        <v>433</v>
      </c>
      <c r="BB16" s="159">
        <f>BF8</f>
        <v>370.26</v>
      </c>
      <c r="BC16" s="154" t="s">
        <v>433</v>
      </c>
      <c r="BD16" s="154" t="s">
        <v>433</v>
      </c>
      <c r="BE16" s="154" t="s">
        <v>433</v>
      </c>
      <c r="BF16" s="154" t="s">
        <v>433</v>
      </c>
      <c r="BG16" s="154" t="s">
        <v>433</v>
      </c>
      <c r="BH16" s="154" t="s">
        <v>433</v>
      </c>
      <c r="BI16" s="154" t="s">
        <v>433</v>
      </c>
    </row>
    <row r="17" spans="1:61" ht="15" x14ac:dyDescent="0.25">
      <c r="A17" s="123">
        <v>14</v>
      </c>
      <c r="B17" s="154" t="s">
        <v>433</v>
      </c>
      <c r="C17" s="154" t="s">
        <v>433</v>
      </c>
      <c r="D17" s="154" t="s">
        <v>433</v>
      </c>
      <c r="E17" s="154" t="s">
        <v>433</v>
      </c>
      <c r="F17" t="s">
        <v>1186</v>
      </c>
      <c r="G17" t="s">
        <v>1189</v>
      </c>
      <c r="H17" s="234">
        <f>ROUND(AP10,2)</f>
        <v>796</v>
      </c>
      <c r="I17" s="70">
        <f>ROUND(AT8,2)*M17</f>
        <v>6028.3651999999993</v>
      </c>
      <c r="J17" s="3">
        <f>ROUND(AP17,2)</f>
        <v>897.29</v>
      </c>
      <c r="K17" t="s">
        <v>1191</v>
      </c>
      <c r="L17" s="5">
        <f>J17</f>
        <v>897.29</v>
      </c>
      <c r="M17" s="123">
        <v>74.36</v>
      </c>
      <c r="N17" s="8">
        <f>L17*M17</f>
        <v>66722.484400000001</v>
      </c>
      <c r="O17" s="5">
        <f>J17-L17</f>
        <v>0</v>
      </c>
      <c r="P17" s="234">
        <v>0</v>
      </c>
      <c r="Q17" s="70">
        <v>0</v>
      </c>
      <c r="R17" s="234">
        <v>0</v>
      </c>
      <c r="S17" s="154" t="s">
        <v>433</v>
      </c>
      <c r="T17" s="154" t="s">
        <v>433</v>
      </c>
      <c r="U17" s="154" t="s">
        <v>433</v>
      </c>
      <c r="V17" s="174">
        <f>(U4*N4)</f>
        <v>0</v>
      </c>
      <c r="W17" s="174">
        <f>(U4*O4)</f>
        <v>0</v>
      </c>
      <c r="X17" s="75">
        <f>V4</f>
        <v>70.94</v>
      </c>
      <c r="Y17" s="154" t="s">
        <v>433</v>
      </c>
      <c r="Z17" s="154" t="s">
        <v>433</v>
      </c>
      <c r="AA17" s="154" t="s">
        <v>433</v>
      </c>
      <c r="AB17" s="151" t="s">
        <v>190</v>
      </c>
      <c r="AC17" s="151" t="s">
        <v>433</v>
      </c>
      <c r="AD17" s="151">
        <f>(AD10+AD14)-AD11</f>
        <v>897.29000000000008</v>
      </c>
      <c r="AE17" s="154" t="s">
        <v>433</v>
      </c>
      <c r="AF17" s="154" t="s">
        <v>433</v>
      </c>
      <c r="AG17" s="154" t="s">
        <v>433</v>
      </c>
      <c r="AH17" s="154" t="s">
        <v>433</v>
      </c>
      <c r="AI17" s="154" t="s">
        <v>433</v>
      </c>
      <c r="AJ17" s="154" t="s">
        <v>433</v>
      </c>
      <c r="AK17" s="154" t="s">
        <v>433</v>
      </c>
      <c r="AL17" s="154" t="s">
        <v>433</v>
      </c>
      <c r="AM17" s="154" t="s">
        <v>433</v>
      </c>
      <c r="AN17" s="158" t="s">
        <v>190</v>
      </c>
      <c r="AO17" s="158" t="s">
        <v>433</v>
      </c>
      <c r="AP17" s="158">
        <f>(AP10+AP14)-AP11</f>
        <v>897.29000000000008</v>
      </c>
      <c r="AQ17" s="154" t="s">
        <v>433</v>
      </c>
      <c r="AR17" s="154" t="s">
        <v>433</v>
      </c>
      <c r="AS17" s="154" t="s">
        <v>433</v>
      </c>
      <c r="AT17" s="154" t="s">
        <v>433</v>
      </c>
      <c r="AU17" s="154" t="s">
        <v>433</v>
      </c>
      <c r="AV17" s="154" t="s">
        <v>433</v>
      </c>
      <c r="AW17" s="154" t="s">
        <v>433</v>
      </c>
      <c r="AX17" s="154" t="s">
        <v>433</v>
      </c>
      <c r="AY17" s="154" t="s">
        <v>433</v>
      </c>
      <c r="AZ17" s="159" t="s">
        <v>190</v>
      </c>
      <c r="BA17" s="159" t="s">
        <v>433</v>
      </c>
      <c r="BB17" s="159">
        <f>(BB10+BB14)-BB11</f>
        <v>3246.8700000000008</v>
      </c>
      <c r="BC17" s="154" t="s">
        <v>433</v>
      </c>
      <c r="BD17" s="154" t="s">
        <v>433</v>
      </c>
      <c r="BE17" s="154" t="s">
        <v>433</v>
      </c>
      <c r="BF17" s="154" t="s">
        <v>433</v>
      </c>
      <c r="BG17" s="154" t="s">
        <v>433</v>
      </c>
      <c r="BH17" s="154" t="s">
        <v>433</v>
      </c>
      <c r="BI17" s="154" t="s">
        <v>433</v>
      </c>
    </row>
    <row r="18" spans="1:61" ht="15" x14ac:dyDescent="0.25">
      <c r="A18" s="123">
        <v>15</v>
      </c>
      <c r="B18" s="154" t="s">
        <v>433</v>
      </c>
      <c r="C18" s="154" t="s">
        <v>433</v>
      </c>
      <c r="D18" s="154" t="s">
        <v>433</v>
      </c>
      <c r="E18" s="154" t="s">
        <v>433</v>
      </c>
      <c r="F18" t="s">
        <v>1187</v>
      </c>
      <c r="G18" t="s">
        <v>1190</v>
      </c>
      <c r="H18" s="234">
        <f>ROUND(BB10,2)</f>
        <v>2880.33</v>
      </c>
      <c r="I18" s="70">
        <f>ROUND(BF8,2)*M18</f>
        <v>27532.533599999999</v>
      </c>
      <c r="J18" s="3">
        <f>ROUND(BB17,2)</f>
        <v>3246.87</v>
      </c>
      <c r="K18" s="234" t="s">
        <v>433</v>
      </c>
      <c r="L18" s="5">
        <f>J18</f>
        <v>3246.87</v>
      </c>
      <c r="M18" s="123">
        <v>74.36</v>
      </c>
      <c r="N18" s="8">
        <f>L18*M18</f>
        <v>241437.25319999998</v>
      </c>
      <c r="O18" s="5">
        <f>J18-L18</f>
        <v>0</v>
      </c>
      <c r="P18" s="234">
        <v>0</v>
      </c>
      <c r="Q18" s="70">
        <v>0</v>
      </c>
      <c r="R18" s="234">
        <v>0</v>
      </c>
      <c r="S18" s="154" t="s">
        <v>433</v>
      </c>
      <c r="T18" s="154" t="s">
        <v>433</v>
      </c>
      <c r="U18" s="154" t="s">
        <v>433</v>
      </c>
      <c r="V18" s="174">
        <f>(U5*N5)</f>
        <v>0</v>
      </c>
      <c r="W18" s="174">
        <f>(U5*O5)</f>
        <v>0</v>
      </c>
      <c r="X18" s="75">
        <f>V5</f>
        <v>40.260000000000005</v>
      </c>
      <c r="Y18" s="154" t="s">
        <v>433</v>
      </c>
      <c r="Z18" s="154" t="s">
        <v>433</v>
      </c>
      <c r="AA18" s="154" t="s">
        <v>433</v>
      </c>
      <c r="AB18" s="151" t="s">
        <v>45</v>
      </c>
      <c r="AC18" s="151" t="s">
        <v>433</v>
      </c>
      <c r="AD18" s="73">
        <f>ROUND(($AC$8/$U$8)*D29,2)</f>
        <v>1779.83</v>
      </c>
      <c r="AE18" s="154" t="s">
        <v>433</v>
      </c>
      <c r="AF18" s="154" t="s">
        <v>433</v>
      </c>
      <c r="AG18" s="154" t="s">
        <v>433</v>
      </c>
      <c r="AH18" s="154" t="s">
        <v>433</v>
      </c>
      <c r="AI18" s="154" t="s">
        <v>433</v>
      </c>
      <c r="AJ18" s="154" t="s">
        <v>433</v>
      </c>
      <c r="AK18" s="154" t="s">
        <v>433</v>
      </c>
      <c r="AL18" s="154" t="s">
        <v>433</v>
      </c>
      <c r="AM18" s="154" t="s">
        <v>433</v>
      </c>
      <c r="AN18" s="158" t="s">
        <v>45</v>
      </c>
      <c r="AO18" s="158" t="s">
        <v>433</v>
      </c>
      <c r="AP18" s="80">
        <f>ROUND(($AO$8/$U$8)*D29,2)</f>
        <v>1779.83</v>
      </c>
      <c r="AQ18" s="154" t="s">
        <v>433</v>
      </c>
      <c r="AR18" s="154" t="s">
        <v>433</v>
      </c>
      <c r="AS18" s="154" t="s">
        <v>433</v>
      </c>
      <c r="AT18" s="154" t="s">
        <v>433</v>
      </c>
      <c r="AU18" s="154" t="s">
        <v>433</v>
      </c>
      <c r="AV18" s="154" t="s">
        <v>433</v>
      </c>
      <c r="AW18" s="154" t="s">
        <v>433</v>
      </c>
      <c r="AX18" s="154" t="s">
        <v>433</v>
      </c>
      <c r="AY18" s="154" t="s">
        <v>433</v>
      </c>
      <c r="AZ18" s="159" t="s">
        <v>45</v>
      </c>
      <c r="BA18" s="159" t="s">
        <v>433</v>
      </c>
      <c r="BB18" s="81">
        <f>ROUND(($BA$8/$U$8)*D29,2)</f>
        <v>6440.34</v>
      </c>
      <c r="BC18" s="154" t="s">
        <v>433</v>
      </c>
      <c r="BD18" s="154" t="s">
        <v>433</v>
      </c>
      <c r="BE18" s="154" t="s">
        <v>433</v>
      </c>
      <c r="BF18" s="154" t="s">
        <v>433</v>
      </c>
      <c r="BG18" s="154" t="s">
        <v>433</v>
      </c>
      <c r="BH18" s="154" t="s">
        <v>433</v>
      </c>
      <c r="BI18" s="154" t="s">
        <v>433</v>
      </c>
    </row>
    <row r="19" spans="1:61" s="165" customFormat="1" x14ac:dyDescent="0.2">
      <c r="A19" s="123">
        <v>16</v>
      </c>
      <c r="B19" s="154" t="s">
        <v>433</v>
      </c>
      <c r="C19" s="154" t="s">
        <v>433</v>
      </c>
      <c r="D19" s="154" t="s">
        <v>433</v>
      </c>
      <c r="E19" s="154" t="s">
        <v>433</v>
      </c>
      <c r="F19" s="154" t="s">
        <v>433</v>
      </c>
      <c r="G19" s="154" t="s">
        <v>433</v>
      </c>
      <c r="H19" s="234" t="s">
        <v>433</v>
      </c>
      <c r="I19" s="70" t="s">
        <v>433</v>
      </c>
      <c r="J19" s="3" t="s">
        <v>433</v>
      </c>
      <c r="K19" s="234" t="s">
        <v>433</v>
      </c>
      <c r="L19" s="5" t="str">
        <f>J19</f>
        <v>.</v>
      </c>
      <c r="M19" s="191" t="s">
        <v>433</v>
      </c>
      <c r="N19" s="76">
        <f>N18+N17</f>
        <v>308159.73759999999</v>
      </c>
      <c r="O19" s="5" t="s">
        <v>433</v>
      </c>
      <c r="P19" s="234">
        <v>0</v>
      </c>
      <c r="Q19" s="70">
        <v>0</v>
      </c>
      <c r="R19" s="234">
        <v>0</v>
      </c>
      <c r="S19" s="187" t="s">
        <v>433</v>
      </c>
      <c r="T19" s="187" t="s">
        <v>433</v>
      </c>
      <c r="U19" s="154" t="s">
        <v>433</v>
      </c>
      <c r="V19" s="174">
        <f>(U6*N6)</f>
        <v>0</v>
      </c>
      <c r="W19" s="174">
        <f>(U6*O6)</f>
        <v>0</v>
      </c>
      <c r="X19" s="75">
        <f>V6</f>
        <v>190.25</v>
      </c>
      <c r="Y19" s="154" t="s">
        <v>433</v>
      </c>
      <c r="Z19" s="163" t="s">
        <v>433</v>
      </c>
      <c r="AA19" s="163" t="s">
        <v>433</v>
      </c>
      <c r="AB19" s="163" t="s">
        <v>433</v>
      </c>
      <c r="AC19" s="163" t="s">
        <v>433</v>
      </c>
      <c r="AD19" s="163" t="s">
        <v>433</v>
      </c>
      <c r="AE19" s="163" t="s">
        <v>433</v>
      </c>
      <c r="AF19" s="163" t="s">
        <v>433</v>
      </c>
      <c r="AG19" s="163" t="s">
        <v>433</v>
      </c>
      <c r="AH19" s="163" t="s">
        <v>433</v>
      </c>
      <c r="AI19" s="163" t="s">
        <v>433</v>
      </c>
      <c r="AJ19" s="163" t="s">
        <v>433</v>
      </c>
      <c r="AK19" s="164" t="s">
        <v>433</v>
      </c>
      <c r="AL19" s="164" t="s">
        <v>433</v>
      </c>
      <c r="AM19" s="164" t="s">
        <v>433</v>
      </c>
      <c r="AN19" s="163" t="s">
        <v>433</v>
      </c>
      <c r="AO19" s="163" t="s">
        <v>433</v>
      </c>
      <c r="AP19" s="163" t="s">
        <v>433</v>
      </c>
      <c r="AQ19" s="163" t="s">
        <v>433</v>
      </c>
      <c r="AR19" s="163" t="s">
        <v>433</v>
      </c>
      <c r="AS19" s="163" t="s">
        <v>433</v>
      </c>
      <c r="AT19" s="163" t="s">
        <v>433</v>
      </c>
      <c r="AU19" s="163" t="s">
        <v>433</v>
      </c>
      <c r="AV19" s="163" t="s">
        <v>433</v>
      </c>
      <c r="AW19" s="163" t="s">
        <v>433</v>
      </c>
      <c r="AX19" s="163" t="s">
        <v>433</v>
      </c>
      <c r="AY19" s="163" t="s">
        <v>433</v>
      </c>
      <c r="AZ19" s="163" t="s">
        <v>433</v>
      </c>
      <c r="BA19" s="163" t="s">
        <v>433</v>
      </c>
      <c r="BB19" s="163" t="s">
        <v>433</v>
      </c>
      <c r="BC19" s="163" t="s">
        <v>433</v>
      </c>
      <c r="BD19" s="163" t="s">
        <v>433</v>
      </c>
      <c r="BE19" s="163" t="s">
        <v>433</v>
      </c>
      <c r="BF19" s="163" t="s">
        <v>433</v>
      </c>
      <c r="BG19" s="163" t="s">
        <v>433</v>
      </c>
      <c r="BH19" s="163" t="s">
        <v>433</v>
      </c>
      <c r="BI19" s="163" t="s">
        <v>433</v>
      </c>
    </row>
    <row r="20" spans="1:61" x14ac:dyDescent="0.2">
      <c r="A20" s="123">
        <v>17</v>
      </c>
      <c r="B20" s="124" t="s">
        <v>23</v>
      </c>
      <c r="C20" s="124" t="s">
        <v>433</v>
      </c>
      <c r="D20" s="124" t="s">
        <v>433</v>
      </c>
      <c r="E20" s="124" t="s">
        <v>433</v>
      </c>
      <c r="F20" s="124" t="s">
        <v>433</v>
      </c>
      <c r="G20" s="124" t="s">
        <v>433</v>
      </c>
      <c r="H20" s="235">
        <f>ROUND(SUM(H16:H19),2)</f>
        <v>4472.33</v>
      </c>
      <c r="I20" s="71">
        <f>ROUND(SUM(I16:I19),2)</f>
        <v>39589.26</v>
      </c>
      <c r="J20" s="4">
        <f>ROUND(SUM(J16:J19),2)</f>
        <v>5041.45</v>
      </c>
      <c r="K20" s="235" t="s">
        <v>433</v>
      </c>
      <c r="L20" s="235">
        <f>SUM(L16:L19)</f>
        <v>5041.45</v>
      </c>
      <c r="M20" s="235"/>
      <c r="N20" s="71">
        <f>N19+N16</f>
        <v>374882.22200000001</v>
      </c>
      <c r="O20" s="235">
        <f>SUM(O16:O19)</f>
        <v>0</v>
      </c>
      <c r="P20" s="235">
        <f>ROUND(T8,2)</f>
        <v>4472.33</v>
      </c>
      <c r="Q20" s="71">
        <f>V8*M16</f>
        <v>33870.979999999996</v>
      </c>
      <c r="R20" s="235">
        <f>ROUND(T12,2)</f>
        <v>5041.46</v>
      </c>
      <c r="S20" s="154" t="s">
        <v>433</v>
      </c>
      <c r="T20" s="154" t="s">
        <v>433</v>
      </c>
      <c r="U20" s="162" t="s">
        <v>433</v>
      </c>
      <c r="V20" s="174">
        <f>(U7*N7)</f>
        <v>0</v>
      </c>
      <c r="W20" s="174">
        <f>(U7*O7)</f>
        <v>0</v>
      </c>
      <c r="X20" s="75">
        <f>V7</f>
        <v>62.839999999999996</v>
      </c>
      <c r="Y20" s="154" t="s">
        <v>433</v>
      </c>
      <c r="Z20" s="154" t="s">
        <v>433</v>
      </c>
      <c r="AA20" s="154" t="s">
        <v>433</v>
      </c>
      <c r="AB20" s="154" t="s">
        <v>433</v>
      </c>
      <c r="AC20" s="154" t="s">
        <v>433</v>
      </c>
      <c r="AD20" s="154" t="s">
        <v>433</v>
      </c>
      <c r="AE20" s="154" t="s">
        <v>433</v>
      </c>
      <c r="AF20" s="154" t="s">
        <v>433</v>
      </c>
      <c r="AG20" s="154" t="s">
        <v>433</v>
      </c>
      <c r="AH20" s="154" t="s">
        <v>433</v>
      </c>
      <c r="AI20" s="154" t="s">
        <v>433</v>
      </c>
      <c r="AJ20" s="154" t="s">
        <v>433</v>
      </c>
      <c r="AK20" s="164" t="s">
        <v>433</v>
      </c>
      <c r="AL20" s="164" t="s">
        <v>433</v>
      </c>
      <c r="AM20" s="164" t="s">
        <v>433</v>
      </c>
      <c r="AN20" s="154" t="s">
        <v>433</v>
      </c>
      <c r="AO20" s="154" t="s">
        <v>433</v>
      </c>
      <c r="AP20" s="154" t="s">
        <v>433</v>
      </c>
      <c r="AQ20" s="154" t="s">
        <v>433</v>
      </c>
      <c r="AR20" s="154" t="s">
        <v>433</v>
      </c>
      <c r="AS20" s="154" t="s">
        <v>433</v>
      </c>
      <c r="AT20" s="154" t="s">
        <v>433</v>
      </c>
      <c r="AU20" s="154" t="s">
        <v>433</v>
      </c>
      <c r="AV20" s="154" t="s">
        <v>433</v>
      </c>
      <c r="AW20" s="154" t="s">
        <v>433</v>
      </c>
      <c r="AX20" s="154" t="s">
        <v>433</v>
      </c>
      <c r="AY20" s="154" t="s">
        <v>433</v>
      </c>
      <c r="AZ20" s="154" t="s">
        <v>433</v>
      </c>
      <c r="BA20" s="154" t="s">
        <v>433</v>
      </c>
      <c r="BB20" s="154" t="s">
        <v>433</v>
      </c>
      <c r="BC20" s="154" t="s">
        <v>433</v>
      </c>
      <c r="BD20" s="154" t="s">
        <v>433</v>
      </c>
      <c r="BE20" s="154" t="s">
        <v>433</v>
      </c>
      <c r="BF20" s="154" t="s">
        <v>433</v>
      </c>
      <c r="BG20" s="154" t="s">
        <v>433</v>
      </c>
      <c r="BH20" s="154" t="s">
        <v>433</v>
      </c>
      <c r="BI20" s="154" t="s">
        <v>433</v>
      </c>
    </row>
    <row r="21" spans="1:61" x14ac:dyDescent="0.2">
      <c r="A21" s="123">
        <v>18</v>
      </c>
      <c r="B21" s="154" t="s">
        <v>433</v>
      </c>
      <c r="C21" s="154" t="s">
        <v>433</v>
      </c>
      <c r="D21" s="154" t="s">
        <v>433</v>
      </c>
      <c r="E21" s="154" t="s">
        <v>433</v>
      </c>
      <c r="F21" s="154" t="s">
        <v>433</v>
      </c>
      <c r="G21" s="154" t="s">
        <v>433</v>
      </c>
      <c r="H21" s="154" t="s">
        <v>433</v>
      </c>
      <c r="I21" s="154" t="s">
        <v>433</v>
      </c>
      <c r="J21" s="156" t="s">
        <v>433</v>
      </c>
      <c r="K21" s="154" t="s">
        <v>433</v>
      </c>
      <c r="L21" s="154" t="s">
        <v>433</v>
      </c>
      <c r="M21" s="154" t="s">
        <v>433</v>
      </c>
      <c r="N21" s="154" t="s">
        <v>433</v>
      </c>
      <c r="O21" s="154" t="s">
        <v>433</v>
      </c>
      <c r="P21" s="154" t="s">
        <v>433</v>
      </c>
      <c r="Q21" s="154" t="s">
        <v>433</v>
      </c>
      <c r="R21" s="154" t="s">
        <v>433</v>
      </c>
      <c r="S21" s="154" t="s">
        <v>433</v>
      </c>
      <c r="T21" s="154" t="s">
        <v>433</v>
      </c>
      <c r="U21" s="154" t="s">
        <v>433</v>
      </c>
      <c r="V21" s="174" t="s">
        <v>433</v>
      </c>
      <c r="W21" s="174" t="s">
        <v>433</v>
      </c>
      <c r="X21" s="75" t="s">
        <v>433</v>
      </c>
      <c r="Y21" s="154" t="s">
        <v>433</v>
      </c>
      <c r="Z21" s="154" t="s">
        <v>433</v>
      </c>
      <c r="AA21" s="154" t="s">
        <v>433</v>
      </c>
      <c r="AB21" s="154" t="s">
        <v>433</v>
      </c>
      <c r="AC21" s="154" t="s">
        <v>433</v>
      </c>
      <c r="AD21" s="154" t="s">
        <v>433</v>
      </c>
      <c r="AE21" s="154" t="s">
        <v>433</v>
      </c>
      <c r="AF21" s="154" t="s">
        <v>433</v>
      </c>
      <c r="AG21" s="154" t="s">
        <v>433</v>
      </c>
      <c r="AH21" s="154" t="s">
        <v>433</v>
      </c>
      <c r="AI21" s="154" t="s">
        <v>433</v>
      </c>
      <c r="AJ21" s="154" t="s">
        <v>433</v>
      </c>
      <c r="AK21" s="164" t="s">
        <v>433</v>
      </c>
      <c r="AL21" s="164" t="s">
        <v>433</v>
      </c>
      <c r="AM21" s="164" t="s">
        <v>433</v>
      </c>
      <c r="AN21" s="154" t="s">
        <v>433</v>
      </c>
      <c r="AO21" s="154" t="s">
        <v>433</v>
      </c>
      <c r="AP21" s="154" t="s">
        <v>433</v>
      </c>
      <c r="AQ21" s="154" t="s">
        <v>433</v>
      </c>
      <c r="AR21" s="154" t="s">
        <v>433</v>
      </c>
      <c r="AS21" s="154" t="s">
        <v>433</v>
      </c>
      <c r="AT21" s="154" t="s">
        <v>433</v>
      </c>
      <c r="AU21" s="154" t="s">
        <v>433</v>
      </c>
      <c r="AV21" s="154" t="s">
        <v>433</v>
      </c>
      <c r="AW21" s="154" t="s">
        <v>433</v>
      </c>
      <c r="AX21" s="154" t="s">
        <v>433</v>
      </c>
      <c r="AY21" s="154" t="s">
        <v>433</v>
      </c>
      <c r="AZ21" s="154" t="s">
        <v>433</v>
      </c>
      <c r="BA21" s="154" t="s">
        <v>433</v>
      </c>
      <c r="BB21" s="154" t="s">
        <v>433</v>
      </c>
      <c r="BC21" s="154" t="s">
        <v>433</v>
      </c>
      <c r="BD21" s="154" t="s">
        <v>433</v>
      </c>
      <c r="BE21" s="154" t="s">
        <v>433</v>
      </c>
      <c r="BF21" s="154" t="s">
        <v>433</v>
      </c>
      <c r="BG21" s="154" t="s">
        <v>433</v>
      </c>
      <c r="BH21" s="154" t="s">
        <v>433</v>
      </c>
      <c r="BI21" s="154" t="s">
        <v>433</v>
      </c>
    </row>
    <row r="22" spans="1:61" x14ac:dyDescent="0.2">
      <c r="A22" s="123">
        <v>19</v>
      </c>
      <c r="B22" s="154" t="s">
        <v>433</v>
      </c>
      <c r="C22" s="154" t="s">
        <v>433</v>
      </c>
      <c r="D22" s="154" t="s">
        <v>433</v>
      </c>
      <c r="E22" s="154" t="s">
        <v>433</v>
      </c>
      <c r="F22" s="154" t="s">
        <v>433</v>
      </c>
      <c r="G22" s="154" t="s">
        <v>433</v>
      </c>
      <c r="H22" s="154" t="s">
        <v>433</v>
      </c>
      <c r="I22" s="154" t="s">
        <v>433</v>
      </c>
      <c r="J22" s="156" t="s">
        <v>433</v>
      </c>
      <c r="K22" s="154" t="s">
        <v>433</v>
      </c>
      <c r="L22" s="154" t="s">
        <v>433</v>
      </c>
      <c r="M22" s="154" t="s">
        <v>433</v>
      </c>
      <c r="N22" s="154" t="s">
        <v>433</v>
      </c>
      <c r="O22" s="154" t="s">
        <v>433</v>
      </c>
      <c r="P22" s="154" t="s">
        <v>433</v>
      </c>
      <c r="Q22" s="154" t="s">
        <v>433</v>
      </c>
      <c r="R22" s="154" t="s">
        <v>433</v>
      </c>
      <c r="S22" s="154" t="s">
        <v>433</v>
      </c>
      <c r="T22" s="154" t="s">
        <v>433</v>
      </c>
      <c r="U22" s="154" t="s">
        <v>433</v>
      </c>
      <c r="V22" s="174" t="s">
        <v>433</v>
      </c>
      <c r="W22" s="174" t="s">
        <v>433</v>
      </c>
      <c r="X22" s="75" t="str">
        <f>V9</f>
        <v>.</v>
      </c>
      <c r="Y22" s="154" t="s">
        <v>433</v>
      </c>
      <c r="Z22" s="154" t="s">
        <v>433</v>
      </c>
      <c r="AA22" s="154" t="s">
        <v>433</v>
      </c>
      <c r="AB22" s="154" t="s">
        <v>433</v>
      </c>
      <c r="AC22" s="154" t="s">
        <v>433</v>
      </c>
      <c r="AD22" s="154" t="s">
        <v>433</v>
      </c>
      <c r="AE22" s="154" t="s">
        <v>433</v>
      </c>
      <c r="AF22" s="154" t="s">
        <v>433</v>
      </c>
      <c r="AG22" s="154" t="s">
        <v>433</v>
      </c>
      <c r="AH22" s="154" t="s">
        <v>433</v>
      </c>
      <c r="AI22" s="154" t="s">
        <v>433</v>
      </c>
      <c r="AJ22" s="154" t="s">
        <v>433</v>
      </c>
      <c r="AK22" s="164" t="s">
        <v>433</v>
      </c>
      <c r="AL22" s="164" t="s">
        <v>433</v>
      </c>
      <c r="AM22" s="164" t="s">
        <v>433</v>
      </c>
      <c r="AN22" s="154" t="s">
        <v>433</v>
      </c>
      <c r="AO22" s="154" t="s">
        <v>433</v>
      </c>
      <c r="AP22" s="154" t="s">
        <v>433</v>
      </c>
      <c r="AQ22" s="154" t="s">
        <v>433</v>
      </c>
      <c r="AR22" s="154" t="s">
        <v>433</v>
      </c>
      <c r="AS22" s="154" t="s">
        <v>433</v>
      </c>
      <c r="AT22" s="154" t="s">
        <v>433</v>
      </c>
      <c r="AU22" s="154" t="s">
        <v>433</v>
      </c>
      <c r="AV22" s="154" t="s">
        <v>433</v>
      </c>
      <c r="AW22" s="154" t="s">
        <v>433</v>
      </c>
      <c r="AX22" s="154" t="s">
        <v>433</v>
      </c>
      <c r="AY22" s="154" t="s">
        <v>433</v>
      </c>
      <c r="AZ22" s="154" t="s">
        <v>433</v>
      </c>
      <c r="BA22" s="154" t="s">
        <v>433</v>
      </c>
      <c r="BB22" s="154" t="s">
        <v>433</v>
      </c>
      <c r="BC22" s="154" t="s">
        <v>433</v>
      </c>
      <c r="BD22" s="154" t="s">
        <v>433</v>
      </c>
      <c r="BE22" s="154" t="s">
        <v>433</v>
      </c>
      <c r="BF22" s="154" t="s">
        <v>433</v>
      </c>
      <c r="BG22" s="154" t="s">
        <v>433</v>
      </c>
      <c r="BH22" s="154" t="s">
        <v>433</v>
      </c>
      <c r="BI22" s="154" t="s">
        <v>433</v>
      </c>
    </row>
    <row r="23" spans="1:61" x14ac:dyDescent="0.2">
      <c r="A23" s="123">
        <v>20</v>
      </c>
      <c r="B23" s="154" t="s">
        <v>433</v>
      </c>
      <c r="C23" s="154" t="s">
        <v>433</v>
      </c>
      <c r="D23" s="154" t="s">
        <v>433</v>
      </c>
      <c r="E23" s="154" t="s">
        <v>433</v>
      </c>
      <c r="F23" s="154" t="s">
        <v>433</v>
      </c>
      <c r="G23" s="154" t="s">
        <v>433</v>
      </c>
      <c r="H23" s="154" t="s">
        <v>433</v>
      </c>
      <c r="I23" s="154" t="s">
        <v>433</v>
      </c>
      <c r="J23" s="156" t="s">
        <v>433</v>
      </c>
      <c r="K23" s="154" t="s">
        <v>433</v>
      </c>
      <c r="L23" s="154" t="s">
        <v>433</v>
      </c>
      <c r="M23" s="154" t="s">
        <v>433</v>
      </c>
      <c r="N23" s="154" t="s">
        <v>433</v>
      </c>
      <c r="O23" s="154" t="s">
        <v>433</v>
      </c>
      <c r="P23" s="154" t="s">
        <v>433</v>
      </c>
      <c r="Q23" s="154" t="s">
        <v>433</v>
      </c>
      <c r="R23" s="154" t="s">
        <v>433</v>
      </c>
      <c r="S23" s="154" t="s">
        <v>433</v>
      </c>
      <c r="T23" s="154" t="s">
        <v>433</v>
      </c>
      <c r="U23" s="154" t="s">
        <v>433</v>
      </c>
      <c r="V23" s="174" t="s">
        <v>433</v>
      </c>
      <c r="W23" s="174" t="s">
        <v>433</v>
      </c>
      <c r="X23" s="75" t="str">
        <f>V10</f>
        <v>.</v>
      </c>
      <c r="Y23" s="154" t="s">
        <v>433</v>
      </c>
      <c r="Z23" s="154" t="s">
        <v>433</v>
      </c>
      <c r="AA23" s="154" t="s">
        <v>433</v>
      </c>
      <c r="AB23" s="154" t="s">
        <v>433</v>
      </c>
      <c r="AC23" s="154" t="s">
        <v>433</v>
      </c>
      <c r="AD23" s="154" t="s">
        <v>433</v>
      </c>
      <c r="AE23" s="154" t="s">
        <v>433</v>
      </c>
      <c r="AF23" s="154" t="s">
        <v>433</v>
      </c>
      <c r="AG23" s="154" t="s">
        <v>433</v>
      </c>
      <c r="AH23" s="154" t="s">
        <v>433</v>
      </c>
      <c r="AI23" s="154" t="s">
        <v>433</v>
      </c>
      <c r="AJ23" s="154" t="s">
        <v>433</v>
      </c>
      <c r="AK23" s="164" t="s">
        <v>433</v>
      </c>
      <c r="AL23" s="164" t="s">
        <v>433</v>
      </c>
      <c r="AM23" s="164" t="s">
        <v>433</v>
      </c>
      <c r="AN23" s="154" t="s">
        <v>433</v>
      </c>
      <c r="AO23" s="154" t="s">
        <v>433</v>
      </c>
      <c r="AP23" s="154" t="s">
        <v>433</v>
      </c>
      <c r="AQ23" s="154" t="s">
        <v>433</v>
      </c>
      <c r="AR23" s="154" t="s">
        <v>433</v>
      </c>
      <c r="AS23" s="154" t="s">
        <v>433</v>
      </c>
      <c r="AT23" s="154" t="s">
        <v>433</v>
      </c>
      <c r="AU23" s="154" t="s">
        <v>433</v>
      </c>
      <c r="AV23" s="154" t="s">
        <v>433</v>
      </c>
      <c r="AW23" s="154" t="s">
        <v>433</v>
      </c>
      <c r="AX23" s="154" t="s">
        <v>433</v>
      </c>
      <c r="AY23" s="154" t="s">
        <v>433</v>
      </c>
      <c r="AZ23" s="154" t="s">
        <v>433</v>
      </c>
      <c r="BA23" s="154" t="s">
        <v>433</v>
      </c>
      <c r="BB23" s="154" t="s">
        <v>433</v>
      </c>
      <c r="BC23" s="154" t="s">
        <v>433</v>
      </c>
      <c r="BD23" s="154" t="s">
        <v>433</v>
      </c>
      <c r="BE23" s="154" t="s">
        <v>433</v>
      </c>
      <c r="BF23" s="154" t="s">
        <v>433</v>
      </c>
      <c r="BG23" s="154" t="s">
        <v>433</v>
      </c>
      <c r="BH23" s="154" t="s">
        <v>433</v>
      </c>
      <c r="BI23" s="154" t="s">
        <v>433</v>
      </c>
    </row>
    <row r="24" spans="1:61" x14ac:dyDescent="0.2">
      <c r="A24" s="123">
        <v>21</v>
      </c>
      <c r="B24" s="154" t="s">
        <v>433</v>
      </c>
      <c r="C24" s="154" t="s">
        <v>433</v>
      </c>
      <c r="D24" s="154" t="s">
        <v>433</v>
      </c>
      <c r="E24" s="154" t="s">
        <v>433</v>
      </c>
      <c r="F24" s="154" t="s">
        <v>433</v>
      </c>
      <c r="G24" s="154" t="s">
        <v>433</v>
      </c>
      <c r="H24" s="154" t="s">
        <v>433</v>
      </c>
      <c r="I24" s="154" t="s">
        <v>433</v>
      </c>
      <c r="J24" s="156" t="s">
        <v>433</v>
      </c>
      <c r="K24" s="154" t="s">
        <v>433</v>
      </c>
      <c r="L24" s="154" t="s">
        <v>433</v>
      </c>
      <c r="M24" s="154" t="s">
        <v>433</v>
      </c>
      <c r="N24" s="154" t="s">
        <v>433</v>
      </c>
      <c r="O24" s="154" t="s">
        <v>433</v>
      </c>
      <c r="P24" s="154" t="s">
        <v>433</v>
      </c>
      <c r="Q24" s="154" t="s">
        <v>433</v>
      </c>
      <c r="R24" s="154" t="s">
        <v>433</v>
      </c>
      <c r="S24" s="154" t="s">
        <v>433</v>
      </c>
      <c r="T24" s="154" t="s">
        <v>433</v>
      </c>
      <c r="U24" s="154" t="s">
        <v>433</v>
      </c>
      <c r="V24" s="174" t="s">
        <v>433</v>
      </c>
      <c r="W24" s="174" t="s">
        <v>433</v>
      </c>
      <c r="X24" s="75" t="str">
        <f>V11</f>
        <v>.</v>
      </c>
      <c r="Y24" s="154" t="s">
        <v>433</v>
      </c>
      <c r="Z24" s="154" t="s">
        <v>433</v>
      </c>
      <c r="AA24" s="154" t="s">
        <v>433</v>
      </c>
      <c r="AB24" s="154" t="s">
        <v>433</v>
      </c>
      <c r="AC24" s="154" t="s">
        <v>433</v>
      </c>
      <c r="AD24" s="154" t="s">
        <v>433</v>
      </c>
      <c r="AE24" s="154" t="s">
        <v>433</v>
      </c>
      <c r="AF24" s="154" t="s">
        <v>433</v>
      </c>
      <c r="AG24" s="154" t="s">
        <v>433</v>
      </c>
      <c r="AH24" s="154" t="s">
        <v>433</v>
      </c>
      <c r="AI24" s="154" t="s">
        <v>433</v>
      </c>
      <c r="AJ24" s="154" t="s">
        <v>433</v>
      </c>
      <c r="AK24" s="164" t="s">
        <v>433</v>
      </c>
      <c r="AL24" s="164" t="s">
        <v>433</v>
      </c>
      <c r="AM24" s="164" t="s">
        <v>433</v>
      </c>
      <c r="AN24" s="154" t="s">
        <v>433</v>
      </c>
      <c r="AO24" s="154" t="s">
        <v>433</v>
      </c>
      <c r="AP24" s="154" t="s">
        <v>433</v>
      </c>
      <c r="AQ24" s="154" t="s">
        <v>433</v>
      </c>
      <c r="AR24" s="154" t="s">
        <v>433</v>
      </c>
      <c r="AS24" s="154" t="s">
        <v>433</v>
      </c>
      <c r="AT24" s="154" t="s">
        <v>433</v>
      </c>
      <c r="AU24" s="154" t="s">
        <v>433</v>
      </c>
      <c r="AV24" s="154" t="s">
        <v>433</v>
      </c>
      <c r="AW24" s="154" t="s">
        <v>433</v>
      </c>
      <c r="AX24" s="154" t="s">
        <v>433</v>
      </c>
      <c r="AY24" s="154" t="s">
        <v>433</v>
      </c>
      <c r="AZ24" s="154" t="s">
        <v>433</v>
      </c>
      <c r="BA24" s="154" t="s">
        <v>433</v>
      </c>
      <c r="BB24" s="154" t="s">
        <v>433</v>
      </c>
      <c r="BC24" s="154" t="s">
        <v>433</v>
      </c>
      <c r="BD24" s="154" t="s">
        <v>433</v>
      </c>
      <c r="BE24" s="154" t="s">
        <v>433</v>
      </c>
      <c r="BF24" s="154" t="s">
        <v>433</v>
      </c>
      <c r="BG24" s="154" t="s">
        <v>433</v>
      </c>
      <c r="BH24" s="154" t="s">
        <v>433</v>
      </c>
      <c r="BI24" s="154" t="s">
        <v>433</v>
      </c>
    </row>
    <row r="25" spans="1:61" x14ac:dyDescent="0.2">
      <c r="A25" s="123">
        <v>22</v>
      </c>
      <c r="B25" s="166" t="s">
        <v>192</v>
      </c>
      <c r="C25" s="166" t="s">
        <v>433</v>
      </c>
      <c r="D25" s="166" t="s">
        <v>433</v>
      </c>
      <c r="E25" s="166" t="s">
        <v>433</v>
      </c>
      <c r="F25" s="166" t="s">
        <v>433</v>
      </c>
      <c r="G25" s="154" t="s">
        <v>433</v>
      </c>
      <c r="H25" s="154" t="s">
        <v>433</v>
      </c>
      <c r="I25" s="154" t="s">
        <v>433</v>
      </c>
      <c r="J25" s="154" t="s">
        <v>433</v>
      </c>
      <c r="K25" s="154" t="s">
        <v>433</v>
      </c>
      <c r="L25" s="154" t="s">
        <v>433</v>
      </c>
      <c r="M25" s="154" t="s">
        <v>433</v>
      </c>
      <c r="N25" s="154" t="s">
        <v>433</v>
      </c>
      <c r="O25" s="154" t="s">
        <v>433</v>
      </c>
      <c r="P25" s="154" t="s">
        <v>433</v>
      </c>
      <c r="Q25" s="154" t="s">
        <v>433</v>
      </c>
      <c r="R25" s="154" t="s">
        <v>433</v>
      </c>
      <c r="S25" s="154" t="s">
        <v>433</v>
      </c>
      <c r="T25" s="154" t="s">
        <v>433</v>
      </c>
      <c r="U25" s="154" t="s">
        <v>433</v>
      </c>
      <c r="V25" s="174" t="s">
        <v>433</v>
      </c>
      <c r="W25" s="174" t="s">
        <v>433</v>
      </c>
      <c r="X25" s="75" t="str">
        <f>V12</f>
        <v>.</v>
      </c>
      <c r="Y25" s="154" t="s">
        <v>433</v>
      </c>
      <c r="Z25" s="154" t="s">
        <v>433</v>
      </c>
      <c r="AA25" s="154" t="s">
        <v>433</v>
      </c>
      <c r="AB25" s="154" t="s">
        <v>433</v>
      </c>
      <c r="AC25" s="154" t="s">
        <v>433</v>
      </c>
      <c r="AD25" s="154" t="s">
        <v>433</v>
      </c>
      <c r="AE25" s="154" t="s">
        <v>433</v>
      </c>
      <c r="AF25" s="154" t="s">
        <v>433</v>
      </c>
      <c r="AG25" s="154" t="s">
        <v>433</v>
      </c>
      <c r="AH25" s="154" t="s">
        <v>433</v>
      </c>
      <c r="AI25" s="154" t="s">
        <v>433</v>
      </c>
      <c r="AJ25" s="154" t="s">
        <v>433</v>
      </c>
      <c r="AK25" s="164" t="s">
        <v>433</v>
      </c>
      <c r="AL25" s="164" t="s">
        <v>433</v>
      </c>
      <c r="AM25" s="164" t="s">
        <v>433</v>
      </c>
      <c r="AN25" s="154" t="s">
        <v>433</v>
      </c>
      <c r="AO25" s="154" t="s">
        <v>433</v>
      </c>
      <c r="AP25" s="154" t="s">
        <v>433</v>
      </c>
      <c r="AQ25" s="154" t="s">
        <v>433</v>
      </c>
      <c r="AR25" s="154" t="s">
        <v>433</v>
      </c>
      <c r="AS25" s="154" t="s">
        <v>433</v>
      </c>
      <c r="AT25" s="154" t="s">
        <v>433</v>
      </c>
      <c r="AU25" s="154" t="s">
        <v>433</v>
      </c>
      <c r="AV25" s="154" t="s">
        <v>433</v>
      </c>
      <c r="AW25" s="154" t="s">
        <v>433</v>
      </c>
      <c r="AX25" s="154" t="s">
        <v>433</v>
      </c>
      <c r="AY25" s="154" t="s">
        <v>433</v>
      </c>
      <c r="AZ25" s="154" t="s">
        <v>433</v>
      </c>
      <c r="BA25" s="154" t="s">
        <v>433</v>
      </c>
      <c r="BB25" s="154" t="s">
        <v>433</v>
      </c>
      <c r="BC25" s="154" t="s">
        <v>433</v>
      </c>
      <c r="BD25" s="154" t="s">
        <v>433</v>
      </c>
      <c r="BE25" s="154" t="s">
        <v>433</v>
      </c>
      <c r="BF25" s="154" t="s">
        <v>433</v>
      </c>
      <c r="BG25" s="154" t="s">
        <v>433</v>
      </c>
      <c r="BH25" s="154" t="s">
        <v>433</v>
      </c>
      <c r="BI25" s="154" t="s">
        <v>433</v>
      </c>
    </row>
    <row r="26" spans="1:61" x14ac:dyDescent="0.2">
      <c r="A26" s="123">
        <v>23</v>
      </c>
      <c r="B26" s="167" t="s">
        <v>193</v>
      </c>
      <c r="C26" s="167" t="s">
        <v>433</v>
      </c>
      <c r="D26" s="167" t="s">
        <v>194</v>
      </c>
      <c r="E26" s="167" t="s">
        <v>195</v>
      </c>
      <c r="F26" s="167" t="s">
        <v>196</v>
      </c>
      <c r="G26" s="154" t="s">
        <v>433</v>
      </c>
      <c r="H26" s="154" t="s">
        <v>433</v>
      </c>
      <c r="I26" s="154" t="s">
        <v>433</v>
      </c>
      <c r="J26" s="154" t="s">
        <v>433</v>
      </c>
      <c r="K26" s="154" t="s">
        <v>433</v>
      </c>
      <c r="L26" s="154" t="s">
        <v>433</v>
      </c>
      <c r="M26" s="154" t="s">
        <v>433</v>
      </c>
      <c r="N26" s="154" t="s">
        <v>433</v>
      </c>
      <c r="O26" s="154" t="s">
        <v>433</v>
      </c>
      <c r="P26" s="154" t="s">
        <v>433</v>
      </c>
      <c r="Q26" s="154" t="s">
        <v>433</v>
      </c>
      <c r="R26" s="154" t="s">
        <v>433</v>
      </c>
      <c r="S26" s="154" t="s">
        <v>433</v>
      </c>
      <c r="T26" s="154" t="s">
        <v>433</v>
      </c>
      <c r="U26" s="154" t="s">
        <v>433</v>
      </c>
      <c r="V26" s="174" t="s">
        <v>433</v>
      </c>
      <c r="W26" s="174" t="s">
        <v>433</v>
      </c>
      <c r="X26" s="75" t="str">
        <f>V13</f>
        <v>.</v>
      </c>
      <c r="Y26" s="168" t="s">
        <v>433</v>
      </c>
      <c r="Z26" s="154" t="s">
        <v>433</v>
      </c>
      <c r="AA26" s="154" t="s">
        <v>433</v>
      </c>
      <c r="AB26" s="154" t="s">
        <v>433</v>
      </c>
      <c r="AC26" s="154" t="s">
        <v>433</v>
      </c>
      <c r="AD26" s="154" t="s">
        <v>433</v>
      </c>
      <c r="AE26" s="154" t="s">
        <v>433</v>
      </c>
      <c r="AF26" s="154" t="s">
        <v>433</v>
      </c>
      <c r="AG26" s="154" t="s">
        <v>433</v>
      </c>
      <c r="AH26" s="154" t="s">
        <v>433</v>
      </c>
      <c r="AI26" s="154" t="s">
        <v>433</v>
      </c>
      <c r="AJ26" s="154" t="s">
        <v>433</v>
      </c>
      <c r="AK26" s="154" t="s">
        <v>433</v>
      </c>
      <c r="AL26" s="154" t="s">
        <v>433</v>
      </c>
      <c r="AM26" s="154" t="s">
        <v>433</v>
      </c>
      <c r="AN26" s="154" t="s">
        <v>433</v>
      </c>
      <c r="AO26" s="154" t="s">
        <v>433</v>
      </c>
      <c r="AP26" s="154" t="s">
        <v>433</v>
      </c>
      <c r="AQ26" s="154" t="s">
        <v>433</v>
      </c>
      <c r="AR26" s="154" t="s">
        <v>433</v>
      </c>
      <c r="AS26" s="154" t="s">
        <v>433</v>
      </c>
      <c r="AT26" s="154" t="s">
        <v>433</v>
      </c>
      <c r="AU26" s="154" t="s">
        <v>433</v>
      </c>
      <c r="AV26" s="154" t="s">
        <v>433</v>
      </c>
      <c r="AW26" s="154" t="s">
        <v>433</v>
      </c>
      <c r="AX26" s="154" t="s">
        <v>433</v>
      </c>
      <c r="AY26" s="154" t="s">
        <v>433</v>
      </c>
      <c r="AZ26" s="154" t="s">
        <v>433</v>
      </c>
      <c r="BA26" s="154" t="s">
        <v>433</v>
      </c>
      <c r="BB26" s="154" t="s">
        <v>433</v>
      </c>
      <c r="BC26" s="154" t="s">
        <v>433</v>
      </c>
      <c r="BD26" s="154" t="s">
        <v>433</v>
      </c>
      <c r="BE26" s="154" t="s">
        <v>433</v>
      </c>
      <c r="BF26" s="154" t="s">
        <v>433</v>
      </c>
      <c r="BG26" s="154" t="s">
        <v>433</v>
      </c>
      <c r="BH26" s="154" t="s">
        <v>433</v>
      </c>
      <c r="BI26" s="154" t="s">
        <v>433</v>
      </c>
    </row>
    <row r="27" spans="1:61" x14ac:dyDescent="0.2">
      <c r="A27" s="123">
        <v>24</v>
      </c>
      <c r="B27" s="107" t="s">
        <v>404</v>
      </c>
      <c r="C27" s="107" t="s">
        <v>433</v>
      </c>
      <c r="D27" s="236">
        <f>U8*12%</f>
        <v>530.68000343861934</v>
      </c>
      <c r="E27" s="145" t="s">
        <v>16</v>
      </c>
      <c r="F27" s="169" t="s">
        <v>198</v>
      </c>
      <c r="G27" s="154" t="s">
        <v>433</v>
      </c>
      <c r="H27" s="154" t="s">
        <v>433</v>
      </c>
      <c r="I27" s="154" t="s">
        <v>433</v>
      </c>
      <c r="J27" s="154" t="s">
        <v>433</v>
      </c>
      <c r="K27" s="154" t="s">
        <v>433</v>
      </c>
      <c r="L27" s="154" t="s">
        <v>433</v>
      </c>
      <c r="M27" s="154" t="s">
        <v>433</v>
      </c>
      <c r="N27" s="154" t="s">
        <v>433</v>
      </c>
      <c r="O27" s="154" t="s">
        <v>433</v>
      </c>
      <c r="P27" s="154" t="s">
        <v>433</v>
      </c>
      <c r="Q27" s="154" t="s">
        <v>433</v>
      </c>
      <c r="R27" s="154" t="s">
        <v>433</v>
      </c>
      <c r="S27" s="154" t="s">
        <v>433</v>
      </c>
      <c r="T27" s="154" t="s">
        <v>433</v>
      </c>
      <c r="U27" s="154" t="s">
        <v>433</v>
      </c>
      <c r="V27" s="174" t="s">
        <v>23</v>
      </c>
      <c r="W27" s="174" t="e">
        <f>V26+W26</f>
        <v>#VALUE!</v>
      </c>
      <c r="X27" s="75">
        <f>SUM(X16:X26)*M16</f>
        <v>33870.979999999996</v>
      </c>
      <c r="Y27" s="154" t="s">
        <v>433</v>
      </c>
      <c r="Z27" s="154" t="s">
        <v>433</v>
      </c>
      <c r="AA27" s="154" t="s">
        <v>433</v>
      </c>
      <c r="AB27" s="154" t="s">
        <v>433</v>
      </c>
      <c r="AC27" s="154" t="s">
        <v>433</v>
      </c>
      <c r="AD27" s="154" t="s">
        <v>433</v>
      </c>
      <c r="AE27" s="154" t="s">
        <v>433</v>
      </c>
      <c r="AF27" s="154" t="s">
        <v>433</v>
      </c>
      <c r="AG27" s="154" t="s">
        <v>433</v>
      </c>
      <c r="AH27" s="154" t="s">
        <v>433</v>
      </c>
      <c r="AI27" s="154" t="s">
        <v>433</v>
      </c>
      <c r="AJ27" s="154" t="s">
        <v>433</v>
      </c>
      <c r="AK27" s="154" t="s">
        <v>433</v>
      </c>
      <c r="AL27" s="154" t="s">
        <v>433</v>
      </c>
      <c r="AM27" s="154" t="s">
        <v>433</v>
      </c>
      <c r="AN27" s="154" t="s">
        <v>433</v>
      </c>
      <c r="AO27" s="154" t="s">
        <v>433</v>
      </c>
      <c r="AP27" s="154" t="s">
        <v>433</v>
      </c>
      <c r="AQ27" s="154" t="s">
        <v>433</v>
      </c>
      <c r="AR27" s="154" t="s">
        <v>433</v>
      </c>
      <c r="AS27" s="154" t="s">
        <v>433</v>
      </c>
      <c r="AT27" s="154" t="s">
        <v>433</v>
      </c>
      <c r="AU27" s="154" t="s">
        <v>433</v>
      </c>
      <c r="AV27" s="154" t="s">
        <v>433</v>
      </c>
      <c r="AW27" s="154" t="s">
        <v>433</v>
      </c>
      <c r="AX27" s="154" t="s">
        <v>433</v>
      </c>
      <c r="AY27" s="154" t="s">
        <v>433</v>
      </c>
      <c r="AZ27" s="154" t="s">
        <v>433</v>
      </c>
      <c r="BA27" s="154" t="s">
        <v>433</v>
      </c>
      <c r="BB27" s="154" t="s">
        <v>433</v>
      </c>
      <c r="BC27" s="154" t="s">
        <v>433</v>
      </c>
      <c r="BD27" s="154" t="s">
        <v>433</v>
      </c>
      <c r="BE27" s="154" t="s">
        <v>433</v>
      </c>
      <c r="BF27" s="154" t="s">
        <v>433</v>
      </c>
      <c r="BG27" s="154" t="s">
        <v>433</v>
      </c>
      <c r="BH27" s="154" t="s">
        <v>433</v>
      </c>
      <c r="BI27" s="154" t="s">
        <v>433</v>
      </c>
    </row>
    <row r="28" spans="1:61" x14ac:dyDescent="0.2">
      <c r="A28" s="123">
        <v>25</v>
      </c>
      <c r="B28" s="77" t="s">
        <v>403</v>
      </c>
      <c r="C28" s="107" t="s">
        <v>433</v>
      </c>
      <c r="D28" s="236">
        <f>U8*2%</f>
        <v>88.446667239769894</v>
      </c>
      <c r="E28" s="145" t="s">
        <v>16</v>
      </c>
      <c r="F28" s="169" t="s">
        <v>200</v>
      </c>
      <c r="G28" s="154" t="s">
        <v>433</v>
      </c>
      <c r="H28" s="154" t="s">
        <v>433</v>
      </c>
      <c r="I28" s="154" t="s">
        <v>433</v>
      </c>
      <c r="J28" s="154" t="s">
        <v>433</v>
      </c>
      <c r="K28" s="154" t="s">
        <v>433</v>
      </c>
      <c r="L28" s="154" t="s">
        <v>433</v>
      </c>
      <c r="M28" s="154" t="s">
        <v>433</v>
      </c>
      <c r="N28" s="154" t="s">
        <v>433</v>
      </c>
      <c r="O28" s="154" t="s">
        <v>433</v>
      </c>
      <c r="P28" s="154" t="s">
        <v>433</v>
      </c>
      <c r="Q28" s="154" t="s">
        <v>433</v>
      </c>
      <c r="R28" s="154" t="s">
        <v>433</v>
      </c>
      <c r="S28" s="154" t="s">
        <v>433</v>
      </c>
      <c r="T28" s="154" t="s">
        <v>433</v>
      </c>
      <c r="U28" s="154" t="s">
        <v>433</v>
      </c>
      <c r="V28" s="154" t="s">
        <v>433</v>
      </c>
      <c r="W28" s="154" t="s">
        <v>433</v>
      </c>
      <c r="X28" s="154" t="s">
        <v>433</v>
      </c>
      <c r="Y28" s="154" t="s">
        <v>433</v>
      </c>
      <c r="Z28" s="154" t="s">
        <v>433</v>
      </c>
      <c r="AA28" s="154" t="s">
        <v>433</v>
      </c>
      <c r="AB28" s="154" t="s">
        <v>433</v>
      </c>
      <c r="AC28" s="154" t="s">
        <v>433</v>
      </c>
      <c r="AD28" s="154" t="s">
        <v>433</v>
      </c>
      <c r="AE28" s="154" t="s">
        <v>433</v>
      </c>
      <c r="AF28" s="154" t="s">
        <v>433</v>
      </c>
      <c r="AG28" s="154" t="s">
        <v>433</v>
      </c>
      <c r="AH28" s="154" t="s">
        <v>433</v>
      </c>
      <c r="AI28" s="154" t="s">
        <v>433</v>
      </c>
      <c r="AJ28" s="154" t="s">
        <v>433</v>
      </c>
      <c r="AK28" s="154" t="s">
        <v>433</v>
      </c>
      <c r="AL28" s="154" t="s">
        <v>433</v>
      </c>
      <c r="AM28" s="154" t="s">
        <v>433</v>
      </c>
      <c r="AN28" s="154" t="s">
        <v>433</v>
      </c>
      <c r="AO28" s="154" t="s">
        <v>433</v>
      </c>
      <c r="AP28" s="154" t="s">
        <v>433</v>
      </c>
      <c r="AQ28" s="154" t="s">
        <v>433</v>
      </c>
      <c r="AR28" s="154" t="s">
        <v>433</v>
      </c>
      <c r="AS28" s="154" t="s">
        <v>433</v>
      </c>
      <c r="AT28" s="154" t="s">
        <v>433</v>
      </c>
      <c r="AU28" s="154" t="s">
        <v>433</v>
      </c>
      <c r="AV28" s="154" t="s">
        <v>433</v>
      </c>
      <c r="AW28" s="154" t="s">
        <v>433</v>
      </c>
      <c r="AX28" s="154" t="s">
        <v>433</v>
      </c>
      <c r="AY28" s="154" t="s">
        <v>433</v>
      </c>
      <c r="AZ28" s="154" t="s">
        <v>433</v>
      </c>
      <c r="BA28" s="154" t="s">
        <v>433</v>
      </c>
      <c r="BB28" s="154" t="s">
        <v>433</v>
      </c>
      <c r="BC28" s="154" t="s">
        <v>433</v>
      </c>
      <c r="BD28" s="154" t="s">
        <v>433</v>
      </c>
      <c r="BE28" s="154" t="s">
        <v>433</v>
      </c>
      <c r="BF28" s="154" t="s">
        <v>433</v>
      </c>
      <c r="BG28" s="154" t="s">
        <v>433</v>
      </c>
      <c r="BH28" s="154" t="s">
        <v>433</v>
      </c>
      <c r="BI28" s="154" t="s">
        <v>433</v>
      </c>
    </row>
    <row r="29" spans="1:61" x14ac:dyDescent="0.2">
      <c r="A29" s="123">
        <v>26</v>
      </c>
      <c r="B29" s="169" t="s">
        <v>201</v>
      </c>
      <c r="C29" s="169" t="s">
        <v>433</v>
      </c>
      <c r="D29" s="75">
        <v>10000</v>
      </c>
      <c r="E29" s="169" t="s">
        <v>202</v>
      </c>
      <c r="F29" s="169" t="s">
        <v>200</v>
      </c>
      <c r="G29" s="154" t="s">
        <v>433</v>
      </c>
      <c r="H29" s="154" t="s">
        <v>433</v>
      </c>
      <c r="I29" s="154" t="s">
        <v>433</v>
      </c>
      <c r="J29" s="154" t="s">
        <v>433</v>
      </c>
      <c r="K29" s="154" t="s">
        <v>433</v>
      </c>
      <c r="L29" s="154" t="s">
        <v>433</v>
      </c>
      <c r="M29" s="154" t="s">
        <v>433</v>
      </c>
      <c r="N29" s="154" t="s">
        <v>433</v>
      </c>
      <c r="O29" s="154" t="s">
        <v>433</v>
      </c>
      <c r="P29" s="154" t="s">
        <v>433</v>
      </c>
      <c r="Q29" s="154" t="s">
        <v>433</v>
      </c>
      <c r="R29" s="154" t="s">
        <v>433</v>
      </c>
      <c r="S29" s="154" t="s">
        <v>433</v>
      </c>
      <c r="T29" s="154" t="s">
        <v>433</v>
      </c>
      <c r="U29" s="154" t="s">
        <v>433</v>
      </c>
      <c r="V29" s="154" t="s">
        <v>433</v>
      </c>
      <c r="W29" s="154" t="s">
        <v>433</v>
      </c>
      <c r="X29" s="154" t="s">
        <v>433</v>
      </c>
      <c r="Y29" s="154" t="s">
        <v>433</v>
      </c>
      <c r="Z29" s="154" t="s">
        <v>433</v>
      </c>
      <c r="AA29" s="154" t="s">
        <v>433</v>
      </c>
      <c r="AB29" s="154" t="s">
        <v>433</v>
      </c>
      <c r="AC29" s="154" t="s">
        <v>433</v>
      </c>
      <c r="AD29" s="154" t="s">
        <v>433</v>
      </c>
      <c r="AE29" s="154" t="s">
        <v>433</v>
      </c>
      <c r="AF29" s="154" t="s">
        <v>433</v>
      </c>
      <c r="AG29" s="154" t="s">
        <v>433</v>
      </c>
      <c r="AH29" s="154" t="s">
        <v>433</v>
      </c>
      <c r="AI29" s="154" t="s">
        <v>433</v>
      </c>
      <c r="AJ29" s="154" t="s">
        <v>433</v>
      </c>
      <c r="AK29" s="154" t="s">
        <v>433</v>
      </c>
      <c r="AL29" s="154" t="s">
        <v>433</v>
      </c>
      <c r="AM29" s="154" t="s">
        <v>433</v>
      </c>
      <c r="AN29" s="154" t="s">
        <v>433</v>
      </c>
      <c r="AO29" s="154" t="s">
        <v>433</v>
      </c>
      <c r="AP29" s="154" t="s">
        <v>433</v>
      </c>
      <c r="AQ29" s="154" t="s">
        <v>433</v>
      </c>
      <c r="AR29" s="154" t="s">
        <v>433</v>
      </c>
      <c r="AS29" s="154" t="s">
        <v>433</v>
      </c>
      <c r="AT29" s="154" t="s">
        <v>433</v>
      </c>
      <c r="AU29" s="154" t="s">
        <v>433</v>
      </c>
      <c r="AV29" s="154" t="s">
        <v>433</v>
      </c>
      <c r="AW29" s="154" t="s">
        <v>433</v>
      </c>
      <c r="AX29" s="154" t="s">
        <v>433</v>
      </c>
      <c r="AY29" s="154" t="s">
        <v>433</v>
      </c>
      <c r="AZ29" s="154" t="s">
        <v>433</v>
      </c>
      <c r="BA29" s="154" t="s">
        <v>433</v>
      </c>
      <c r="BB29" s="154" t="s">
        <v>433</v>
      </c>
      <c r="BC29" s="154" t="s">
        <v>433</v>
      </c>
      <c r="BD29" s="154" t="s">
        <v>433</v>
      </c>
      <c r="BE29" s="154" t="s">
        <v>433</v>
      </c>
      <c r="BF29" s="154" t="s">
        <v>433</v>
      </c>
      <c r="BG29" s="154" t="s">
        <v>433</v>
      </c>
      <c r="BH29" s="154" t="s">
        <v>433</v>
      </c>
      <c r="BI29" s="154" t="s">
        <v>433</v>
      </c>
    </row>
    <row r="30" spans="1:61" x14ac:dyDescent="0.2">
      <c r="A30" s="123">
        <v>27</v>
      </c>
      <c r="B30" s="154" t="s">
        <v>433</v>
      </c>
      <c r="C30" s="154" t="s">
        <v>433</v>
      </c>
      <c r="D30" s="154" t="s">
        <v>433</v>
      </c>
      <c r="E30" s="154" t="s">
        <v>433</v>
      </c>
      <c r="F30" s="154" t="s">
        <v>433</v>
      </c>
      <c r="G30" s="154" t="s">
        <v>433</v>
      </c>
      <c r="H30" s="154" t="s">
        <v>433</v>
      </c>
      <c r="I30" s="154" t="s">
        <v>433</v>
      </c>
      <c r="J30" s="154" t="s">
        <v>433</v>
      </c>
      <c r="K30" s="154" t="s">
        <v>433</v>
      </c>
      <c r="L30" s="154" t="s">
        <v>433</v>
      </c>
      <c r="M30" s="154" t="s">
        <v>433</v>
      </c>
      <c r="N30" s="154" t="s">
        <v>433</v>
      </c>
      <c r="O30" s="154" t="s">
        <v>433</v>
      </c>
      <c r="P30" s="154" t="s">
        <v>433</v>
      </c>
      <c r="Q30" s="154" t="s">
        <v>433</v>
      </c>
      <c r="R30" s="154" t="s">
        <v>433</v>
      </c>
      <c r="S30" s="154" t="s">
        <v>433</v>
      </c>
      <c r="T30" s="154" t="s">
        <v>433</v>
      </c>
      <c r="U30" s="154" t="s">
        <v>433</v>
      </c>
      <c r="V30" s="154" t="s">
        <v>433</v>
      </c>
      <c r="W30" s="154" t="s">
        <v>433</v>
      </c>
      <c r="X30" s="154" t="s">
        <v>433</v>
      </c>
      <c r="Y30" s="154" t="s">
        <v>433</v>
      </c>
      <c r="Z30" s="154" t="s">
        <v>433</v>
      </c>
      <c r="AA30" s="154" t="s">
        <v>433</v>
      </c>
      <c r="AB30" s="154" t="s">
        <v>433</v>
      </c>
      <c r="AC30" s="154" t="s">
        <v>433</v>
      </c>
      <c r="AD30" s="154" t="s">
        <v>433</v>
      </c>
      <c r="AE30" s="154" t="s">
        <v>433</v>
      </c>
      <c r="AF30" s="154" t="s">
        <v>433</v>
      </c>
      <c r="AG30" s="154" t="s">
        <v>433</v>
      </c>
      <c r="AH30" s="154" t="s">
        <v>433</v>
      </c>
      <c r="AI30" s="154" t="s">
        <v>433</v>
      </c>
      <c r="AJ30" s="154" t="s">
        <v>433</v>
      </c>
      <c r="AK30" s="154" t="s">
        <v>433</v>
      </c>
      <c r="AL30" s="154" t="s">
        <v>433</v>
      </c>
      <c r="AM30" s="154" t="s">
        <v>433</v>
      </c>
      <c r="AN30" s="154" t="s">
        <v>433</v>
      </c>
      <c r="AO30" s="154" t="s">
        <v>433</v>
      </c>
      <c r="AP30" s="154" t="s">
        <v>433</v>
      </c>
      <c r="AQ30" s="154" t="s">
        <v>433</v>
      </c>
      <c r="AR30" s="154" t="s">
        <v>433</v>
      </c>
      <c r="AS30" s="154" t="s">
        <v>433</v>
      </c>
      <c r="AT30" s="154" t="s">
        <v>433</v>
      </c>
      <c r="AU30" s="154" t="s">
        <v>433</v>
      </c>
      <c r="AV30" s="154" t="s">
        <v>433</v>
      </c>
      <c r="AW30" s="154" t="s">
        <v>433</v>
      </c>
      <c r="AX30" s="154" t="s">
        <v>433</v>
      </c>
      <c r="AY30" s="154" t="s">
        <v>433</v>
      </c>
      <c r="AZ30" s="154" t="s">
        <v>433</v>
      </c>
      <c r="BA30" s="154" t="s">
        <v>433</v>
      </c>
      <c r="BB30" s="154" t="s">
        <v>433</v>
      </c>
      <c r="BC30" s="154" t="s">
        <v>433</v>
      </c>
      <c r="BD30" s="154" t="s">
        <v>433</v>
      </c>
      <c r="BE30" s="154" t="s">
        <v>433</v>
      </c>
      <c r="BF30" s="154" t="s">
        <v>433</v>
      </c>
      <c r="BG30" s="154" t="s">
        <v>433</v>
      </c>
      <c r="BH30" s="154" t="s">
        <v>433</v>
      </c>
      <c r="BI30" s="154" t="s">
        <v>433</v>
      </c>
    </row>
    <row r="31" spans="1:61" x14ac:dyDescent="0.2">
      <c r="A31" s="123">
        <v>28</v>
      </c>
      <c r="B31" s="171" t="s">
        <v>163</v>
      </c>
      <c r="C31" s="160" t="s">
        <v>433</v>
      </c>
      <c r="D31" s="171" t="s">
        <v>168</v>
      </c>
      <c r="E31" s="160" t="s">
        <v>433</v>
      </c>
      <c r="F31" s="171" t="s">
        <v>174</v>
      </c>
      <c r="G31" s="160" t="s">
        <v>433</v>
      </c>
      <c r="H31" s="154" t="s">
        <v>433</v>
      </c>
      <c r="I31" s="154" t="s">
        <v>433</v>
      </c>
      <c r="J31" s="154" t="s">
        <v>433</v>
      </c>
      <c r="K31" s="154" t="s">
        <v>433</v>
      </c>
      <c r="L31" s="154" t="s">
        <v>433</v>
      </c>
      <c r="M31" s="154" t="s">
        <v>433</v>
      </c>
      <c r="N31" s="154" t="s">
        <v>433</v>
      </c>
      <c r="O31" s="154" t="s">
        <v>433</v>
      </c>
      <c r="P31" s="154" t="s">
        <v>433</v>
      </c>
      <c r="Q31" s="154" t="s">
        <v>433</v>
      </c>
      <c r="R31" s="154" t="s">
        <v>433</v>
      </c>
      <c r="S31" s="154" t="s">
        <v>433</v>
      </c>
      <c r="T31" s="154" t="s">
        <v>433</v>
      </c>
      <c r="U31" s="154" t="s">
        <v>433</v>
      </c>
      <c r="V31" s="154" t="s">
        <v>433</v>
      </c>
      <c r="W31" s="154" t="s">
        <v>433</v>
      </c>
      <c r="X31" s="154" t="s">
        <v>433</v>
      </c>
      <c r="Y31" s="154" t="s">
        <v>433</v>
      </c>
      <c r="Z31" s="154" t="s">
        <v>433</v>
      </c>
      <c r="AA31" s="154" t="s">
        <v>433</v>
      </c>
      <c r="AB31" s="154" t="s">
        <v>433</v>
      </c>
      <c r="AC31" s="154" t="s">
        <v>433</v>
      </c>
      <c r="AD31" s="154" t="s">
        <v>433</v>
      </c>
      <c r="AE31" s="154" t="s">
        <v>433</v>
      </c>
      <c r="AF31" s="154" t="s">
        <v>433</v>
      </c>
      <c r="AG31" s="154" t="s">
        <v>433</v>
      </c>
      <c r="AH31" s="154" t="s">
        <v>433</v>
      </c>
      <c r="AI31" s="154" t="s">
        <v>433</v>
      </c>
      <c r="AJ31" s="154" t="s">
        <v>433</v>
      </c>
      <c r="AK31" s="154" t="s">
        <v>433</v>
      </c>
      <c r="AL31" s="154" t="s">
        <v>433</v>
      </c>
      <c r="AM31" s="154" t="s">
        <v>433</v>
      </c>
      <c r="AN31" s="154" t="s">
        <v>433</v>
      </c>
      <c r="AO31" s="154" t="s">
        <v>433</v>
      </c>
      <c r="AP31" s="154" t="s">
        <v>433</v>
      </c>
      <c r="AQ31" s="154" t="s">
        <v>433</v>
      </c>
      <c r="AR31" s="154" t="s">
        <v>433</v>
      </c>
      <c r="AS31" s="154" t="s">
        <v>433</v>
      </c>
      <c r="AT31" s="154" t="s">
        <v>433</v>
      </c>
      <c r="AU31" s="154" t="s">
        <v>433</v>
      </c>
      <c r="AV31" s="154" t="s">
        <v>433</v>
      </c>
      <c r="AW31" s="154" t="s">
        <v>433</v>
      </c>
      <c r="AX31" s="154" t="s">
        <v>433</v>
      </c>
      <c r="AY31" s="154" t="s">
        <v>433</v>
      </c>
      <c r="AZ31" s="154" t="s">
        <v>433</v>
      </c>
      <c r="BA31" s="154" t="s">
        <v>433</v>
      </c>
      <c r="BB31" s="154" t="s">
        <v>433</v>
      </c>
      <c r="BC31" s="154" t="s">
        <v>433</v>
      </c>
      <c r="BD31" s="154" t="s">
        <v>433</v>
      </c>
      <c r="BE31" s="154" t="s">
        <v>433</v>
      </c>
      <c r="BF31" s="154" t="s">
        <v>433</v>
      </c>
      <c r="BG31" s="154" t="s">
        <v>433</v>
      </c>
      <c r="BH31" s="154" t="s">
        <v>433</v>
      </c>
      <c r="BI31" s="154" t="s">
        <v>433</v>
      </c>
    </row>
    <row r="32" spans="1:61" x14ac:dyDescent="0.2">
      <c r="A32" s="123">
        <v>29</v>
      </c>
      <c r="B32" s="167" t="s">
        <v>164</v>
      </c>
      <c r="C32" s="167" t="s">
        <v>165</v>
      </c>
      <c r="D32" s="167" t="s">
        <v>164</v>
      </c>
      <c r="E32" s="167" t="s">
        <v>165</v>
      </c>
      <c r="F32" s="167" t="s">
        <v>164</v>
      </c>
      <c r="G32" s="167" t="s">
        <v>165</v>
      </c>
      <c r="H32" s="154" t="s">
        <v>433</v>
      </c>
      <c r="I32" s="154" t="s">
        <v>433</v>
      </c>
      <c r="J32" s="154" t="s">
        <v>433</v>
      </c>
      <c r="K32" s="154" t="s">
        <v>433</v>
      </c>
      <c r="L32" s="154" t="s">
        <v>433</v>
      </c>
      <c r="M32" s="154" t="s">
        <v>433</v>
      </c>
      <c r="N32" s="154" t="s">
        <v>433</v>
      </c>
      <c r="O32" s="154" t="s">
        <v>433</v>
      </c>
      <c r="P32" s="154" t="s">
        <v>433</v>
      </c>
      <c r="Q32" s="154" t="s">
        <v>433</v>
      </c>
      <c r="R32" s="154" t="s">
        <v>433</v>
      </c>
      <c r="S32" s="154" t="s">
        <v>433</v>
      </c>
      <c r="T32" s="154" t="s">
        <v>433</v>
      </c>
      <c r="U32" s="154" t="s">
        <v>433</v>
      </c>
      <c r="V32" s="154" t="s">
        <v>433</v>
      </c>
      <c r="W32" s="154" t="s">
        <v>433</v>
      </c>
      <c r="X32" s="154" t="s">
        <v>433</v>
      </c>
      <c r="Y32" s="154" t="s">
        <v>433</v>
      </c>
      <c r="Z32" s="154" t="s">
        <v>433</v>
      </c>
      <c r="AA32" s="154" t="s">
        <v>433</v>
      </c>
      <c r="AB32" s="154" t="s">
        <v>433</v>
      </c>
      <c r="AC32" s="154" t="s">
        <v>433</v>
      </c>
      <c r="AD32" s="154" t="s">
        <v>433</v>
      </c>
      <c r="AE32" s="154" t="s">
        <v>433</v>
      </c>
      <c r="AF32" s="154" t="s">
        <v>433</v>
      </c>
      <c r="AG32" s="154" t="s">
        <v>433</v>
      </c>
      <c r="AH32" s="154" t="s">
        <v>433</v>
      </c>
      <c r="AI32" s="154" t="s">
        <v>433</v>
      </c>
      <c r="AJ32" s="154" t="s">
        <v>433</v>
      </c>
      <c r="AK32" s="154" t="s">
        <v>433</v>
      </c>
      <c r="AL32" s="154" t="s">
        <v>433</v>
      </c>
      <c r="AM32" s="154" t="s">
        <v>433</v>
      </c>
      <c r="AN32" s="154" t="s">
        <v>433</v>
      </c>
      <c r="AO32" s="154" t="s">
        <v>433</v>
      </c>
      <c r="AP32" s="154" t="s">
        <v>433</v>
      </c>
      <c r="AQ32" s="154" t="s">
        <v>433</v>
      </c>
      <c r="AR32" s="154" t="s">
        <v>433</v>
      </c>
      <c r="AS32" s="154" t="s">
        <v>433</v>
      </c>
      <c r="AT32" s="154" t="s">
        <v>433</v>
      </c>
      <c r="AU32" s="154" t="s">
        <v>433</v>
      </c>
      <c r="AV32" s="154" t="s">
        <v>433</v>
      </c>
      <c r="AW32" s="154" t="s">
        <v>433</v>
      </c>
      <c r="AX32" s="154" t="s">
        <v>433</v>
      </c>
      <c r="AY32" s="154" t="s">
        <v>433</v>
      </c>
      <c r="AZ32" s="154" t="s">
        <v>433</v>
      </c>
      <c r="BA32" s="154" t="s">
        <v>433</v>
      </c>
      <c r="BB32" s="154" t="s">
        <v>433</v>
      </c>
      <c r="BC32" s="154" t="s">
        <v>433</v>
      </c>
      <c r="BD32" s="154" t="s">
        <v>433</v>
      </c>
      <c r="BE32" s="154" t="s">
        <v>433</v>
      </c>
      <c r="BF32" s="154" t="s">
        <v>433</v>
      </c>
      <c r="BG32" s="154" t="s">
        <v>433</v>
      </c>
      <c r="BH32" s="154" t="s">
        <v>433</v>
      </c>
      <c r="BI32" s="154" t="s">
        <v>433</v>
      </c>
    </row>
    <row r="33" spans="1:61" x14ac:dyDescent="0.2">
      <c r="A33" s="123">
        <v>30</v>
      </c>
      <c r="B33" s="145" t="s">
        <v>169</v>
      </c>
      <c r="C33" s="145" t="s">
        <v>166</v>
      </c>
      <c r="D33" s="145" t="s">
        <v>170</v>
      </c>
      <c r="E33" s="145" t="s">
        <v>167</v>
      </c>
      <c r="F33" s="145" t="s">
        <v>175</v>
      </c>
      <c r="G33" s="145" t="s">
        <v>166</v>
      </c>
      <c r="H33" s="154" t="s">
        <v>433</v>
      </c>
      <c r="I33" s="154" t="s">
        <v>433</v>
      </c>
      <c r="J33" s="154" t="s">
        <v>433</v>
      </c>
      <c r="K33" s="154" t="s">
        <v>433</v>
      </c>
      <c r="L33" s="154" t="s">
        <v>433</v>
      </c>
      <c r="M33" s="154" t="s">
        <v>433</v>
      </c>
      <c r="N33" s="154" t="s">
        <v>433</v>
      </c>
      <c r="O33" s="154" t="s">
        <v>433</v>
      </c>
      <c r="P33" s="154" t="s">
        <v>433</v>
      </c>
      <c r="Q33" s="154" t="s">
        <v>433</v>
      </c>
      <c r="R33" s="154" t="s">
        <v>433</v>
      </c>
      <c r="S33" s="154" t="s">
        <v>433</v>
      </c>
      <c r="T33" s="154" t="s">
        <v>433</v>
      </c>
      <c r="U33" s="154" t="s">
        <v>433</v>
      </c>
      <c r="V33" s="154" t="s">
        <v>433</v>
      </c>
      <c r="W33" s="154" t="s">
        <v>433</v>
      </c>
      <c r="X33" s="154" t="s">
        <v>433</v>
      </c>
      <c r="Y33" s="154" t="s">
        <v>433</v>
      </c>
      <c r="Z33" s="154" t="s">
        <v>433</v>
      </c>
      <c r="AA33" s="154" t="s">
        <v>433</v>
      </c>
      <c r="AB33" s="154" t="s">
        <v>433</v>
      </c>
      <c r="AC33" s="154" t="s">
        <v>433</v>
      </c>
      <c r="AD33" s="154" t="s">
        <v>433</v>
      </c>
      <c r="AE33" s="154" t="s">
        <v>433</v>
      </c>
      <c r="AF33" s="154" t="s">
        <v>433</v>
      </c>
      <c r="AG33" s="154" t="s">
        <v>433</v>
      </c>
      <c r="AH33" s="154" t="s">
        <v>433</v>
      </c>
      <c r="AI33" s="154" t="s">
        <v>433</v>
      </c>
      <c r="AJ33" s="154" t="s">
        <v>433</v>
      </c>
      <c r="AK33" s="154" t="s">
        <v>433</v>
      </c>
      <c r="AL33" s="154" t="s">
        <v>433</v>
      </c>
      <c r="AM33" s="154" t="s">
        <v>433</v>
      </c>
      <c r="AN33" s="154" t="s">
        <v>433</v>
      </c>
      <c r="AO33" s="154" t="s">
        <v>433</v>
      </c>
      <c r="AP33" s="154" t="s">
        <v>433</v>
      </c>
      <c r="AQ33" s="154" t="s">
        <v>433</v>
      </c>
      <c r="AR33" s="154" t="s">
        <v>433</v>
      </c>
      <c r="AS33" s="154" t="s">
        <v>433</v>
      </c>
      <c r="AT33" s="154" t="s">
        <v>433</v>
      </c>
      <c r="AU33" s="154" t="s">
        <v>433</v>
      </c>
      <c r="AV33" s="154" t="s">
        <v>433</v>
      </c>
      <c r="AW33" s="154" t="s">
        <v>433</v>
      </c>
      <c r="AX33" s="154" t="s">
        <v>433</v>
      </c>
      <c r="AY33" s="154" t="s">
        <v>433</v>
      </c>
      <c r="AZ33" s="154" t="s">
        <v>433</v>
      </c>
      <c r="BA33" s="154" t="s">
        <v>433</v>
      </c>
      <c r="BB33" s="154" t="s">
        <v>433</v>
      </c>
      <c r="BC33" s="154" t="s">
        <v>433</v>
      </c>
      <c r="BD33" s="154" t="s">
        <v>433</v>
      </c>
      <c r="BE33" s="154" t="s">
        <v>433</v>
      </c>
      <c r="BF33" s="154" t="s">
        <v>433</v>
      </c>
      <c r="BG33" s="154" t="s">
        <v>433</v>
      </c>
      <c r="BH33" s="154" t="s">
        <v>433</v>
      </c>
      <c r="BI33" s="154" t="s">
        <v>433</v>
      </c>
    </row>
    <row r="34" spans="1:61" x14ac:dyDescent="0.2">
      <c r="A34" s="123">
        <v>31</v>
      </c>
      <c r="B34" s="145" t="s">
        <v>177</v>
      </c>
      <c r="C34" s="145" t="s">
        <v>167</v>
      </c>
      <c r="D34" s="145" t="s">
        <v>171</v>
      </c>
      <c r="E34" s="145" t="s">
        <v>167</v>
      </c>
      <c r="F34" s="145" t="s">
        <v>173</v>
      </c>
      <c r="G34" s="145" t="s">
        <v>167</v>
      </c>
      <c r="H34" s="154" t="s">
        <v>433</v>
      </c>
      <c r="I34" s="154" t="s">
        <v>433</v>
      </c>
      <c r="J34" s="154" t="s">
        <v>433</v>
      </c>
      <c r="K34" s="154" t="s">
        <v>433</v>
      </c>
      <c r="L34" s="154" t="s">
        <v>433</v>
      </c>
      <c r="M34" s="154" t="s">
        <v>433</v>
      </c>
      <c r="N34" s="154" t="s">
        <v>433</v>
      </c>
      <c r="O34" s="154" t="s">
        <v>433</v>
      </c>
      <c r="P34" s="154" t="s">
        <v>433</v>
      </c>
      <c r="Q34" s="154" t="s">
        <v>433</v>
      </c>
      <c r="R34" s="154" t="s">
        <v>433</v>
      </c>
      <c r="S34" s="154" t="s">
        <v>433</v>
      </c>
      <c r="T34" s="154" t="s">
        <v>433</v>
      </c>
      <c r="U34" s="154" t="s">
        <v>433</v>
      </c>
      <c r="V34" s="154" t="s">
        <v>433</v>
      </c>
      <c r="W34" s="154" t="s">
        <v>433</v>
      </c>
      <c r="X34" s="154" t="s">
        <v>433</v>
      </c>
      <c r="Y34" s="154" t="s">
        <v>433</v>
      </c>
      <c r="Z34" s="154" t="s">
        <v>433</v>
      </c>
      <c r="AA34" s="154" t="s">
        <v>433</v>
      </c>
      <c r="AB34" s="154" t="s">
        <v>433</v>
      </c>
      <c r="AC34" s="154" t="s">
        <v>433</v>
      </c>
      <c r="AD34" s="154" t="s">
        <v>433</v>
      </c>
      <c r="AE34" s="154" t="s">
        <v>433</v>
      </c>
      <c r="AF34" s="154" t="s">
        <v>433</v>
      </c>
      <c r="AG34" s="154" t="s">
        <v>433</v>
      </c>
      <c r="AH34" s="154" t="s">
        <v>433</v>
      </c>
      <c r="AI34" s="154" t="s">
        <v>433</v>
      </c>
      <c r="AJ34" s="154" t="s">
        <v>433</v>
      </c>
      <c r="AK34" s="154" t="s">
        <v>433</v>
      </c>
      <c r="AL34" s="154" t="s">
        <v>433</v>
      </c>
      <c r="AM34" s="154" t="s">
        <v>433</v>
      </c>
      <c r="AN34" s="154" t="s">
        <v>433</v>
      </c>
      <c r="AO34" s="154" t="s">
        <v>433</v>
      </c>
      <c r="AP34" s="154" t="s">
        <v>433</v>
      </c>
      <c r="AQ34" s="154" t="s">
        <v>433</v>
      </c>
      <c r="AR34" s="154" t="s">
        <v>433</v>
      </c>
      <c r="AS34" s="154" t="s">
        <v>433</v>
      </c>
      <c r="AT34" s="154" t="s">
        <v>433</v>
      </c>
      <c r="AU34" s="154" t="s">
        <v>433</v>
      </c>
      <c r="AV34" s="154" t="s">
        <v>433</v>
      </c>
      <c r="AW34" s="154" t="s">
        <v>433</v>
      </c>
      <c r="AX34" s="154" t="s">
        <v>433</v>
      </c>
      <c r="AY34" s="154" t="s">
        <v>433</v>
      </c>
      <c r="AZ34" s="154" t="s">
        <v>433</v>
      </c>
      <c r="BA34" s="154" t="s">
        <v>433</v>
      </c>
      <c r="BB34" s="154" t="s">
        <v>433</v>
      </c>
      <c r="BC34" s="154" t="s">
        <v>433</v>
      </c>
      <c r="BD34" s="154" t="s">
        <v>433</v>
      </c>
      <c r="BE34" s="154" t="s">
        <v>433</v>
      </c>
      <c r="BF34" s="154" t="s">
        <v>433</v>
      </c>
      <c r="BG34" s="154" t="s">
        <v>433</v>
      </c>
      <c r="BH34" s="154" t="s">
        <v>433</v>
      </c>
      <c r="BI34" s="154" t="s">
        <v>433</v>
      </c>
    </row>
    <row r="35" spans="1:61" x14ac:dyDescent="0.2">
      <c r="A35" s="123">
        <v>32</v>
      </c>
      <c r="B35" s="145" t="s">
        <v>433</v>
      </c>
      <c r="C35" s="145" t="s">
        <v>433</v>
      </c>
      <c r="D35" s="172" t="s">
        <v>172</v>
      </c>
      <c r="E35" s="145" t="s">
        <v>167</v>
      </c>
      <c r="F35" s="145" t="s">
        <v>433</v>
      </c>
      <c r="G35" s="145" t="s">
        <v>433</v>
      </c>
      <c r="H35" s="154" t="s">
        <v>433</v>
      </c>
      <c r="I35" s="154" t="s">
        <v>433</v>
      </c>
      <c r="J35" s="154" t="s">
        <v>433</v>
      </c>
      <c r="K35" s="154" t="s">
        <v>433</v>
      </c>
      <c r="L35" s="154" t="s">
        <v>433</v>
      </c>
      <c r="M35" s="154" t="s">
        <v>433</v>
      </c>
      <c r="N35" s="154" t="s">
        <v>433</v>
      </c>
      <c r="O35" s="154" t="s">
        <v>433</v>
      </c>
      <c r="P35" s="154" t="s">
        <v>433</v>
      </c>
      <c r="Q35" s="154" t="s">
        <v>433</v>
      </c>
      <c r="R35" s="154" t="s">
        <v>433</v>
      </c>
      <c r="S35" s="154" t="s">
        <v>433</v>
      </c>
      <c r="T35" s="154" t="s">
        <v>433</v>
      </c>
      <c r="U35" s="154" t="s">
        <v>433</v>
      </c>
      <c r="V35" s="154" t="s">
        <v>433</v>
      </c>
      <c r="W35" s="154" t="s">
        <v>433</v>
      </c>
      <c r="X35" s="154" t="s">
        <v>433</v>
      </c>
      <c r="Y35" s="154" t="s">
        <v>433</v>
      </c>
      <c r="Z35" s="154" t="s">
        <v>433</v>
      </c>
      <c r="AA35" s="154" t="s">
        <v>433</v>
      </c>
      <c r="AB35" s="154" t="s">
        <v>433</v>
      </c>
      <c r="AC35" s="154" t="s">
        <v>433</v>
      </c>
      <c r="AD35" s="154" t="s">
        <v>433</v>
      </c>
      <c r="AE35" s="154" t="s">
        <v>433</v>
      </c>
      <c r="AF35" s="154" t="s">
        <v>433</v>
      </c>
      <c r="AG35" s="154" t="s">
        <v>433</v>
      </c>
      <c r="AH35" s="154" t="s">
        <v>433</v>
      </c>
      <c r="AI35" s="154" t="s">
        <v>433</v>
      </c>
      <c r="AJ35" s="154" t="s">
        <v>433</v>
      </c>
      <c r="AK35" s="154" t="s">
        <v>433</v>
      </c>
      <c r="AL35" s="154" t="s">
        <v>433</v>
      </c>
      <c r="AM35" s="154" t="s">
        <v>433</v>
      </c>
      <c r="AN35" s="154" t="s">
        <v>433</v>
      </c>
      <c r="AO35" s="154" t="s">
        <v>433</v>
      </c>
      <c r="AP35" s="154" t="s">
        <v>433</v>
      </c>
      <c r="AQ35" s="154" t="s">
        <v>433</v>
      </c>
      <c r="AR35" s="154" t="s">
        <v>433</v>
      </c>
      <c r="AS35" s="154" t="s">
        <v>433</v>
      </c>
      <c r="AT35" s="154" t="s">
        <v>433</v>
      </c>
      <c r="AU35" s="154" t="s">
        <v>433</v>
      </c>
      <c r="AV35" s="154" t="s">
        <v>433</v>
      </c>
      <c r="AW35" s="154" t="s">
        <v>433</v>
      </c>
      <c r="AX35" s="154" t="s">
        <v>433</v>
      </c>
      <c r="AY35" s="154" t="s">
        <v>433</v>
      </c>
      <c r="AZ35" s="154" t="s">
        <v>433</v>
      </c>
      <c r="BA35" s="154" t="s">
        <v>433</v>
      </c>
      <c r="BB35" s="154" t="s">
        <v>433</v>
      </c>
      <c r="BC35" s="154" t="s">
        <v>433</v>
      </c>
      <c r="BD35" s="154" t="s">
        <v>433</v>
      </c>
      <c r="BE35" s="154" t="s">
        <v>433</v>
      </c>
      <c r="BF35" s="154" t="s">
        <v>433</v>
      </c>
      <c r="BG35" s="154" t="s">
        <v>433</v>
      </c>
      <c r="BH35" s="154" t="s">
        <v>433</v>
      </c>
      <c r="BI35" s="154" t="s">
        <v>433</v>
      </c>
    </row>
    <row r="36" spans="1:61" x14ac:dyDescent="0.2">
      <c r="A36" s="123">
        <v>33</v>
      </c>
      <c r="B36" s="145" t="s">
        <v>433</v>
      </c>
      <c r="C36" s="145" t="s">
        <v>433</v>
      </c>
      <c r="D36" s="173" t="s">
        <v>173</v>
      </c>
      <c r="E36" s="145" t="s">
        <v>166</v>
      </c>
      <c r="F36" s="145" t="s">
        <v>433</v>
      </c>
      <c r="G36" s="145" t="s">
        <v>433</v>
      </c>
      <c r="H36" s="154" t="s">
        <v>433</v>
      </c>
      <c r="I36" s="154" t="s">
        <v>433</v>
      </c>
      <c r="J36" s="154" t="s">
        <v>433</v>
      </c>
      <c r="K36" s="154" t="s">
        <v>433</v>
      </c>
      <c r="L36" s="154" t="s">
        <v>433</v>
      </c>
      <c r="M36" s="154" t="s">
        <v>433</v>
      </c>
      <c r="N36" s="154" t="s">
        <v>433</v>
      </c>
      <c r="O36" s="154" t="s">
        <v>433</v>
      </c>
      <c r="P36" s="154" t="s">
        <v>433</v>
      </c>
      <c r="Q36" s="154" t="s">
        <v>433</v>
      </c>
      <c r="R36" s="154" t="s">
        <v>433</v>
      </c>
      <c r="S36" s="154" t="s">
        <v>433</v>
      </c>
      <c r="T36" s="154" t="s">
        <v>433</v>
      </c>
      <c r="U36" s="154" t="s">
        <v>433</v>
      </c>
      <c r="V36" s="154" t="s">
        <v>433</v>
      </c>
      <c r="W36" s="154" t="s">
        <v>433</v>
      </c>
      <c r="X36" s="154" t="s">
        <v>433</v>
      </c>
      <c r="Y36" s="154" t="s">
        <v>433</v>
      </c>
      <c r="Z36" s="154" t="s">
        <v>433</v>
      </c>
      <c r="AA36" s="154" t="s">
        <v>433</v>
      </c>
      <c r="AB36" s="154" t="s">
        <v>433</v>
      </c>
      <c r="AC36" s="154" t="s">
        <v>433</v>
      </c>
      <c r="AD36" s="154" t="s">
        <v>433</v>
      </c>
      <c r="AE36" s="154" t="s">
        <v>433</v>
      </c>
      <c r="AF36" s="154" t="s">
        <v>433</v>
      </c>
      <c r="AG36" s="154" t="s">
        <v>433</v>
      </c>
      <c r="AH36" s="154" t="s">
        <v>433</v>
      </c>
      <c r="AI36" s="154" t="s">
        <v>433</v>
      </c>
      <c r="AJ36" s="154" t="s">
        <v>433</v>
      </c>
      <c r="AK36" s="154" t="s">
        <v>433</v>
      </c>
      <c r="AL36" s="154" t="s">
        <v>433</v>
      </c>
      <c r="AM36" s="154" t="s">
        <v>433</v>
      </c>
      <c r="AN36" s="154" t="s">
        <v>433</v>
      </c>
      <c r="AO36" s="154" t="s">
        <v>433</v>
      </c>
      <c r="AP36" s="154" t="s">
        <v>433</v>
      </c>
      <c r="AQ36" s="154" t="s">
        <v>433</v>
      </c>
      <c r="AR36" s="154" t="s">
        <v>433</v>
      </c>
      <c r="AS36" s="154" t="s">
        <v>433</v>
      </c>
      <c r="AT36" s="154" t="s">
        <v>433</v>
      </c>
      <c r="AU36" s="154" t="s">
        <v>433</v>
      </c>
      <c r="AV36" s="154" t="s">
        <v>433</v>
      </c>
      <c r="AW36" s="154" t="s">
        <v>433</v>
      </c>
      <c r="AX36" s="154" t="s">
        <v>433</v>
      </c>
      <c r="AY36" s="154" t="s">
        <v>433</v>
      </c>
      <c r="AZ36" s="154" t="s">
        <v>433</v>
      </c>
      <c r="BA36" s="154" t="s">
        <v>433</v>
      </c>
      <c r="BB36" s="154" t="s">
        <v>433</v>
      </c>
      <c r="BC36" s="154" t="s">
        <v>433</v>
      </c>
      <c r="BD36" s="154" t="s">
        <v>433</v>
      </c>
      <c r="BE36" s="154" t="s">
        <v>433</v>
      </c>
      <c r="BF36" s="154" t="s">
        <v>433</v>
      </c>
      <c r="BG36" s="154" t="s">
        <v>433</v>
      </c>
      <c r="BH36" s="154" t="s">
        <v>433</v>
      </c>
      <c r="BI36" s="154" t="s">
        <v>433</v>
      </c>
    </row>
    <row r="37" spans="1:61" x14ac:dyDescent="0.2">
      <c r="A37" s="123">
        <v>34</v>
      </c>
      <c r="B37" s="154" t="s">
        <v>433</v>
      </c>
      <c r="C37" s="154" t="s">
        <v>433</v>
      </c>
      <c r="D37" s="154" t="s">
        <v>433</v>
      </c>
      <c r="E37" s="154" t="s">
        <v>433</v>
      </c>
      <c r="F37" s="154" t="s">
        <v>433</v>
      </c>
      <c r="G37" s="154" t="s">
        <v>433</v>
      </c>
      <c r="H37" s="154" t="s">
        <v>433</v>
      </c>
      <c r="I37" s="154" t="s">
        <v>433</v>
      </c>
      <c r="J37" s="154" t="s">
        <v>433</v>
      </c>
      <c r="K37" s="154" t="s">
        <v>433</v>
      </c>
      <c r="L37" s="154" t="s">
        <v>433</v>
      </c>
      <c r="M37" s="154" t="s">
        <v>433</v>
      </c>
      <c r="N37" s="154" t="s">
        <v>433</v>
      </c>
      <c r="O37" s="154" t="s">
        <v>433</v>
      </c>
      <c r="P37" s="154" t="s">
        <v>433</v>
      </c>
      <c r="Q37" s="154" t="s">
        <v>433</v>
      </c>
      <c r="R37" s="154" t="s">
        <v>433</v>
      </c>
      <c r="S37" s="154" t="s">
        <v>433</v>
      </c>
      <c r="T37" s="154" t="s">
        <v>433</v>
      </c>
      <c r="U37" s="154" t="s">
        <v>433</v>
      </c>
      <c r="V37" s="154" t="s">
        <v>433</v>
      </c>
      <c r="W37" s="154" t="s">
        <v>433</v>
      </c>
      <c r="X37" s="154" t="s">
        <v>433</v>
      </c>
      <c r="Y37" s="154" t="s">
        <v>433</v>
      </c>
      <c r="Z37" s="154" t="s">
        <v>433</v>
      </c>
      <c r="AA37" s="154" t="s">
        <v>433</v>
      </c>
      <c r="AB37" s="154" t="s">
        <v>433</v>
      </c>
      <c r="AC37" s="154" t="s">
        <v>433</v>
      </c>
      <c r="AD37" s="154" t="s">
        <v>433</v>
      </c>
      <c r="AE37" s="154" t="s">
        <v>433</v>
      </c>
      <c r="AF37" s="154" t="s">
        <v>433</v>
      </c>
      <c r="AG37" s="154" t="s">
        <v>433</v>
      </c>
      <c r="AH37" s="154" t="s">
        <v>433</v>
      </c>
      <c r="AI37" s="154" t="s">
        <v>433</v>
      </c>
      <c r="AJ37" s="154" t="s">
        <v>433</v>
      </c>
      <c r="AK37" s="154" t="s">
        <v>433</v>
      </c>
      <c r="AL37" s="154" t="s">
        <v>433</v>
      </c>
      <c r="AM37" s="154" t="s">
        <v>433</v>
      </c>
      <c r="AN37" s="154" t="s">
        <v>433</v>
      </c>
      <c r="AO37" s="154" t="s">
        <v>433</v>
      </c>
      <c r="AP37" s="154" t="s">
        <v>433</v>
      </c>
      <c r="AQ37" s="154" t="s">
        <v>433</v>
      </c>
      <c r="AR37" s="154" t="s">
        <v>433</v>
      </c>
      <c r="AS37" s="154" t="s">
        <v>433</v>
      </c>
      <c r="AT37" s="154" t="s">
        <v>433</v>
      </c>
      <c r="AU37" s="154" t="s">
        <v>433</v>
      </c>
      <c r="AV37" s="154" t="s">
        <v>433</v>
      </c>
      <c r="AW37" s="154" t="s">
        <v>433</v>
      </c>
      <c r="AX37" s="154" t="s">
        <v>433</v>
      </c>
      <c r="AY37" s="154" t="s">
        <v>433</v>
      </c>
      <c r="AZ37" s="154" t="s">
        <v>433</v>
      </c>
      <c r="BA37" s="154" t="s">
        <v>433</v>
      </c>
      <c r="BB37" s="154" t="s">
        <v>433</v>
      </c>
      <c r="BC37" s="154" t="s">
        <v>433</v>
      </c>
      <c r="BD37" s="154" t="s">
        <v>433</v>
      </c>
      <c r="BE37" s="154" t="s">
        <v>433</v>
      </c>
      <c r="BF37" s="154" t="s">
        <v>433</v>
      </c>
      <c r="BG37" s="154" t="s">
        <v>433</v>
      </c>
      <c r="BH37" s="154" t="s">
        <v>433</v>
      </c>
      <c r="BI37" s="154" t="s">
        <v>433</v>
      </c>
    </row>
    <row r="38" spans="1:61" x14ac:dyDescent="0.2">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c r="AC38" s="154"/>
      <c r="AD38" s="154"/>
      <c r="AE38" s="154"/>
      <c r="AF38" s="154"/>
      <c r="AG38" s="154"/>
      <c r="AH38" s="154"/>
      <c r="AI38" s="154"/>
      <c r="AJ38" s="154"/>
      <c r="AK38" s="154"/>
      <c r="AL38" s="154"/>
      <c r="AM38" s="154"/>
      <c r="AN38" s="154"/>
      <c r="AO38" s="154"/>
      <c r="AP38" s="154"/>
      <c r="AQ38" s="154"/>
      <c r="AR38" s="154"/>
      <c r="AS38" s="154"/>
      <c r="AT38" s="154"/>
      <c r="AU38" s="154"/>
      <c r="AV38" s="154"/>
      <c r="AW38" s="154"/>
      <c r="AX38" s="154"/>
      <c r="AY38" s="154"/>
      <c r="AZ38" s="154"/>
      <c r="BA38" s="154"/>
      <c r="BB38" s="154"/>
      <c r="BC38" s="154"/>
      <c r="BD38" s="154"/>
      <c r="BE38" s="154"/>
      <c r="BF38" s="154"/>
      <c r="BG38" s="154"/>
      <c r="BH38" s="154"/>
      <c r="BI38" s="154"/>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92676-18DF-4D76-88E1-546A0882EEE4}">
  <dimension ref="A1:CO38"/>
  <sheetViews>
    <sheetView zoomScale="80" zoomScaleNormal="80" workbookViewId="0">
      <selection activeCell="BJ14" sqref="BJ14"/>
    </sheetView>
  </sheetViews>
  <sheetFormatPr defaultColWidth="8.85546875" defaultRowHeight="12.75" x14ac:dyDescent="0.2"/>
  <cols>
    <col min="1" max="1" bestFit="true" customWidth="true" style="123" width="8.7109375" collapsed="true"/>
    <col min="2" max="2" bestFit="true" customWidth="true" style="123" width="30.28515625" collapsed="true"/>
    <col min="3" max="3" bestFit="true" customWidth="true" style="123" width="10.7109375" collapsed="true"/>
    <col min="4" max="4" bestFit="true" customWidth="true" style="123" width="32.28515625" collapsed="true"/>
    <col min="5" max="5" bestFit="true" customWidth="true" style="123" width="19.28515625" collapsed="true"/>
    <col min="6" max="6" bestFit="true" customWidth="true" style="123" width="20.85546875" collapsed="true"/>
    <col min="7" max="7" bestFit="true" customWidth="true" style="123" width="13.140625" collapsed="true"/>
    <col min="8" max="8" bestFit="true" customWidth="true" style="123" width="18.85546875" collapsed="true"/>
    <col min="9" max="9" customWidth="true" style="123" width="20.7109375" collapsed="true"/>
    <col min="10" max="10" bestFit="true" customWidth="true" style="123" width="24.42578125" collapsed="true"/>
    <col min="11" max="11" bestFit="true" customWidth="true" style="123" width="10.42578125" collapsed="true"/>
    <col min="12" max="12" bestFit="true" customWidth="true" style="123" width="19.42578125" collapsed="true"/>
    <col min="13" max="13" bestFit="true" customWidth="true" style="123" width="18.140625" collapsed="true"/>
    <col min="14" max="14" bestFit="true" customWidth="true" style="123" width="19.42578125" collapsed="true"/>
    <col min="15" max="15" bestFit="true" customWidth="true" style="123" width="16.7109375" collapsed="true"/>
    <col min="16" max="16" bestFit="true" customWidth="true" style="123" width="16.85546875" collapsed="true"/>
    <col min="17" max="17" bestFit="true" customWidth="true" style="123" width="16.7109375" collapsed="true"/>
    <col min="18" max="18" bestFit="true" customWidth="true" style="123" width="13.5703125" collapsed="true"/>
    <col min="19" max="19" bestFit="true" customWidth="true" style="123" width="31.5703125" collapsed="true"/>
    <col min="20" max="20" bestFit="true" customWidth="true" style="123" width="16.42578125" collapsed="true"/>
    <col min="21" max="21" bestFit="true" customWidth="true" style="123" width="17.28515625" collapsed="true"/>
    <col min="22" max="22" bestFit="true" customWidth="true" style="123" width="12.0" collapsed="true"/>
    <col min="23" max="23" bestFit="true" customWidth="true" style="123" width="13.0" collapsed="true"/>
    <col min="24" max="24" bestFit="true" customWidth="true" style="123" width="13.5703125" collapsed="true"/>
    <col min="25" max="25" customWidth="true" style="123" width="13.0" collapsed="true"/>
    <col min="26" max="27" customWidth="true" style="123" width="12.28515625" collapsed="true"/>
    <col min="28" max="28" bestFit="true" customWidth="true" style="123" width="34.42578125" collapsed="true"/>
    <col min="29" max="30" bestFit="true" customWidth="true" style="123" width="13.0" collapsed="true"/>
    <col min="31" max="32" bestFit="true" customWidth="true" style="123" width="9.85546875" collapsed="true"/>
    <col min="33" max="33" bestFit="true" customWidth="true" style="123" width="12.85546875" collapsed="true"/>
    <col min="34" max="34" bestFit="true" customWidth="true" style="123" width="11.42578125" collapsed="true"/>
    <col min="35" max="35" bestFit="true" customWidth="true" style="123" width="13.0" collapsed="true"/>
    <col min="36" max="36" bestFit="true" customWidth="true" style="123" width="9.85546875" collapsed="true"/>
    <col min="37" max="37" bestFit="true" customWidth="true" style="123" width="10.0" collapsed="true"/>
    <col min="38" max="39" customWidth="true" style="123" width="12.42578125" collapsed="true"/>
    <col min="40" max="40" bestFit="true" customWidth="true" style="123" width="34.42578125" collapsed="true"/>
    <col min="41" max="41" bestFit="true" customWidth="true" style="123" width="13.0" collapsed="true"/>
    <col min="42" max="42" bestFit="true" customWidth="true" style="123" width="11.42578125" collapsed="true"/>
    <col min="43" max="43" bestFit="true" customWidth="true" style="123" width="10.28515625" collapsed="true"/>
    <col min="44" max="44" bestFit="true" customWidth="true" style="123" width="11.42578125" collapsed="true"/>
    <col min="45" max="46" bestFit="true" customWidth="true" style="123" width="13.5703125" collapsed="true"/>
    <col min="47" max="47" bestFit="true" customWidth="true" style="123" width="11.5703125" collapsed="true"/>
    <col min="48" max="48" bestFit="true" customWidth="true" style="123" width="11.42578125" collapsed="true"/>
    <col min="49" max="49" bestFit="true" customWidth="true" style="123" width="10.0" collapsed="true"/>
    <col min="50" max="51" customWidth="true" style="123" width="11.28515625" collapsed="true"/>
    <col min="52" max="52" bestFit="true" customWidth="true" style="123" width="34.42578125" collapsed="true"/>
    <col min="53" max="54" bestFit="true" customWidth="true" style="123" width="13.5703125" collapsed="true"/>
    <col min="55" max="55" bestFit="true" customWidth="true" style="123" width="9.85546875" collapsed="true"/>
    <col min="56" max="56" bestFit="true" customWidth="true" style="123" width="13.7109375" collapsed="true"/>
    <col min="57" max="57" bestFit="true" customWidth="true" style="123" width="13.5703125" collapsed="true"/>
    <col min="58" max="58" bestFit="true" customWidth="true" style="123" width="13.0" collapsed="true"/>
    <col min="59" max="59" bestFit="true" customWidth="true" style="123" width="12.0" collapsed="true"/>
    <col min="60" max="60" bestFit="true" customWidth="true" style="123" width="13.5703125" collapsed="true"/>
    <col min="61" max="61" bestFit="true" customWidth="true" style="123" width="13.0" collapsed="true"/>
    <col min="62" max="64" style="123" width="8.85546875" collapsed="true"/>
    <col min="65" max="65" bestFit="true" customWidth="true" style="123" width="13.0" collapsed="true"/>
    <col min="66" max="16384" style="123" width="8.85546875" collapsed="true"/>
  </cols>
  <sheetData>
    <row r="1" spans="1:93" x14ac:dyDescent="0.2">
      <c r="A1" s="123" t="s">
        <v>216</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c r="Z1" s="123" t="s">
        <v>108</v>
      </c>
      <c r="AA1" s="123" t="s">
        <v>109</v>
      </c>
      <c r="AB1" s="123" t="s">
        <v>110</v>
      </c>
      <c r="AC1" s="123" t="s">
        <v>111</v>
      </c>
      <c r="AD1" s="123" t="s">
        <v>112</v>
      </c>
      <c r="AE1" s="123" t="s">
        <v>113</v>
      </c>
      <c r="AF1" s="123" t="s">
        <v>114</v>
      </c>
      <c r="AG1" s="123" t="s">
        <v>115</v>
      </c>
      <c r="AH1" s="123" t="s">
        <v>116</v>
      </c>
      <c r="AI1" s="123" t="s">
        <v>117</v>
      </c>
      <c r="AJ1" s="123" t="s">
        <v>118</v>
      </c>
      <c r="AK1" s="123" t="s">
        <v>119</v>
      </c>
      <c r="AL1" s="123" t="s">
        <v>120</v>
      </c>
      <c r="AM1" s="123" t="s">
        <v>121</v>
      </c>
      <c r="AN1" s="123" t="s">
        <v>122</v>
      </c>
      <c r="AO1" s="123" t="s">
        <v>123</v>
      </c>
      <c r="AP1" s="123" t="s">
        <v>124</v>
      </c>
      <c r="AQ1" s="123" t="s">
        <v>125</v>
      </c>
      <c r="AR1" s="123" t="s">
        <v>126</v>
      </c>
      <c r="AS1" s="123" t="s">
        <v>143</v>
      </c>
      <c r="AT1" s="123" t="s">
        <v>144</v>
      </c>
      <c r="AU1" s="123" t="s">
        <v>145</v>
      </c>
      <c r="AV1" s="123" t="s">
        <v>146</v>
      </c>
      <c r="AW1" s="123" t="s">
        <v>153</v>
      </c>
      <c r="AX1" s="123" t="s">
        <v>154</v>
      </c>
      <c r="AY1" s="123" t="s">
        <v>155</v>
      </c>
      <c r="AZ1" s="123" t="s">
        <v>156</v>
      </c>
      <c r="BA1" s="123" t="s">
        <v>218</v>
      </c>
      <c r="BB1" s="123" t="s">
        <v>219</v>
      </c>
      <c r="BC1" s="123" t="s">
        <v>220</v>
      </c>
      <c r="BD1" s="123" t="s">
        <v>221</v>
      </c>
      <c r="BE1" s="123" t="s">
        <v>222</v>
      </c>
      <c r="BF1" s="123" t="s">
        <v>223</v>
      </c>
      <c r="BG1" s="123" t="s">
        <v>224</v>
      </c>
      <c r="BH1" s="123" t="s">
        <v>225</v>
      </c>
      <c r="BI1" s="123" t="s">
        <v>226</v>
      </c>
    </row>
    <row r="2" spans="1:93" s="143" customFormat="1" ht="38.25" x14ac:dyDescent="0.2">
      <c r="A2" s="132" t="s">
        <v>217</v>
      </c>
      <c r="B2" s="133" t="s">
        <v>8</v>
      </c>
      <c r="C2" s="134" t="s">
        <v>9</v>
      </c>
      <c r="D2" s="133" t="s">
        <v>15</v>
      </c>
      <c r="E2" s="133" t="s">
        <v>16</v>
      </c>
      <c r="F2" s="133" t="s">
        <v>17</v>
      </c>
      <c r="G2" s="133" t="s">
        <v>18</v>
      </c>
      <c r="H2" s="133" t="s">
        <v>10</v>
      </c>
      <c r="I2" s="133" t="s">
        <v>11</v>
      </c>
      <c r="J2" s="133" t="s">
        <v>12</v>
      </c>
      <c r="K2" s="133" t="s">
        <v>0</v>
      </c>
      <c r="L2" s="133" t="s">
        <v>1</v>
      </c>
      <c r="M2" s="134" t="s">
        <v>23</v>
      </c>
      <c r="N2" s="134" t="s">
        <v>47</v>
      </c>
      <c r="O2" s="134" t="s">
        <v>48</v>
      </c>
      <c r="P2" s="134" t="s">
        <v>55</v>
      </c>
      <c r="Q2" s="134" t="s">
        <v>41</v>
      </c>
      <c r="R2" s="135" t="s">
        <v>78</v>
      </c>
      <c r="S2" s="135" t="s">
        <v>58</v>
      </c>
      <c r="T2" s="135" t="s">
        <v>59</v>
      </c>
      <c r="U2" s="135" t="s">
        <v>53</v>
      </c>
      <c r="V2" s="134" t="s">
        <v>55</v>
      </c>
      <c r="W2" s="135" t="s">
        <v>565</v>
      </c>
      <c r="X2" s="134" t="s">
        <v>564</v>
      </c>
      <c r="Y2" s="134" t="s">
        <v>68</v>
      </c>
      <c r="Z2" s="136" t="s">
        <v>140</v>
      </c>
      <c r="AA2" s="136" t="s">
        <v>147</v>
      </c>
      <c r="AB2" s="137" t="s">
        <v>148</v>
      </c>
      <c r="AC2" s="137" t="s">
        <v>568</v>
      </c>
      <c r="AD2" s="137" t="s">
        <v>60</v>
      </c>
      <c r="AE2" s="137" t="s">
        <v>185</v>
      </c>
      <c r="AF2" s="137" t="s">
        <v>566</v>
      </c>
      <c r="AG2" s="137" t="s">
        <v>567</v>
      </c>
      <c r="AH2" s="137" t="s">
        <v>63</v>
      </c>
      <c r="AI2" s="137" t="s">
        <v>65</v>
      </c>
      <c r="AJ2" s="137" t="s">
        <v>727</v>
      </c>
      <c r="AK2" s="138" t="s">
        <v>728</v>
      </c>
      <c r="AL2" s="139" t="s">
        <v>141</v>
      </c>
      <c r="AM2" s="139" t="s">
        <v>149</v>
      </c>
      <c r="AN2" s="140" t="s">
        <v>151</v>
      </c>
      <c r="AO2" s="140" t="s">
        <v>568</v>
      </c>
      <c r="AP2" s="140" t="s">
        <v>60</v>
      </c>
      <c r="AQ2" s="140" t="s">
        <v>185</v>
      </c>
      <c r="AR2" s="140" t="s">
        <v>566</v>
      </c>
      <c r="AS2" s="140" t="s">
        <v>567</v>
      </c>
      <c r="AT2" s="140" t="s">
        <v>63</v>
      </c>
      <c r="AU2" s="140" t="s">
        <v>65</v>
      </c>
      <c r="AV2" s="140" t="s">
        <v>727</v>
      </c>
      <c r="AW2" s="140" t="s">
        <v>728</v>
      </c>
      <c r="AX2" s="141" t="s">
        <v>142</v>
      </c>
      <c r="AY2" s="141" t="s">
        <v>150</v>
      </c>
      <c r="AZ2" s="142" t="s">
        <v>152</v>
      </c>
      <c r="BA2" s="142" t="s">
        <v>568</v>
      </c>
      <c r="BB2" s="142" t="s">
        <v>60</v>
      </c>
      <c r="BC2" s="142" t="s">
        <v>185</v>
      </c>
      <c r="BD2" s="142" t="s">
        <v>566</v>
      </c>
      <c r="BE2" s="142" t="s">
        <v>567</v>
      </c>
      <c r="BF2" s="142" t="s">
        <v>63</v>
      </c>
      <c r="BG2" s="142" t="s">
        <v>65</v>
      </c>
      <c r="BH2" s="142" t="s">
        <v>727</v>
      </c>
      <c r="BI2" s="142" t="s">
        <v>728</v>
      </c>
      <c r="BJ2" s="123"/>
      <c r="BK2" s="123"/>
      <c r="BL2" s="123"/>
      <c r="BM2" s="123"/>
      <c r="BN2" s="123"/>
      <c r="BO2" s="123"/>
      <c r="BP2" s="123"/>
      <c r="BQ2" s="123"/>
      <c r="BR2" s="123"/>
      <c r="BS2" s="123"/>
      <c r="BT2" s="123"/>
      <c r="BU2" s="123"/>
      <c r="BV2" s="123"/>
      <c r="BW2" s="123"/>
      <c r="BX2" s="123"/>
      <c r="BY2" s="123"/>
      <c r="BZ2" s="123"/>
      <c r="CA2" s="123"/>
      <c r="CB2" s="123"/>
      <c r="CC2" s="123"/>
      <c r="CD2" s="123"/>
      <c r="CE2" s="123"/>
      <c r="CF2" s="123"/>
      <c r="CG2" s="123"/>
      <c r="CH2" s="123"/>
      <c r="CI2" s="123"/>
      <c r="CJ2" s="123"/>
      <c r="CK2" s="123"/>
      <c r="CL2" s="123"/>
      <c r="CM2" s="123"/>
      <c r="CN2" s="123"/>
      <c r="CO2" s="123"/>
    </row>
    <row r="3" spans="1:93" x14ac:dyDescent="0.2">
      <c r="A3" s="123">
        <v>0</v>
      </c>
      <c r="B3" s="144">
        <v>1</v>
      </c>
      <c r="C3" s="145" t="s">
        <v>259</v>
      </c>
      <c r="D3" s="146" t="s">
        <v>33</v>
      </c>
      <c r="E3" s="146" t="s">
        <v>266</v>
      </c>
      <c r="F3" s="147" t="s">
        <v>20</v>
      </c>
      <c r="G3" s="146" t="s">
        <v>268</v>
      </c>
      <c r="H3" s="147" t="s">
        <v>77</v>
      </c>
      <c r="I3" s="146" t="s">
        <v>37</v>
      </c>
      <c r="J3" s="178" t="s">
        <v>212</v>
      </c>
      <c r="K3" s="148" t="s">
        <v>4</v>
      </c>
      <c r="L3" s="145">
        <v>2</v>
      </c>
      <c r="M3" s="127">
        <f>J3*L3</f>
        <v>900</v>
      </c>
      <c r="N3" s="127">
        <v>0</v>
      </c>
      <c r="O3" s="127">
        <v>0</v>
      </c>
      <c r="P3" s="130">
        <v>0.1</v>
      </c>
      <c r="Q3" s="146" t="s">
        <v>44</v>
      </c>
      <c r="R3" s="145">
        <v>0.5</v>
      </c>
      <c r="S3" s="127">
        <f>M3*R3/100</f>
        <v>4.5</v>
      </c>
      <c r="T3" s="127">
        <f>M3-S3</f>
        <v>895.5</v>
      </c>
      <c r="U3" s="126">
        <f>T3-(T3*$U$9)</f>
        <v>885.48844003014085</v>
      </c>
      <c r="V3" s="127">
        <f>ROUND((P3*U3),2) +ROUND((P3*U3)*3%,2)</f>
        <v>91.21</v>
      </c>
      <c r="W3" s="127">
        <f>$W$9*U3</f>
        <v>106.2586128036169</v>
      </c>
      <c r="X3" s="127">
        <f>ROUND(((U3+W3)/J3),4)</f>
        <v>2.2039</v>
      </c>
      <c r="Y3" s="127">
        <f>X3*J3</f>
        <v>991.755</v>
      </c>
      <c r="Z3" s="145" t="str">
        <f>C3</f>
        <v>10650</v>
      </c>
      <c r="AA3" s="178" t="str">
        <f>J3</f>
        <v>450</v>
      </c>
      <c r="AB3" s="179" t="s">
        <v>265</v>
      </c>
      <c r="AC3" s="149">
        <f>(AB3/J3)*U3</f>
        <v>442.74422001507043</v>
      </c>
      <c r="AD3" s="149">
        <f>AB3*L3</f>
        <v>450</v>
      </c>
      <c r="AE3" s="149">
        <f>ROUND(AD3*R3/100,2)</f>
        <v>2.25</v>
      </c>
      <c r="AF3" s="149">
        <f>AD3-AE3</f>
        <v>447.75</v>
      </c>
      <c r="AG3" s="126">
        <f>AF3-(AF3*$AG$9)</f>
        <v>442.74374999999998</v>
      </c>
      <c r="AH3" s="127">
        <f>ROUND((P3*AG3),2) +ROUND((P3*AG3)*3%,2)</f>
        <v>45.6</v>
      </c>
      <c r="AI3" s="149">
        <f>($AD$12/$AD$10)*AF3</f>
        <v>53.129306249999999</v>
      </c>
      <c r="AJ3" s="127">
        <f>ROUND(((AG3+AI3)/AB3)*M16,4)</f>
        <v>163.88050000000001</v>
      </c>
      <c r="AK3" s="149">
        <f>ROUND(AB3*AJ3,2)</f>
        <v>36873.11</v>
      </c>
      <c r="AL3" s="145" t="str">
        <f>C3</f>
        <v>10650</v>
      </c>
      <c r="AM3" s="178" t="str">
        <f>J3</f>
        <v>450</v>
      </c>
      <c r="AN3" s="179" t="s">
        <v>265</v>
      </c>
      <c r="AO3" s="149">
        <f>(AN3/J3)*U3</f>
        <v>442.74422001507043</v>
      </c>
      <c r="AP3" s="149">
        <f>AN3*L3</f>
        <v>450</v>
      </c>
      <c r="AQ3" s="149">
        <f>ROUND(AP3*R3/100,2)</f>
        <v>2.25</v>
      </c>
      <c r="AR3" s="149">
        <f>AP3-AQ3</f>
        <v>447.75</v>
      </c>
      <c r="AS3" s="126">
        <f>AR3-(AR3*$AG$9)</f>
        <v>442.74374999999998</v>
      </c>
      <c r="AT3" s="127">
        <f>ROUND((P3*AS3),2) +ROUND((P3*AS3)*3%,2)</f>
        <v>45.6</v>
      </c>
      <c r="AU3" s="149">
        <f>($AP$12/$AP$10)*AR3</f>
        <v>53.129306249999999</v>
      </c>
      <c r="AV3" s="127">
        <f>ROUND(((AS3+AU3)/AN3)*M17,4)</f>
        <v>172.67400000000001</v>
      </c>
      <c r="AW3" s="149">
        <f>ROUND(AN3*AV3,2)</f>
        <v>38851.65</v>
      </c>
      <c r="AX3" s="145" t="str">
        <f>C5</f>
        <v>10652</v>
      </c>
      <c r="AY3" s="178" t="str">
        <f>J5</f>
        <v>172</v>
      </c>
      <c r="AZ3" s="179" t="s">
        <v>264</v>
      </c>
      <c r="BA3" s="149">
        <f>(AZ3/J5)*U5</f>
        <v>390.91362999197287</v>
      </c>
      <c r="BB3" s="149">
        <f>AZ3*L5</f>
        <v>397.32</v>
      </c>
      <c r="BC3" s="149">
        <f>ROUND(BB3*R5/100,2)</f>
        <v>1.99</v>
      </c>
      <c r="BD3" s="149">
        <f>BB3-BC3</f>
        <v>395.33</v>
      </c>
      <c r="BE3" s="126">
        <f>BD3-(BD3*$BE$9)</f>
        <v>390.91049737356479</v>
      </c>
      <c r="BF3" s="127">
        <f>ROUND((P3*BE3),2) +ROUND((P3*BE3)*3%,2)</f>
        <v>40.260000000000005</v>
      </c>
      <c r="BG3" s="149">
        <f>($BB$12/$BB$10)*BD3</f>
        <v>46.909287135154642</v>
      </c>
      <c r="BH3" s="127">
        <f>ROUND(((BE3+BG3)/AZ3)*M18,4)</f>
        <v>199.43709999999999</v>
      </c>
      <c r="BI3" s="149">
        <f>ROUND(AZ3*BH3,2)</f>
        <v>34303.18</v>
      </c>
    </row>
    <row r="4" spans="1:93" x14ac:dyDescent="0.2">
      <c r="A4" s="123">
        <v>1</v>
      </c>
      <c r="B4" s="144">
        <v>2</v>
      </c>
      <c r="C4" s="145" t="s">
        <v>260</v>
      </c>
      <c r="D4" s="146" t="s">
        <v>33</v>
      </c>
      <c r="E4" s="146" t="s">
        <v>267</v>
      </c>
      <c r="F4" s="147" t="s">
        <v>20</v>
      </c>
      <c r="G4" s="146" t="s">
        <v>268</v>
      </c>
      <c r="H4" s="147" t="s">
        <v>77</v>
      </c>
      <c r="I4" s="146" t="s">
        <v>37</v>
      </c>
      <c r="J4" s="178" t="s">
        <v>179</v>
      </c>
      <c r="K4" s="148" t="s">
        <v>4</v>
      </c>
      <c r="L4" s="145">
        <v>3.5</v>
      </c>
      <c r="M4" s="127">
        <f>J4*L4</f>
        <v>700</v>
      </c>
      <c r="N4" s="127">
        <v>0</v>
      </c>
      <c r="O4" s="127">
        <v>0</v>
      </c>
      <c r="P4" s="130">
        <v>0.1</v>
      </c>
      <c r="Q4" s="146" t="s">
        <v>44</v>
      </c>
      <c r="R4" s="145">
        <v>0.5</v>
      </c>
      <c r="S4" s="127">
        <f>M4*R4/100</f>
        <v>3.5</v>
      </c>
      <c r="T4" s="127">
        <f>M4-S4</f>
        <v>696.5</v>
      </c>
      <c r="U4" s="126">
        <f t="shared" ref="U4:U7" si="0">T4-(T4*$U$9)</f>
        <v>688.71323113455401</v>
      </c>
      <c r="V4" s="127">
        <f t="shared" ref="V4:V7" si="1">ROUND((P4*U4),2) +ROUND((P4*U4)*3%,2)</f>
        <v>70.94</v>
      </c>
      <c r="W4" s="127">
        <f t="shared" ref="W4:W7" si="2">$W$9*U4</f>
        <v>82.645587736146481</v>
      </c>
      <c r="X4" s="127">
        <f t="shared" ref="X4:X7" si="3">ROUND(((U4+W4)/J4),4)</f>
        <v>3.8567999999999998</v>
      </c>
      <c r="Y4" s="127">
        <f t="shared" ref="Y4:Y7" si="4">X4*J4</f>
        <v>771.3599999999999</v>
      </c>
      <c r="Z4" s="145" t="str">
        <f>C4</f>
        <v>10651</v>
      </c>
      <c r="AA4" s="178" t="str">
        <f>J4</f>
        <v>200</v>
      </c>
      <c r="AB4" s="179" t="s">
        <v>181</v>
      </c>
      <c r="AC4" s="149">
        <f>(AB4/J4)*U4</f>
        <v>344.356615567277</v>
      </c>
      <c r="AD4" s="149">
        <f>AB4*L4</f>
        <v>350</v>
      </c>
      <c r="AE4" s="149">
        <f>ROUND(AD4*R4/100,2)</f>
        <v>1.75</v>
      </c>
      <c r="AF4" s="149">
        <f>AD4-AE4</f>
        <v>348.25</v>
      </c>
      <c r="AG4" s="126">
        <f>AF4-(AF4*$AG$9)</f>
        <v>344.35624999999999</v>
      </c>
      <c r="AH4" s="127">
        <f>ROUND((P4*AG4),2) +ROUND((P4*AG4)*3%,2)</f>
        <v>35.47</v>
      </c>
      <c r="AI4" s="149">
        <f>($AD$12/$AD$10)*AF4</f>
        <v>41.322793750000002</v>
      </c>
      <c r="AJ4" s="127">
        <f>ROUND(((AG4+AI4)/AB4)*M16,4)</f>
        <v>286.79090000000002</v>
      </c>
      <c r="AK4" s="149">
        <f>ROUND(AB4*AJ4,2)</f>
        <v>28679.09</v>
      </c>
      <c r="AL4" s="145" t="str">
        <f>C4</f>
        <v>10651</v>
      </c>
      <c r="AM4" s="178" t="str">
        <f>J4</f>
        <v>200</v>
      </c>
      <c r="AN4" s="179" t="s">
        <v>181</v>
      </c>
      <c r="AO4" s="149">
        <f>(AN4/J4)*U4</f>
        <v>344.356615567277</v>
      </c>
      <c r="AP4" s="149">
        <f>AN4*L4</f>
        <v>350</v>
      </c>
      <c r="AQ4" s="149">
        <f>ROUND(AP4*R4/100,2)</f>
        <v>1.75</v>
      </c>
      <c r="AR4" s="149">
        <f>AP4-AQ4</f>
        <v>348.25</v>
      </c>
      <c r="AS4" s="126">
        <f>AR4-(AR4*$AG$9)</f>
        <v>344.35624999999999</v>
      </c>
      <c r="AT4" s="127">
        <f>ROUND((P4*AS4),2) +ROUND((P4*AS4)*3%,2)</f>
        <v>35.47</v>
      </c>
      <c r="AU4" s="149">
        <f>($AP$12/$AP$10)*AR4</f>
        <v>41.322793750000002</v>
      </c>
      <c r="AV4" s="127">
        <f>ROUND(((AS4+AU4)/AN4)*M17,4)</f>
        <v>302.17950000000002</v>
      </c>
      <c r="AW4" s="149">
        <f>ROUND(AN4*AV4,2)</f>
        <v>30217.95</v>
      </c>
      <c r="AX4" s="145" t="str">
        <f t="shared" ref="AX4:AX5" si="5">C6</f>
        <v>10653</v>
      </c>
      <c r="AY4" s="178" t="str">
        <f t="shared" ref="AY4:AY5" si="6">J6</f>
        <v>300</v>
      </c>
      <c r="AZ4" s="179" t="s">
        <v>180</v>
      </c>
      <c r="BA4" s="149">
        <f t="shared" ref="BA4:BA5" si="7">(AZ4/J6)*U6</f>
        <v>1847.1160312409866</v>
      </c>
      <c r="BB4" s="149">
        <f t="shared" ref="BB4:BB5" si="8">AZ4*L6</f>
        <v>1869.0000000000002</v>
      </c>
      <c r="BC4" s="149">
        <f>R6</f>
        <v>1</v>
      </c>
      <c r="BD4" s="149">
        <f t="shared" ref="BD4:BD5" si="9">BB4-BC4</f>
        <v>1868.0000000000002</v>
      </c>
      <c r="BE4" s="126">
        <f t="shared" ref="BE4:BE5" si="10">BD4-(BD4*$BE$9)</f>
        <v>1847.1171150527894</v>
      </c>
      <c r="BF4" s="127">
        <f t="shared" ref="BF4:BF5" si="11">ROUND((P4*BE4),2) +ROUND((P4*BE4)*3%,2)</f>
        <v>190.25</v>
      </c>
      <c r="BG4" s="149">
        <f t="shared" ref="BG4:BG5" si="12">($BB$12/$BB$10)*BD4</f>
        <v>221.65418351369459</v>
      </c>
      <c r="BH4" s="127">
        <f>ROUND(((BE4+BG4)/AZ4)*M18,4)</f>
        <v>540.29409999999996</v>
      </c>
      <c r="BI4" s="149">
        <f t="shared" ref="BI4:BI5" si="13">ROUND(AZ4*BH4,2)</f>
        <v>162088.23000000001</v>
      </c>
    </row>
    <row r="5" spans="1:93" x14ac:dyDescent="0.2">
      <c r="A5" s="123">
        <v>2</v>
      </c>
      <c r="B5" s="144">
        <v>3</v>
      </c>
      <c r="C5" s="145" t="s">
        <v>261</v>
      </c>
      <c r="D5" s="146" t="s">
        <v>33</v>
      </c>
      <c r="E5" s="146" t="s">
        <v>267</v>
      </c>
      <c r="F5" s="147" t="s">
        <v>20</v>
      </c>
      <c r="G5" s="146" t="s">
        <v>268</v>
      </c>
      <c r="H5" s="147" t="s">
        <v>77</v>
      </c>
      <c r="I5" s="146" t="s">
        <v>37</v>
      </c>
      <c r="J5" s="178" t="s">
        <v>264</v>
      </c>
      <c r="K5" s="148" t="s">
        <v>4</v>
      </c>
      <c r="L5" s="145">
        <v>2.31</v>
      </c>
      <c r="M5" s="127">
        <f>J5*L5</f>
        <v>397.32</v>
      </c>
      <c r="N5" s="127">
        <v>0</v>
      </c>
      <c r="O5" s="127">
        <v>0</v>
      </c>
      <c r="P5" s="130">
        <v>0.1</v>
      </c>
      <c r="Q5" s="146" t="s">
        <v>44</v>
      </c>
      <c r="R5" s="145">
        <v>0.5</v>
      </c>
      <c r="S5" s="127">
        <f>M5*R5/100</f>
        <v>1.9865999999999999</v>
      </c>
      <c r="T5" s="127">
        <f>M5-S5</f>
        <v>395.33339999999998</v>
      </c>
      <c r="U5" s="126">
        <f t="shared" si="0"/>
        <v>390.91362999197287</v>
      </c>
      <c r="V5" s="127">
        <f t="shared" si="1"/>
        <v>40.260000000000005</v>
      </c>
      <c r="W5" s="127">
        <f t="shared" si="2"/>
        <v>46.90963559903674</v>
      </c>
      <c r="X5" s="127">
        <f t="shared" si="3"/>
        <v>2.5455000000000001</v>
      </c>
      <c r="Y5" s="127">
        <f t="shared" si="4"/>
        <v>437.82600000000002</v>
      </c>
      <c r="Z5" s="128">
        <v>0</v>
      </c>
      <c r="AA5" s="178"/>
      <c r="AB5" s="180" t="s">
        <v>208</v>
      </c>
      <c r="AC5" s="128"/>
      <c r="AD5" s="128">
        <v>0</v>
      </c>
      <c r="AE5" s="128">
        <v>0</v>
      </c>
      <c r="AF5" s="128">
        <v>0</v>
      </c>
      <c r="AG5" s="128">
        <v>0</v>
      </c>
      <c r="AH5" s="128">
        <v>0</v>
      </c>
      <c r="AI5" s="128">
        <v>0</v>
      </c>
      <c r="AJ5" s="128">
        <v>0</v>
      </c>
      <c r="AK5" s="128">
        <v>0</v>
      </c>
      <c r="AL5" s="128">
        <v>0</v>
      </c>
      <c r="AM5" s="178"/>
      <c r="AN5" s="180" t="s">
        <v>208</v>
      </c>
      <c r="AO5" s="128"/>
      <c r="AP5" s="128">
        <v>0</v>
      </c>
      <c r="AQ5" s="128">
        <v>0</v>
      </c>
      <c r="AR5" s="128">
        <v>0</v>
      </c>
      <c r="AS5" s="128">
        <v>0</v>
      </c>
      <c r="AT5" s="128">
        <v>0</v>
      </c>
      <c r="AU5" s="128">
        <v>0</v>
      </c>
      <c r="AV5" s="128">
        <v>0</v>
      </c>
      <c r="AW5" s="128">
        <v>0</v>
      </c>
      <c r="AX5" s="145" t="str">
        <f t="shared" si="5"/>
        <v>10654</v>
      </c>
      <c r="AY5" s="178" t="str">
        <f t="shared" si="6"/>
        <v>50</v>
      </c>
      <c r="AZ5" s="181" t="s">
        <v>211</v>
      </c>
      <c r="BA5" s="149">
        <f t="shared" si="7"/>
        <v>610.10202959083972</v>
      </c>
      <c r="BB5" s="149">
        <f t="shared" si="8"/>
        <v>617</v>
      </c>
      <c r="BC5" s="149">
        <f>R7</f>
        <v>0</v>
      </c>
      <c r="BD5" s="149">
        <f t="shared" si="9"/>
        <v>617</v>
      </c>
      <c r="BE5" s="126">
        <f t="shared" si="10"/>
        <v>610.10238757364607</v>
      </c>
      <c r="BF5" s="127">
        <f t="shared" si="11"/>
        <v>62.839999999999996</v>
      </c>
      <c r="BG5" s="149">
        <f t="shared" si="12"/>
        <v>73.212329351150728</v>
      </c>
      <c r="BH5" s="127">
        <f>ROUND(((BE5+BG5)/AZ5)*M18,4)</f>
        <v>1070.7542000000001</v>
      </c>
      <c r="BI5" s="149">
        <f t="shared" si="13"/>
        <v>53537.71</v>
      </c>
    </row>
    <row r="6" spans="1:93" x14ac:dyDescent="0.2">
      <c r="A6" s="123">
        <v>3</v>
      </c>
      <c r="B6" s="144">
        <v>4</v>
      </c>
      <c r="C6" s="145" t="s">
        <v>262</v>
      </c>
      <c r="D6" s="146" t="s">
        <v>33</v>
      </c>
      <c r="E6" s="146" t="s">
        <v>267</v>
      </c>
      <c r="F6" s="147" t="s">
        <v>20</v>
      </c>
      <c r="G6" s="146" t="s">
        <v>268</v>
      </c>
      <c r="H6" s="147" t="s">
        <v>77</v>
      </c>
      <c r="I6" s="146" t="s">
        <v>37</v>
      </c>
      <c r="J6" s="178" t="s">
        <v>180</v>
      </c>
      <c r="K6" s="148" t="s">
        <v>4</v>
      </c>
      <c r="L6" s="145">
        <v>6.23</v>
      </c>
      <c r="M6" s="127">
        <f>J6*L6</f>
        <v>1869.0000000000002</v>
      </c>
      <c r="N6" s="127">
        <v>0</v>
      </c>
      <c r="O6" s="127">
        <v>0</v>
      </c>
      <c r="P6" s="130">
        <v>0.1</v>
      </c>
      <c r="Q6" s="146" t="s">
        <v>43</v>
      </c>
      <c r="R6" s="145">
        <v>1</v>
      </c>
      <c r="S6" s="127">
        <f>R6</f>
        <v>1</v>
      </c>
      <c r="T6" s="127">
        <f>M6-S6</f>
        <v>1868.0000000000002</v>
      </c>
      <c r="U6" s="126">
        <f t="shared" si="0"/>
        <v>1847.1160312409866</v>
      </c>
      <c r="V6" s="127">
        <f t="shared" si="1"/>
        <v>190.25</v>
      </c>
      <c r="W6" s="127">
        <f t="shared" si="2"/>
        <v>221.65392374891837</v>
      </c>
      <c r="X6" s="127">
        <f t="shared" si="3"/>
        <v>6.8959000000000001</v>
      </c>
      <c r="Y6" s="127">
        <f t="shared" si="4"/>
        <v>2068.77</v>
      </c>
      <c r="Z6" s="128">
        <v>0</v>
      </c>
      <c r="AA6" s="180">
        <v>0</v>
      </c>
      <c r="AB6" s="180" t="s">
        <v>208</v>
      </c>
      <c r="AC6" s="128"/>
      <c r="AD6" s="128">
        <v>0</v>
      </c>
      <c r="AE6" s="128">
        <v>0</v>
      </c>
      <c r="AF6" s="128">
        <v>0</v>
      </c>
      <c r="AG6" s="128">
        <v>0</v>
      </c>
      <c r="AH6" s="128">
        <v>0</v>
      </c>
      <c r="AI6" s="128">
        <v>0</v>
      </c>
      <c r="AJ6" s="128">
        <v>0</v>
      </c>
      <c r="AK6" s="128">
        <v>0</v>
      </c>
      <c r="AL6" s="128">
        <v>0</v>
      </c>
      <c r="AM6" s="180">
        <v>0</v>
      </c>
      <c r="AN6" s="180" t="s">
        <v>208</v>
      </c>
      <c r="AO6" s="128"/>
      <c r="AP6" s="128">
        <v>0</v>
      </c>
      <c r="AQ6" s="128">
        <v>0</v>
      </c>
      <c r="AR6" s="128">
        <v>0</v>
      </c>
      <c r="AS6" s="128">
        <v>0</v>
      </c>
      <c r="AT6" s="128">
        <v>0</v>
      </c>
      <c r="AU6" s="128">
        <v>0</v>
      </c>
      <c r="AV6" s="128">
        <v>0</v>
      </c>
      <c r="AW6" s="128">
        <v>0</v>
      </c>
      <c r="AX6" s="128">
        <v>0</v>
      </c>
      <c r="AY6" s="180">
        <v>0</v>
      </c>
      <c r="AZ6" s="180" t="s">
        <v>208</v>
      </c>
      <c r="BA6" s="128"/>
      <c r="BB6" s="128">
        <v>0</v>
      </c>
      <c r="BC6" s="128">
        <v>0</v>
      </c>
      <c r="BD6" s="128">
        <v>0</v>
      </c>
      <c r="BE6" s="128">
        <v>0</v>
      </c>
      <c r="BF6" s="128">
        <v>0</v>
      </c>
      <c r="BG6" s="128">
        <v>0</v>
      </c>
      <c r="BH6" s="128">
        <v>0</v>
      </c>
      <c r="BI6" s="128">
        <v>0</v>
      </c>
    </row>
    <row r="7" spans="1:93" x14ac:dyDescent="0.2">
      <c r="A7" s="123">
        <v>4</v>
      </c>
      <c r="B7" s="144">
        <v>5</v>
      </c>
      <c r="C7" s="145" t="s">
        <v>263</v>
      </c>
      <c r="D7" s="146" t="s">
        <v>33</v>
      </c>
      <c r="E7" s="146" t="s">
        <v>267</v>
      </c>
      <c r="F7" s="147" t="s">
        <v>20</v>
      </c>
      <c r="G7" s="146" t="s">
        <v>268</v>
      </c>
      <c r="H7" s="147" t="s">
        <v>77</v>
      </c>
      <c r="I7" s="146" t="s">
        <v>37</v>
      </c>
      <c r="J7" s="178" t="s">
        <v>211</v>
      </c>
      <c r="K7" s="148" t="s">
        <v>4</v>
      </c>
      <c r="L7" s="145">
        <v>12.34</v>
      </c>
      <c r="M7" s="127">
        <f>J7*L7</f>
        <v>617</v>
      </c>
      <c r="N7" s="127">
        <v>0</v>
      </c>
      <c r="O7" s="127">
        <v>0</v>
      </c>
      <c r="P7" s="130">
        <v>0.1</v>
      </c>
      <c r="Q7" s="145"/>
      <c r="R7" s="145">
        <v>0</v>
      </c>
      <c r="S7" s="127">
        <f>M7*R7</f>
        <v>0</v>
      </c>
      <c r="T7" s="127">
        <f>M7-S7</f>
        <v>617</v>
      </c>
      <c r="U7" s="126">
        <f t="shared" si="0"/>
        <v>610.10202959083972</v>
      </c>
      <c r="V7" s="127">
        <f t="shared" si="1"/>
        <v>62.839999999999996</v>
      </c>
      <c r="W7" s="127">
        <f t="shared" si="2"/>
        <v>73.212243550900766</v>
      </c>
      <c r="X7" s="127">
        <f t="shared" si="3"/>
        <v>13.6663</v>
      </c>
      <c r="Y7" s="127">
        <f t="shared" si="4"/>
        <v>683.31499999999994</v>
      </c>
      <c r="Z7" s="128">
        <v>0</v>
      </c>
      <c r="AA7" s="180">
        <v>0</v>
      </c>
      <c r="AB7" s="180" t="s">
        <v>208</v>
      </c>
      <c r="AC7" s="128"/>
      <c r="AD7" s="128">
        <v>0</v>
      </c>
      <c r="AE7" s="128">
        <v>0</v>
      </c>
      <c r="AF7" s="128">
        <v>0</v>
      </c>
      <c r="AG7" s="128">
        <v>0</v>
      </c>
      <c r="AH7" s="128">
        <v>0</v>
      </c>
      <c r="AI7" s="128">
        <v>0</v>
      </c>
      <c r="AJ7" s="128">
        <v>0</v>
      </c>
      <c r="AK7" s="128">
        <v>0</v>
      </c>
      <c r="AL7" s="128">
        <v>0</v>
      </c>
      <c r="AM7" s="180">
        <v>0</v>
      </c>
      <c r="AN7" s="180" t="s">
        <v>208</v>
      </c>
      <c r="AO7" s="128"/>
      <c r="AP7" s="128">
        <v>0</v>
      </c>
      <c r="AQ7" s="128">
        <v>0</v>
      </c>
      <c r="AR7" s="128">
        <v>0</v>
      </c>
      <c r="AS7" s="128">
        <v>0</v>
      </c>
      <c r="AT7" s="128">
        <v>0</v>
      </c>
      <c r="AU7" s="128">
        <v>0</v>
      </c>
      <c r="AV7" s="128">
        <v>0</v>
      </c>
      <c r="AW7" s="128">
        <v>0</v>
      </c>
      <c r="AX7" s="128">
        <v>0</v>
      </c>
      <c r="AY7" s="180">
        <v>0</v>
      </c>
      <c r="AZ7" s="180" t="s">
        <v>208</v>
      </c>
      <c r="BA7" s="128"/>
      <c r="BB7" s="128">
        <v>0</v>
      </c>
      <c r="BC7" s="128">
        <v>0</v>
      </c>
      <c r="BD7" s="128">
        <v>0</v>
      </c>
      <c r="BE7" s="128">
        <v>0</v>
      </c>
      <c r="BF7" s="128">
        <v>0</v>
      </c>
      <c r="BG7" s="128">
        <v>0</v>
      </c>
      <c r="BH7" s="128">
        <v>0</v>
      </c>
      <c r="BI7" s="128">
        <v>0</v>
      </c>
    </row>
    <row r="8" spans="1:93" x14ac:dyDescent="0.2">
      <c r="A8" s="123">
        <v>5</v>
      </c>
      <c r="B8" s="150"/>
      <c r="C8" s="150"/>
      <c r="D8" s="150"/>
      <c r="E8" s="150"/>
      <c r="F8" s="150"/>
      <c r="G8" s="150"/>
      <c r="H8" s="124"/>
      <c r="I8" s="124"/>
      <c r="J8" s="124"/>
      <c r="K8" s="124"/>
      <c r="L8" s="124"/>
      <c r="M8" s="117">
        <f>SUM(M3:M7)</f>
        <v>4483.32</v>
      </c>
      <c r="N8" s="117"/>
      <c r="O8" s="117"/>
      <c r="P8" s="124"/>
      <c r="Q8" s="124"/>
      <c r="R8" s="124"/>
      <c r="S8" s="124" t="s">
        <v>69</v>
      </c>
      <c r="T8" s="118">
        <f xml:space="preserve"> ROUND(SUM(T3:T7),2)</f>
        <v>4472.33</v>
      </c>
      <c r="U8" s="118">
        <f t="shared" ref="U8" si="14">SUM(U3:U7)</f>
        <v>4422.3333619884943</v>
      </c>
      <c r="V8" s="118">
        <f>SUM(V3:V7)</f>
        <v>455.49999999999994</v>
      </c>
      <c r="W8" s="118">
        <f>SUM(W3:W7)</f>
        <v>530.68000343861922</v>
      </c>
      <c r="X8" s="118"/>
      <c r="Y8" s="118"/>
      <c r="Z8" s="119"/>
      <c r="AA8" s="119"/>
      <c r="AB8" s="151" t="s">
        <v>70</v>
      </c>
      <c r="AC8" s="151">
        <f>SUM(AC3:AC7)</f>
        <v>787.10083558234737</v>
      </c>
      <c r="AD8" s="120">
        <f t="shared" ref="AD8:AI8" si="15">SUM(AD3:AD7)</f>
        <v>800</v>
      </c>
      <c r="AE8" s="120">
        <f t="shared" si="15"/>
        <v>4</v>
      </c>
      <c r="AF8" s="120">
        <f>SUM(AF3:AF7)</f>
        <v>796</v>
      </c>
      <c r="AG8" s="120">
        <f>SUM(AG3:AG7)</f>
        <v>787.09999999999991</v>
      </c>
      <c r="AH8" s="120">
        <f>ROUND(SUM(AH3:AH7),2)</f>
        <v>81.069999999999993</v>
      </c>
      <c r="AI8" s="120">
        <f t="shared" si="15"/>
        <v>94.452100000000002</v>
      </c>
      <c r="AJ8" s="122"/>
      <c r="AK8" s="120">
        <f>SUM(AK3:AK7)</f>
        <v>65552.2</v>
      </c>
      <c r="AL8" s="125"/>
      <c r="AM8" s="125"/>
      <c r="AN8" s="152" t="s">
        <v>70</v>
      </c>
      <c r="AO8" s="152">
        <f>SUM(AO3:AO7)</f>
        <v>787.10083558234737</v>
      </c>
      <c r="AP8" s="152">
        <f>SUM(AP3:AP7)</f>
        <v>800</v>
      </c>
      <c r="AQ8" s="125">
        <f>SUM(AQ3:AQ7)</f>
        <v>4</v>
      </c>
      <c r="AR8" s="125">
        <f t="shared" ref="AR8:AW8" si="16">SUM(AR3:AR7)</f>
        <v>796</v>
      </c>
      <c r="AS8" s="125">
        <f>SUM(AS3:AS7)</f>
        <v>787.09999999999991</v>
      </c>
      <c r="AT8" s="152">
        <f>SUM(AT3:AT7)</f>
        <v>81.069999999999993</v>
      </c>
      <c r="AU8" s="125">
        <f t="shared" si="16"/>
        <v>94.452100000000002</v>
      </c>
      <c r="AV8" s="125">
        <f t="shared" si="16"/>
        <v>474.85350000000005</v>
      </c>
      <c r="AW8" s="125">
        <f t="shared" si="16"/>
        <v>69069.600000000006</v>
      </c>
      <c r="AX8" s="129"/>
      <c r="AY8" s="129"/>
      <c r="AZ8" s="153" t="s">
        <v>70</v>
      </c>
      <c r="BA8" s="153">
        <f>SUM(BA3:BA7)</f>
        <v>2848.1316908237991</v>
      </c>
      <c r="BB8" s="153">
        <f>SUM(BB3:BB7)</f>
        <v>2883.32</v>
      </c>
      <c r="BC8" s="129">
        <f>SUM(BC3:BC7)</f>
        <v>2.99</v>
      </c>
      <c r="BD8" s="129">
        <f t="shared" ref="BD8" si="17">SUM(BD3:BD7)</f>
        <v>2880.3300000000004</v>
      </c>
      <c r="BE8" s="129">
        <f>SUM(BE3:BE7)</f>
        <v>2848.13</v>
      </c>
      <c r="BF8" s="153">
        <f>SUM(BF3:BF7)</f>
        <v>293.34999999999997</v>
      </c>
      <c r="BG8" s="129">
        <f t="shared" ref="BG8:BI8" si="18">SUM(BG3:BG7)</f>
        <v>341.7758</v>
      </c>
      <c r="BH8" s="129">
        <f t="shared" si="18"/>
        <v>1810.4854</v>
      </c>
      <c r="BI8" s="129">
        <f t="shared" si="18"/>
        <v>249929.12</v>
      </c>
    </row>
    <row r="9" spans="1:93" x14ac:dyDescent="0.2">
      <c r="A9" s="123">
        <v>6</v>
      </c>
      <c r="B9" s="154" t="s">
        <v>433</v>
      </c>
      <c r="C9" s="154" t="s">
        <v>433</v>
      </c>
      <c r="D9" s="154" t="s">
        <v>433</v>
      </c>
      <c r="E9" s="154" t="s">
        <v>433</v>
      </c>
      <c r="F9" s="154" t="s">
        <v>433</v>
      </c>
      <c r="G9" s="154" t="s">
        <v>433</v>
      </c>
      <c r="H9" s="154" t="s">
        <v>433</v>
      </c>
      <c r="I9" s="154" t="s">
        <v>433</v>
      </c>
      <c r="J9" s="154" t="s">
        <v>433</v>
      </c>
      <c r="K9" s="154" t="s">
        <v>433</v>
      </c>
      <c r="L9" s="154" t="s">
        <v>433</v>
      </c>
      <c r="M9" s="154" t="s">
        <v>433</v>
      </c>
      <c r="N9" s="154" t="s">
        <v>433</v>
      </c>
      <c r="O9" s="154" t="s">
        <v>433</v>
      </c>
      <c r="P9" s="154" t="s">
        <v>433</v>
      </c>
      <c r="Q9" s="154" t="s">
        <v>433</v>
      </c>
      <c r="R9" s="154" t="s">
        <v>433</v>
      </c>
      <c r="S9" s="124" t="s">
        <v>49</v>
      </c>
      <c r="T9" s="118">
        <v>50</v>
      </c>
      <c r="U9" s="155">
        <f>ROUND(T9/T8,16)</f>
        <v>1.1179854796045901E-2</v>
      </c>
      <c r="V9" s="155" t="s">
        <v>433</v>
      </c>
      <c r="W9" s="155">
        <f>ROUND(D27/U8,16)</f>
        <v>0.12</v>
      </c>
      <c r="X9" s="155" t="s">
        <v>433</v>
      </c>
      <c r="Y9" s="155" t="s">
        <v>433</v>
      </c>
      <c r="Z9" s="155" t="s">
        <v>433</v>
      </c>
      <c r="AA9" s="155" t="s">
        <v>433</v>
      </c>
      <c r="AB9" s="154" t="s">
        <v>433</v>
      </c>
      <c r="AC9" s="154" t="s">
        <v>433</v>
      </c>
      <c r="AD9" s="156" t="s">
        <v>433</v>
      </c>
      <c r="AE9" s="156" t="s">
        <v>433</v>
      </c>
      <c r="AF9" s="156" t="s">
        <v>433</v>
      </c>
      <c r="AG9" s="156">
        <f>ROUND(AD11/AD10,16)</f>
        <v>1.1180904522613101E-2</v>
      </c>
      <c r="AH9" s="156" t="s">
        <v>433</v>
      </c>
      <c r="AI9" s="156" t="s">
        <v>433</v>
      </c>
      <c r="AJ9" s="157" t="s">
        <v>433</v>
      </c>
      <c r="AK9" s="156" t="s">
        <v>433</v>
      </c>
      <c r="AL9" s="156" t="s">
        <v>433</v>
      </c>
      <c r="AM9" s="156" t="s">
        <v>433</v>
      </c>
      <c r="AN9" s="154" t="s">
        <v>433</v>
      </c>
      <c r="AO9" s="154" t="s">
        <v>433</v>
      </c>
      <c r="AP9" s="154" t="s">
        <v>433</v>
      </c>
      <c r="AQ9" s="156" t="s">
        <v>433</v>
      </c>
      <c r="AR9" s="156" t="s">
        <v>433</v>
      </c>
      <c r="AS9" s="156">
        <f>ROUND(AP11/AP10,16)</f>
        <v>1.1180904522613101E-2</v>
      </c>
      <c r="AT9" s="154" t="s">
        <v>433</v>
      </c>
      <c r="AU9" s="156" t="s">
        <v>433</v>
      </c>
      <c r="AV9" s="156" t="s">
        <v>433</v>
      </c>
      <c r="AW9" s="156" t="s">
        <v>433</v>
      </c>
      <c r="AX9" s="156" t="s">
        <v>433</v>
      </c>
      <c r="AY9" s="156" t="s">
        <v>433</v>
      </c>
      <c r="AZ9" s="154" t="s">
        <v>433</v>
      </c>
      <c r="BA9" s="154" t="s">
        <v>433</v>
      </c>
      <c r="BB9" s="154" t="s">
        <v>433</v>
      </c>
      <c r="BC9" s="156" t="s">
        <v>433</v>
      </c>
      <c r="BD9" s="156" t="s">
        <v>433</v>
      </c>
      <c r="BE9" s="156">
        <f>ROUND(BB11/BB10,16)</f>
        <v>1.1179274597008E-2</v>
      </c>
      <c r="BF9" s="154" t="s">
        <v>433</v>
      </c>
      <c r="BG9" s="156" t="s">
        <v>433</v>
      </c>
      <c r="BH9" s="156" t="s">
        <v>433</v>
      </c>
      <c r="BI9" s="156" t="s">
        <v>433</v>
      </c>
    </row>
    <row r="10" spans="1:93" x14ac:dyDescent="0.2">
      <c r="A10" s="123">
        <v>7</v>
      </c>
      <c r="B10" s="154" t="s">
        <v>433</v>
      </c>
      <c r="C10" s="154" t="s">
        <v>433</v>
      </c>
      <c r="D10" s="154" t="s">
        <v>433</v>
      </c>
      <c r="E10" s="154" t="s">
        <v>433</v>
      </c>
      <c r="F10" s="154" t="s">
        <v>433</v>
      </c>
      <c r="G10" s="154" t="s">
        <v>433</v>
      </c>
      <c r="H10" s="154" t="s">
        <v>433</v>
      </c>
      <c r="I10" s="154" t="s">
        <v>433</v>
      </c>
      <c r="J10" s="154" t="s">
        <v>433</v>
      </c>
      <c r="K10" s="154" t="s">
        <v>433</v>
      </c>
      <c r="L10" s="154" t="s">
        <v>433</v>
      </c>
      <c r="M10" s="154" t="s">
        <v>433</v>
      </c>
      <c r="N10" s="154" t="s">
        <v>433</v>
      </c>
      <c r="O10" s="154" t="s">
        <v>433</v>
      </c>
      <c r="P10" s="154" t="s">
        <v>433</v>
      </c>
      <c r="Q10" s="154" t="s">
        <v>433</v>
      </c>
      <c r="R10" s="154" t="s">
        <v>433</v>
      </c>
      <c r="S10" s="124" t="s">
        <v>57</v>
      </c>
      <c r="T10" s="4">
        <f>ROUND(D27+D28,2)</f>
        <v>619.13</v>
      </c>
      <c r="U10" s="154" t="s">
        <v>433</v>
      </c>
      <c r="V10" s="154" t="s">
        <v>433</v>
      </c>
      <c r="W10" s="154" t="s">
        <v>433</v>
      </c>
      <c r="X10" s="154" t="s">
        <v>433</v>
      </c>
      <c r="Y10" s="154" t="s">
        <v>433</v>
      </c>
      <c r="Z10" s="154" t="s">
        <v>433</v>
      </c>
      <c r="AA10" s="154" t="s">
        <v>433</v>
      </c>
      <c r="AB10" s="151" t="s">
        <v>186</v>
      </c>
      <c r="AC10" s="151" t="s">
        <v>433</v>
      </c>
      <c r="AD10" s="151">
        <f>AF8</f>
        <v>796</v>
      </c>
      <c r="AE10" s="154" t="s">
        <v>433</v>
      </c>
      <c r="AF10" s="154" t="s">
        <v>433</v>
      </c>
      <c r="AG10" s="154" t="s">
        <v>433</v>
      </c>
      <c r="AH10" s="154" t="s">
        <v>433</v>
      </c>
      <c r="AI10" s="154" t="s">
        <v>433</v>
      </c>
      <c r="AJ10" s="154" t="s">
        <v>433</v>
      </c>
      <c r="AK10" s="154" t="s">
        <v>433</v>
      </c>
      <c r="AL10" s="154" t="s">
        <v>433</v>
      </c>
      <c r="AM10" s="154" t="s">
        <v>433</v>
      </c>
      <c r="AN10" s="158" t="s">
        <v>186</v>
      </c>
      <c r="AO10" s="158" t="s">
        <v>433</v>
      </c>
      <c r="AP10" s="158">
        <f>AR8</f>
        <v>796</v>
      </c>
      <c r="AQ10" s="154" t="s">
        <v>433</v>
      </c>
      <c r="AR10" s="154" t="s">
        <v>433</v>
      </c>
      <c r="AS10" s="154" t="s">
        <v>433</v>
      </c>
      <c r="AT10" s="154" t="s">
        <v>433</v>
      </c>
      <c r="AU10" s="154" t="s">
        <v>433</v>
      </c>
      <c r="AV10" s="154" t="s">
        <v>433</v>
      </c>
      <c r="AW10" s="154" t="s">
        <v>433</v>
      </c>
      <c r="AX10" s="154" t="s">
        <v>433</v>
      </c>
      <c r="AY10" s="154" t="s">
        <v>433</v>
      </c>
      <c r="AZ10" s="159" t="s">
        <v>186</v>
      </c>
      <c r="BA10" s="159" t="s">
        <v>433</v>
      </c>
      <c r="BB10" s="159">
        <f>BD8</f>
        <v>2880.3300000000004</v>
      </c>
      <c r="BC10" s="154" t="s">
        <v>433</v>
      </c>
      <c r="BD10" s="154" t="s">
        <v>433</v>
      </c>
      <c r="BE10" s="154" t="s">
        <v>433</v>
      </c>
      <c r="BF10" s="154" t="s">
        <v>433</v>
      </c>
      <c r="BG10" s="154" t="s">
        <v>433</v>
      </c>
      <c r="BH10" s="154" t="s">
        <v>433</v>
      </c>
      <c r="BI10" s="154" t="s">
        <v>433</v>
      </c>
    </row>
    <row r="11" spans="1:93" x14ac:dyDescent="0.2">
      <c r="A11" s="123">
        <v>8</v>
      </c>
      <c r="B11" s="154" t="s">
        <v>433</v>
      </c>
      <c r="C11" s="154" t="s">
        <v>433</v>
      </c>
      <c r="D11" s="154" t="s">
        <v>433</v>
      </c>
      <c r="E11" s="154" t="s">
        <v>433</v>
      </c>
      <c r="F11" s="154" t="s">
        <v>433</v>
      </c>
      <c r="G11" s="154" t="s">
        <v>433</v>
      </c>
      <c r="H11" s="154" t="s">
        <v>433</v>
      </c>
      <c r="I11" s="154" t="s">
        <v>433</v>
      </c>
      <c r="J11" s="154" t="s">
        <v>433</v>
      </c>
      <c r="K11" s="154" t="s">
        <v>433</v>
      </c>
      <c r="L11" s="154" t="s">
        <v>433</v>
      </c>
      <c r="M11" s="154" t="s">
        <v>433</v>
      </c>
      <c r="N11" s="154" t="s">
        <v>433</v>
      </c>
      <c r="O11" s="154" t="s">
        <v>433</v>
      </c>
      <c r="P11" s="154" t="s">
        <v>433</v>
      </c>
      <c r="Q11" s="154" t="s">
        <v>433</v>
      </c>
      <c r="R11" s="154" t="s">
        <v>433</v>
      </c>
      <c r="S11" s="124" t="s">
        <v>50</v>
      </c>
      <c r="T11" s="117">
        <f>V8</f>
        <v>455.49999999999994</v>
      </c>
      <c r="U11" s="154" t="s">
        <v>433</v>
      </c>
      <c r="V11" s="154" t="s">
        <v>433</v>
      </c>
      <c r="W11" s="154" t="s">
        <v>433</v>
      </c>
      <c r="X11" s="154" t="s">
        <v>433</v>
      </c>
      <c r="Y11" s="154" t="s">
        <v>433</v>
      </c>
      <c r="Z11" s="154" t="s">
        <v>433</v>
      </c>
      <c r="AA11" s="154" t="s">
        <v>433</v>
      </c>
      <c r="AB11" s="151" t="s">
        <v>42</v>
      </c>
      <c r="AC11" s="151" t="s">
        <v>433</v>
      </c>
      <c r="AD11" s="151">
        <f>ROUND((AC8/$U$8)*$T$9,2)</f>
        <v>8.9</v>
      </c>
      <c r="AE11" s="154" t="s">
        <v>433</v>
      </c>
      <c r="AF11" s="154" t="s">
        <v>433</v>
      </c>
      <c r="AG11" s="154" t="s">
        <v>433</v>
      </c>
      <c r="AH11" s="154" t="s">
        <v>433</v>
      </c>
      <c r="AI11" s="154" t="s">
        <v>433</v>
      </c>
      <c r="AJ11" s="154" t="s">
        <v>433</v>
      </c>
      <c r="AK11" s="154" t="s">
        <v>433</v>
      </c>
      <c r="AL11" s="154" t="s">
        <v>433</v>
      </c>
      <c r="AM11" s="154" t="s">
        <v>433</v>
      </c>
      <c r="AN11" s="158" t="s">
        <v>42</v>
      </c>
      <c r="AO11" s="158" t="s">
        <v>433</v>
      </c>
      <c r="AP11" s="158">
        <f>ROUND((AO8/$U$8)*$T$9,2)</f>
        <v>8.9</v>
      </c>
      <c r="AQ11" s="154" t="s">
        <v>433</v>
      </c>
      <c r="AR11" s="154" t="s">
        <v>433</v>
      </c>
      <c r="AS11" s="154" t="s">
        <v>433</v>
      </c>
      <c r="AT11" s="154" t="s">
        <v>433</v>
      </c>
      <c r="AU11" s="154" t="s">
        <v>433</v>
      </c>
      <c r="AV11" s="154" t="s">
        <v>433</v>
      </c>
      <c r="AW11" s="154" t="s">
        <v>433</v>
      </c>
      <c r="AX11" s="154" t="s">
        <v>433</v>
      </c>
      <c r="AY11" s="154" t="s">
        <v>433</v>
      </c>
      <c r="AZ11" s="159" t="s">
        <v>42</v>
      </c>
      <c r="BA11" s="159" t="s">
        <v>433</v>
      </c>
      <c r="BB11" s="159">
        <f>ROUND((BA8/$U$8)*$T$9,2)</f>
        <v>32.200000000000003</v>
      </c>
      <c r="BC11" s="154" t="s">
        <v>433</v>
      </c>
      <c r="BD11" s="154" t="s">
        <v>433</v>
      </c>
      <c r="BE11" s="154" t="s">
        <v>433</v>
      </c>
      <c r="BF11" s="154" t="s">
        <v>433</v>
      </c>
      <c r="BG11" s="154" t="s">
        <v>433</v>
      </c>
      <c r="BH11" s="154" t="s">
        <v>433</v>
      </c>
      <c r="BI11" s="154" t="s">
        <v>433</v>
      </c>
    </row>
    <row r="12" spans="1:93" x14ac:dyDescent="0.2">
      <c r="A12" s="123">
        <v>9</v>
      </c>
      <c r="B12" s="154" t="s">
        <v>433</v>
      </c>
      <c r="C12" s="154" t="s">
        <v>433</v>
      </c>
      <c r="D12" s="154" t="s">
        <v>433</v>
      </c>
      <c r="E12" s="154" t="s">
        <v>433</v>
      </c>
      <c r="F12" s="154" t="s">
        <v>433</v>
      </c>
      <c r="G12" s="154" t="s">
        <v>433</v>
      </c>
      <c r="H12" s="154" t="s">
        <v>433</v>
      </c>
      <c r="I12" s="154" t="s">
        <v>433</v>
      </c>
      <c r="J12" s="154" t="s">
        <v>433</v>
      </c>
      <c r="K12" s="154" t="s">
        <v>433</v>
      </c>
      <c r="L12" s="154" t="s">
        <v>433</v>
      </c>
      <c r="M12" s="154" t="s">
        <v>433</v>
      </c>
      <c r="N12" s="154" t="s">
        <v>433</v>
      </c>
      <c r="O12" s="154" t="s">
        <v>433</v>
      </c>
      <c r="P12" s="154" t="s">
        <v>433</v>
      </c>
      <c r="Q12" s="154" t="s">
        <v>433</v>
      </c>
      <c r="R12" s="154" t="s">
        <v>433</v>
      </c>
      <c r="S12" s="124" t="s">
        <v>46</v>
      </c>
      <c r="T12" s="117">
        <f>(T8+T10)-T9</f>
        <v>5041.46</v>
      </c>
      <c r="U12" s="154" t="s">
        <v>433</v>
      </c>
      <c r="V12" s="154" t="s">
        <v>433</v>
      </c>
      <c r="W12" s="154" t="s">
        <v>433</v>
      </c>
      <c r="X12" s="154" t="s">
        <v>433</v>
      </c>
      <c r="Y12" s="154" t="s">
        <v>433</v>
      </c>
      <c r="Z12" s="154" t="s">
        <v>433</v>
      </c>
      <c r="AA12" s="154" t="s">
        <v>433</v>
      </c>
      <c r="AB12" s="151" t="s">
        <v>187</v>
      </c>
      <c r="AC12" s="151" t="s">
        <v>433</v>
      </c>
      <c r="AD12" s="151">
        <f>ROUND(($AC$8/$U$8)*D27,4)</f>
        <v>94.452100000000002</v>
      </c>
      <c r="AE12" s="154" t="s">
        <v>433</v>
      </c>
      <c r="AF12" s="154" t="s">
        <v>433</v>
      </c>
      <c r="AG12" s="154" t="s">
        <v>433</v>
      </c>
      <c r="AH12" s="154" t="s">
        <v>433</v>
      </c>
      <c r="AI12" s="154" t="s">
        <v>433</v>
      </c>
      <c r="AJ12" s="154" t="s">
        <v>433</v>
      </c>
      <c r="AK12" s="154" t="s">
        <v>433</v>
      </c>
      <c r="AL12" s="154" t="s">
        <v>433</v>
      </c>
      <c r="AM12" s="154" t="s">
        <v>433</v>
      </c>
      <c r="AN12" s="158" t="s">
        <v>187</v>
      </c>
      <c r="AO12" s="158" t="s">
        <v>433</v>
      </c>
      <c r="AP12" s="158">
        <f>ROUND(($AO$8/$U$8)*D27,4)</f>
        <v>94.452100000000002</v>
      </c>
      <c r="AQ12" s="154" t="s">
        <v>433</v>
      </c>
      <c r="AR12" s="154" t="s">
        <v>433</v>
      </c>
      <c r="AS12" s="154" t="s">
        <v>433</v>
      </c>
      <c r="AT12" s="154" t="s">
        <v>433</v>
      </c>
      <c r="AU12" s="154" t="s">
        <v>433</v>
      </c>
      <c r="AV12" s="154" t="s">
        <v>433</v>
      </c>
      <c r="AW12" s="154" t="s">
        <v>433</v>
      </c>
      <c r="AX12" s="154" t="s">
        <v>433</v>
      </c>
      <c r="AY12" s="154" t="s">
        <v>433</v>
      </c>
      <c r="AZ12" s="159" t="s">
        <v>187</v>
      </c>
      <c r="BA12" s="159" t="s">
        <v>433</v>
      </c>
      <c r="BB12" s="159">
        <f>ROUND(($BA$8/$U$8)*D27,4)</f>
        <v>341.7758</v>
      </c>
      <c r="BC12" s="154" t="s">
        <v>433</v>
      </c>
      <c r="BD12" s="154" t="s">
        <v>433</v>
      </c>
      <c r="BE12" s="154" t="s">
        <v>433</v>
      </c>
      <c r="BF12" s="154" t="s">
        <v>433</v>
      </c>
      <c r="BG12" s="154" t="s">
        <v>433</v>
      </c>
      <c r="BH12" s="154" t="s">
        <v>433</v>
      </c>
      <c r="BI12" s="154" t="s">
        <v>433</v>
      </c>
    </row>
    <row r="13" spans="1:93" x14ac:dyDescent="0.2">
      <c r="A13" s="123">
        <v>10</v>
      </c>
      <c r="B13" s="154" t="s">
        <v>433</v>
      </c>
      <c r="C13" s="154" t="s">
        <v>433</v>
      </c>
      <c r="D13" s="154" t="s">
        <v>433</v>
      </c>
      <c r="E13" s="154" t="s">
        <v>433</v>
      </c>
      <c r="F13" s="154" t="s">
        <v>433</v>
      </c>
      <c r="G13" s="154" t="s">
        <v>433</v>
      </c>
      <c r="H13" s="154" t="s">
        <v>433</v>
      </c>
      <c r="I13" s="154" t="s">
        <v>433</v>
      </c>
      <c r="J13" s="154" t="s">
        <v>433</v>
      </c>
      <c r="K13" s="154" t="s">
        <v>433</v>
      </c>
      <c r="L13" s="154" t="s">
        <v>433</v>
      </c>
      <c r="M13" s="154" t="s">
        <v>433</v>
      </c>
      <c r="N13" s="154" t="s">
        <v>433</v>
      </c>
      <c r="O13" s="154" t="s">
        <v>433</v>
      </c>
      <c r="P13" s="154" t="s">
        <v>433</v>
      </c>
      <c r="Q13" s="154" t="s">
        <v>433</v>
      </c>
      <c r="R13" s="154" t="s">
        <v>433</v>
      </c>
      <c r="S13" s="124" t="s">
        <v>45</v>
      </c>
      <c r="T13" s="121">
        <f>D29</f>
        <v>10000</v>
      </c>
      <c r="U13" s="154" t="s">
        <v>433</v>
      </c>
      <c r="V13" s="154" t="s">
        <v>433</v>
      </c>
      <c r="W13" s="154" t="s">
        <v>433</v>
      </c>
      <c r="X13" s="154" t="s">
        <v>433</v>
      </c>
      <c r="Y13" s="154" t="s">
        <v>433</v>
      </c>
      <c r="Z13" s="154" t="s">
        <v>433</v>
      </c>
      <c r="AA13" s="154" t="s">
        <v>433</v>
      </c>
      <c r="AB13" s="151" t="s">
        <v>188</v>
      </c>
      <c r="AC13" s="151" t="s">
        <v>433</v>
      </c>
      <c r="AD13" s="151">
        <f>ROUND(($AC$8/$U$8)*D28,4)</f>
        <v>15.742000000000001</v>
      </c>
      <c r="AE13" s="154" t="s">
        <v>433</v>
      </c>
      <c r="AF13" s="154" t="s">
        <v>433</v>
      </c>
      <c r="AG13" s="154" t="s">
        <v>433</v>
      </c>
      <c r="AH13" s="154" t="s">
        <v>433</v>
      </c>
      <c r="AI13" s="154" t="s">
        <v>433</v>
      </c>
      <c r="AJ13" s="154" t="s">
        <v>433</v>
      </c>
      <c r="AK13" s="154" t="s">
        <v>433</v>
      </c>
      <c r="AL13" s="154" t="s">
        <v>433</v>
      </c>
      <c r="AM13" s="154" t="s">
        <v>433</v>
      </c>
      <c r="AN13" s="158" t="s">
        <v>188</v>
      </c>
      <c r="AO13" s="158" t="s">
        <v>433</v>
      </c>
      <c r="AP13" s="158">
        <f>ROUND(($AO$8/$U$8)*D28,4)</f>
        <v>15.742000000000001</v>
      </c>
      <c r="AQ13" s="154" t="s">
        <v>433</v>
      </c>
      <c r="AR13" s="154" t="s">
        <v>433</v>
      </c>
      <c r="AS13" s="154" t="s">
        <v>433</v>
      </c>
      <c r="AT13" s="154" t="s">
        <v>433</v>
      </c>
      <c r="AU13" s="154" t="s">
        <v>433</v>
      </c>
      <c r="AV13" s="154" t="s">
        <v>433</v>
      </c>
      <c r="AW13" s="154" t="s">
        <v>433</v>
      </c>
      <c r="AX13" s="154" t="s">
        <v>433</v>
      </c>
      <c r="AY13" s="154" t="s">
        <v>433</v>
      </c>
      <c r="AZ13" s="159" t="s">
        <v>188</v>
      </c>
      <c r="BA13" s="159" t="s">
        <v>433</v>
      </c>
      <c r="BB13" s="159">
        <f>ROUND(($BA$8/$U$8)*D28,4)</f>
        <v>56.962600000000002</v>
      </c>
      <c r="BC13" s="154" t="s">
        <v>433</v>
      </c>
      <c r="BD13" s="154" t="s">
        <v>433</v>
      </c>
      <c r="BE13" s="154" t="s">
        <v>433</v>
      </c>
      <c r="BF13" s="154" t="s">
        <v>433</v>
      </c>
      <c r="BG13" s="154" t="s">
        <v>433</v>
      </c>
      <c r="BH13" s="154" t="s">
        <v>433</v>
      </c>
      <c r="BI13" s="154" t="s">
        <v>433</v>
      </c>
    </row>
    <row r="14" spans="1:93" x14ac:dyDescent="0.2">
      <c r="A14" s="123">
        <v>11</v>
      </c>
      <c r="B14" s="154" t="s">
        <v>433</v>
      </c>
      <c r="C14" s="154" t="s">
        <v>433</v>
      </c>
      <c r="D14" s="154" t="s">
        <v>433</v>
      </c>
      <c r="E14" s="154" t="s">
        <v>433</v>
      </c>
      <c r="F14" s="154" t="s">
        <v>433</v>
      </c>
      <c r="G14" s="154" t="s">
        <v>433</v>
      </c>
      <c r="H14" s="154" t="s">
        <v>433</v>
      </c>
      <c r="I14" s="154" t="s">
        <v>433</v>
      </c>
      <c r="J14" s="154" t="s">
        <v>433</v>
      </c>
      <c r="K14" s="154" t="s">
        <v>433</v>
      </c>
      <c r="L14" s="154" t="s">
        <v>433</v>
      </c>
      <c r="M14" s="154" t="s">
        <v>433</v>
      </c>
      <c r="N14" s="154" t="s">
        <v>433</v>
      </c>
      <c r="O14" s="154" t="s">
        <v>433</v>
      </c>
      <c r="P14" s="154" t="s">
        <v>433</v>
      </c>
      <c r="Q14" s="154" t="s">
        <v>433</v>
      </c>
      <c r="R14" s="154" t="s">
        <v>433</v>
      </c>
      <c r="S14" s="154" t="s">
        <v>433</v>
      </c>
      <c r="T14" s="154" t="s">
        <v>433</v>
      </c>
      <c r="U14" s="154" t="s">
        <v>433</v>
      </c>
      <c r="V14" s="154" t="s">
        <v>433</v>
      </c>
      <c r="W14" s="154" t="s">
        <v>433</v>
      </c>
      <c r="X14" s="154" t="s">
        <v>433</v>
      </c>
      <c r="Y14" s="154" t="s">
        <v>433</v>
      </c>
      <c r="Z14" s="154" t="s">
        <v>433</v>
      </c>
      <c r="AA14" s="154" t="s">
        <v>433</v>
      </c>
      <c r="AB14" s="151" t="s">
        <v>189</v>
      </c>
      <c r="AC14" s="151" t="s">
        <v>433</v>
      </c>
      <c r="AD14" s="151">
        <f>ROUND(AD12+AD13,2)</f>
        <v>110.19</v>
      </c>
      <c r="AE14" s="154" t="s">
        <v>433</v>
      </c>
      <c r="AF14" s="154" t="s">
        <v>433</v>
      </c>
      <c r="AG14" s="154" t="s">
        <v>433</v>
      </c>
      <c r="AH14" s="154" t="s">
        <v>433</v>
      </c>
      <c r="AI14" s="154" t="s">
        <v>433</v>
      </c>
      <c r="AJ14" s="154" t="s">
        <v>433</v>
      </c>
      <c r="AK14" s="154" t="s">
        <v>433</v>
      </c>
      <c r="AL14" s="154" t="s">
        <v>433</v>
      </c>
      <c r="AM14" s="154" t="s">
        <v>433</v>
      </c>
      <c r="AN14" s="158" t="s">
        <v>189</v>
      </c>
      <c r="AO14" s="158" t="s">
        <v>433</v>
      </c>
      <c r="AP14" s="158">
        <f>ROUND(AP12+AP13,2)</f>
        <v>110.19</v>
      </c>
      <c r="AQ14" s="154" t="s">
        <v>433</v>
      </c>
      <c r="AR14" s="154" t="s">
        <v>433</v>
      </c>
      <c r="AS14" s="154" t="s">
        <v>433</v>
      </c>
      <c r="AT14" s="154" t="s">
        <v>433</v>
      </c>
      <c r="AU14" s="154" t="s">
        <v>433</v>
      </c>
      <c r="AV14" s="154" t="s">
        <v>433</v>
      </c>
      <c r="AW14" s="154" t="s">
        <v>433</v>
      </c>
      <c r="AX14" s="154" t="s">
        <v>433</v>
      </c>
      <c r="AY14" s="154" t="s">
        <v>433</v>
      </c>
      <c r="AZ14" s="159" t="s">
        <v>189</v>
      </c>
      <c r="BA14" s="159" t="s">
        <v>433</v>
      </c>
      <c r="BB14" s="159">
        <f>ROUND(BB12+BB13,2)</f>
        <v>398.74</v>
      </c>
      <c r="BC14" s="154" t="s">
        <v>433</v>
      </c>
      <c r="BD14" s="154" t="s">
        <v>433</v>
      </c>
      <c r="BE14" s="154" t="s">
        <v>433</v>
      </c>
      <c r="BF14" s="154" t="s">
        <v>433</v>
      </c>
      <c r="BG14" s="154" t="s">
        <v>433</v>
      </c>
      <c r="BH14" s="154" t="s">
        <v>433</v>
      </c>
      <c r="BI14" s="154" t="s">
        <v>433</v>
      </c>
    </row>
    <row r="15" spans="1:93" ht="25.5" x14ac:dyDescent="0.2">
      <c r="A15" s="123">
        <v>12</v>
      </c>
      <c r="B15" s="184" t="s">
        <v>25</v>
      </c>
      <c r="C15" s="184" t="s">
        <v>26</v>
      </c>
      <c r="D15" s="184" t="s">
        <v>27</v>
      </c>
      <c r="E15" s="184" t="s">
        <v>14</v>
      </c>
      <c r="F15" s="184" t="s">
        <v>21</v>
      </c>
      <c r="G15" s="184" t="s">
        <v>22</v>
      </c>
      <c r="H15" s="184" t="s">
        <v>79</v>
      </c>
      <c r="I15" s="186" t="s">
        <v>674</v>
      </c>
      <c r="J15" s="184" t="s">
        <v>13</v>
      </c>
      <c r="K15" s="184" t="s">
        <v>24</v>
      </c>
      <c r="L15" s="185" t="s">
        <v>609</v>
      </c>
      <c r="M15" s="185" t="s">
        <v>610</v>
      </c>
      <c r="N15" s="185" t="s">
        <v>434</v>
      </c>
      <c r="O15" s="186" t="s">
        <v>608</v>
      </c>
      <c r="P15" s="186" t="s">
        <v>81</v>
      </c>
      <c r="Q15" s="186" t="s">
        <v>675</v>
      </c>
      <c r="R15" s="184" t="s">
        <v>82</v>
      </c>
      <c r="S15" s="154" t="s">
        <v>433</v>
      </c>
      <c r="T15" s="154" t="s">
        <v>433</v>
      </c>
      <c r="U15" s="154" t="s">
        <v>433</v>
      </c>
      <c r="V15" s="74" t="s">
        <v>247</v>
      </c>
      <c r="W15" s="74" t="s">
        <v>248</v>
      </c>
      <c r="X15" s="74" t="s">
        <v>607</v>
      </c>
      <c r="Y15" s="161" t="s">
        <v>433</v>
      </c>
      <c r="Z15" s="154" t="s">
        <v>433</v>
      </c>
      <c r="AA15" s="154" t="s">
        <v>433</v>
      </c>
      <c r="AB15" s="151" t="s">
        <v>183</v>
      </c>
      <c r="AC15" s="151" t="s">
        <v>433</v>
      </c>
      <c r="AD15" s="151">
        <v>0</v>
      </c>
      <c r="AE15" s="154" t="s">
        <v>433</v>
      </c>
      <c r="AF15" s="154" t="s">
        <v>433</v>
      </c>
      <c r="AG15" s="154" t="s">
        <v>433</v>
      </c>
      <c r="AH15" s="154" t="s">
        <v>433</v>
      </c>
      <c r="AI15" s="154" t="s">
        <v>433</v>
      </c>
      <c r="AJ15" s="154" t="s">
        <v>433</v>
      </c>
      <c r="AK15" s="154" t="s">
        <v>433</v>
      </c>
      <c r="AL15" s="154" t="s">
        <v>433</v>
      </c>
      <c r="AM15" s="154" t="s">
        <v>433</v>
      </c>
      <c r="AN15" s="158" t="s">
        <v>183</v>
      </c>
      <c r="AO15" s="158" t="s">
        <v>433</v>
      </c>
      <c r="AP15" s="158">
        <v>0</v>
      </c>
      <c r="AQ15" s="154" t="s">
        <v>433</v>
      </c>
      <c r="AR15" s="154" t="s">
        <v>433</v>
      </c>
      <c r="AS15" s="154" t="s">
        <v>433</v>
      </c>
      <c r="AT15" s="154" t="s">
        <v>433</v>
      </c>
      <c r="AU15" s="154" t="s">
        <v>433</v>
      </c>
      <c r="AV15" s="154" t="s">
        <v>433</v>
      </c>
      <c r="AW15" s="154" t="s">
        <v>433</v>
      </c>
      <c r="AX15" s="154" t="s">
        <v>433</v>
      </c>
      <c r="AY15" s="154" t="s">
        <v>433</v>
      </c>
      <c r="AZ15" s="159" t="s">
        <v>183</v>
      </c>
      <c r="BA15" s="159" t="s">
        <v>433</v>
      </c>
      <c r="BB15" s="159">
        <v>0</v>
      </c>
      <c r="BC15" s="154" t="s">
        <v>433</v>
      </c>
      <c r="BD15" s="154" t="s">
        <v>433</v>
      </c>
      <c r="BE15" s="154" t="s">
        <v>433</v>
      </c>
      <c r="BF15" s="154" t="s">
        <v>433</v>
      </c>
      <c r="BG15" s="154" t="s">
        <v>433</v>
      </c>
      <c r="BH15" s="154" t="s">
        <v>433</v>
      </c>
      <c r="BI15" s="154" t="s">
        <v>433</v>
      </c>
    </row>
    <row r="16" spans="1:93" ht="15" x14ac:dyDescent="0.25">
      <c r="A16" s="123">
        <v>13</v>
      </c>
      <c r="B16" s="175" t="s">
        <v>433</v>
      </c>
      <c r="C16" s="175" t="s">
        <v>433</v>
      </c>
      <c r="D16" s="175" t="s">
        <v>433</v>
      </c>
      <c r="E16" t="s">
        <v>1192</v>
      </c>
      <c r="F16" t="s">
        <v>1193</v>
      </c>
      <c r="G16" t="s">
        <v>1196</v>
      </c>
      <c r="H16" s="201">
        <f>ROUND(AD10,2)</f>
        <v>796</v>
      </c>
      <c r="I16" s="176">
        <f>ROUND(AH8,2)*M16</f>
        <v>6028.3651999999993</v>
      </c>
      <c r="J16" s="201">
        <f>ROUND(AD17,2)</f>
        <v>897.29</v>
      </c>
      <c r="K16" t="s">
        <v>1199</v>
      </c>
      <c r="L16" s="202">
        <f>J16</f>
        <v>897.29</v>
      </c>
      <c r="M16" s="1">
        <v>74.36</v>
      </c>
      <c r="N16" s="177">
        <f>L16*M16</f>
        <v>66722.484400000001</v>
      </c>
      <c r="O16" s="5">
        <f>J16-L16</f>
        <v>0</v>
      </c>
      <c r="P16" s="201">
        <v>0</v>
      </c>
      <c r="Q16" s="176">
        <v>0</v>
      </c>
      <c r="R16" s="201">
        <v>0</v>
      </c>
      <c r="S16" s="154" t="s">
        <v>433</v>
      </c>
      <c r="T16" s="154" t="s">
        <v>433</v>
      </c>
      <c r="U16" s="154" t="s">
        <v>433</v>
      </c>
      <c r="V16" s="174">
        <f>(U3*N3)</f>
        <v>0</v>
      </c>
      <c r="W16" s="174">
        <f>(U3*O3)</f>
        <v>0</v>
      </c>
      <c r="X16" s="75">
        <f>V3</f>
        <v>91.21</v>
      </c>
      <c r="Y16" s="154" t="s">
        <v>433</v>
      </c>
      <c r="Z16" s="154" t="s">
        <v>433</v>
      </c>
      <c r="AA16" s="154" t="s">
        <v>433</v>
      </c>
      <c r="AB16" s="151" t="s">
        <v>50</v>
      </c>
      <c r="AC16" s="151" t="s">
        <v>433</v>
      </c>
      <c r="AD16" s="151">
        <f>AH8</f>
        <v>81.069999999999993</v>
      </c>
      <c r="AE16" s="154" t="s">
        <v>433</v>
      </c>
      <c r="AF16" s="154" t="s">
        <v>433</v>
      </c>
      <c r="AG16" s="154" t="s">
        <v>433</v>
      </c>
      <c r="AH16" s="162" t="s">
        <v>433</v>
      </c>
      <c r="AI16" s="162" t="s">
        <v>433</v>
      </c>
      <c r="AJ16" s="154" t="s">
        <v>433</v>
      </c>
      <c r="AK16" s="154" t="s">
        <v>433</v>
      </c>
      <c r="AL16" s="154" t="s">
        <v>433</v>
      </c>
      <c r="AM16" s="154" t="s">
        <v>433</v>
      </c>
      <c r="AN16" s="158" t="s">
        <v>50</v>
      </c>
      <c r="AO16" s="158" t="s">
        <v>433</v>
      </c>
      <c r="AP16" s="158">
        <f>AT8</f>
        <v>81.069999999999993</v>
      </c>
      <c r="AQ16" s="154" t="s">
        <v>433</v>
      </c>
      <c r="AR16" s="154" t="s">
        <v>433</v>
      </c>
      <c r="AS16" s="154" t="s">
        <v>433</v>
      </c>
      <c r="AT16" s="154" t="s">
        <v>433</v>
      </c>
      <c r="AU16" s="154" t="s">
        <v>433</v>
      </c>
      <c r="AV16" s="154" t="s">
        <v>433</v>
      </c>
      <c r="AW16" s="154" t="s">
        <v>433</v>
      </c>
      <c r="AX16" s="154" t="s">
        <v>433</v>
      </c>
      <c r="AY16" s="154" t="s">
        <v>433</v>
      </c>
      <c r="AZ16" s="159" t="s">
        <v>50</v>
      </c>
      <c r="BA16" s="159" t="s">
        <v>433</v>
      </c>
      <c r="BB16" s="159">
        <f>BF8</f>
        <v>293.34999999999997</v>
      </c>
      <c r="BC16" s="154" t="s">
        <v>433</v>
      </c>
      <c r="BD16" s="154" t="s">
        <v>433</v>
      </c>
      <c r="BE16" s="154" t="s">
        <v>433</v>
      </c>
      <c r="BF16" s="154" t="s">
        <v>433</v>
      </c>
      <c r="BG16" s="154" t="s">
        <v>433</v>
      </c>
      <c r="BH16" s="154" t="s">
        <v>433</v>
      </c>
      <c r="BI16" s="154" t="s">
        <v>433</v>
      </c>
    </row>
    <row r="17" spans="1:61" ht="15" x14ac:dyDescent="0.25">
      <c r="A17" s="123">
        <v>14</v>
      </c>
      <c r="B17" s="175" t="s">
        <v>433</v>
      </c>
      <c r="C17" s="175" t="s">
        <v>433</v>
      </c>
      <c r="D17" s="175" t="s">
        <v>433</v>
      </c>
      <c r="E17" s="175" t="s">
        <v>433</v>
      </c>
      <c r="F17" t="s">
        <v>1194</v>
      </c>
      <c r="G17" t="s">
        <v>1197</v>
      </c>
      <c r="H17" s="201">
        <f>ROUND(AP10,2)</f>
        <v>796</v>
      </c>
      <c r="I17" s="176">
        <f>ROUND(AT8,2)*M16</f>
        <v>6028.3651999999993</v>
      </c>
      <c r="J17" s="3">
        <f>ROUND(AP17,2)</f>
        <v>897.29</v>
      </c>
      <c r="K17" t="s">
        <v>1200</v>
      </c>
      <c r="L17" s="202">
        <f>J17</f>
        <v>897.29</v>
      </c>
      <c r="M17" s="1">
        <v>78.349999999999994</v>
      </c>
      <c r="N17" s="177">
        <f t="shared" ref="N17:N18" si="19">L17*M17</f>
        <v>70302.671499999997</v>
      </c>
      <c r="O17" s="5">
        <f t="shared" ref="O17:O18" si="20">J17-L17</f>
        <v>0</v>
      </c>
      <c r="P17" s="201">
        <v>0</v>
      </c>
      <c r="Q17" s="176">
        <v>0</v>
      </c>
      <c r="R17" s="201">
        <v>0</v>
      </c>
      <c r="S17" s="154" t="s">
        <v>433</v>
      </c>
      <c r="T17" s="154" t="s">
        <v>433</v>
      </c>
      <c r="U17" s="154" t="s">
        <v>433</v>
      </c>
      <c r="V17" s="174">
        <f t="shared" ref="V17:V20" si="21">(U4*N4)</f>
        <v>0</v>
      </c>
      <c r="W17" s="174">
        <f t="shared" ref="W17:W20" si="22">(U4*O4)</f>
        <v>0</v>
      </c>
      <c r="X17" s="75">
        <f t="shared" ref="X17:X26" si="23">V4</f>
        <v>70.94</v>
      </c>
      <c r="Y17" s="154" t="s">
        <v>433</v>
      </c>
      <c r="Z17" s="154" t="s">
        <v>433</v>
      </c>
      <c r="AA17" s="154" t="s">
        <v>433</v>
      </c>
      <c r="AB17" s="151" t="s">
        <v>190</v>
      </c>
      <c r="AC17" s="151" t="s">
        <v>433</v>
      </c>
      <c r="AD17" s="151">
        <f>(AD10+AD14)-AD11</f>
        <v>897.29000000000008</v>
      </c>
      <c r="AE17" s="154" t="s">
        <v>433</v>
      </c>
      <c r="AF17" s="154" t="s">
        <v>433</v>
      </c>
      <c r="AG17" s="154" t="s">
        <v>433</v>
      </c>
      <c r="AH17" s="154" t="s">
        <v>433</v>
      </c>
      <c r="AI17" s="154" t="s">
        <v>433</v>
      </c>
      <c r="AJ17" s="154" t="s">
        <v>433</v>
      </c>
      <c r="AK17" s="154" t="s">
        <v>433</v>
      </c>
      <c r="AL17" s="154" t="s">
        <v>433</v>
      </c>
      <c r="AM17" s="154" t="s">
        <v>433</v>
      </c>
      <c r="AN17" s="158" t="s">
        <v>190</v>
      </c>
      <c r="AO17" s="158" t="s">
        <v>433</v>
      </c>
      <c r="AP17" s="158">
        <f>(AP10+AP14)-AP11</f>
        <v>897.29000000000008</v>
      </c>
      <c r="AQ17" s="154" t="s">
        <v>433</v>
      </c>
      <c r="AR17" s="154" t="s">
        <v>433</v>
      </c>
      <c r="AS17" s="154" t="s">
        <v>433</v>
      </c>
      <c r="AT17" s="154" t="s">
        <v>433</v>
      </c>
      <c r="AU17" s="154" t="s">
        <v>433</v>
      </c>
      <c r="AV17" s="154" t="s">
        <v>433</v>
      </c>
      <c r="AW17" s="154" t="s">
        <v>433</v>
      </c>
      <c r="AX17" s="154" t="s">
        <v>433</v>
      </c>
      <c r="AY17" s="154" t="s">
        <v>433</v>
      </c>
      <c r="AZ17" s="159" t="s">
        <v>190</v>
      </c>
      <c r="BA17" s="159" t="s">
        <v>433</v>
      </c>
      <c r="BB17" s="159">
        <f>(BB10+BB14)-BB11</f>
        <v>3246.8700000000008</v>
      </c>
      <c r="BC17" s="154" t="s">
        <v>433</v>
      </c>
      <c r="BD17" s="154" t="s">
        <v>433</v>
      </c>
      <c r="BE17" s="154" t="s">
        <v>433</v>
      </c>
      <c r="BF17" s="154" t="s">
        <v>433</v>
      </c>
      <c r="BG17" s="154" t="s">
        <v>433</v>
      </c>
      <c r="BH17" s="154" t="s">
        <v>433</v>
      </c>
      <c r="BI17" s="154" t="s">
        <v>433</v>
      </c>
    </row>
    <row r="18" spans="1:61" ht="15" x14ac:dyDescent="0.25">
      <c r="A18" s="123">
        <v>15</v>
      </c>
      <c r="B18" s="175" t="s">
        <v>433</v>
      </c>
      <c r="C18" s="175" t="s">
        <v>433</v>
      </c>
      <c r="D18" s="175" t="s">
        <v>433</v>
      </c>
      <c r="E18" s="175" t="s">
        <v>433</v>
      </c>
      <c r="F18" t="s">
        <v>1195</v>
      </c>
      <c r="G18" t="s">
        <v>1198</v>
      </c>
      <c r="H18" s="201">
        <f>ROUND(BB10,2)</f>
        <v>2880.33</v>
      </c>
      <c r="I18" s="176">
        <f>ROUND(BF8,2)*M16</f>
        <v>21813.506000000001</v>
      </c>
      <c r="J18" s="3">
        <f>ROUND(BB17,2)</f>
        <v>3246.87</v>
      </c>
      <c r="K18" s="201" t="s">
        <v>433</v>
      </c>
      <c r="L18" s="5">
        <f t="shared" ref="L18:L19" si="24">J18</f>
        <v>3246.87</v>
      </c>
      <c r="M18" s="1">
        <v>78.349999999999994</v>
      </c>
      <c r="N18" s="177">
        <f t="shared" si="19"/>
        <v>254392.26449999996</v>
      </c>
      <c r="O18" s="5">
        <f t="shared" si="20"/>
        <v>0</v>
      </c>
      <c r="P18" s="201">
        <v>0</v>
      </c>
      <c r="Q18" s="176">
        <v>0</v>
      </c>
      <c r="R18" s="201">
        <v>0</v>
      </c>
      <c r="S18" s="154" t="s">
        <v>433</v>
      </c>
      <c r="T18" s="154" t="s">
        <v>433</v>
      </c>
      <c r="U18" s="154" t="s">
        <v>433</v>
      </c>
      <c r="V18" s="174">
        <f t="shared" si="21"/>
        <v>0</v>
      </c>
      <c r="W18" s="174">
        <f t="shared" si="22"/>
        <v>0</v>
      </c>
      <c r="X18" s="75">
        <f t="shared" si="23"/>
        <v>40.260000000000005</v>
      </c>
      <c r="Y18" s="154" t="s">
        <v>433</v>
      </c>
      <c r="Z18" s="154" t="s">
        <v>433</v>
      </c>
      <c r="AA18" s="154" t="s">
        <v>433</v>
      </c>
      <c r="AB18" s="151" t="s">
        <v>45</v>
      </c>
      <c r="AC18" s="151" t="s">
        <v>433</v>
      </c>
      <c r="AD18" s="188">
        <f>ROUND(($AC$8/$U$8)*D29,2)</f>
        <v>1779.83</v>
      </c>
      <c r="AE18" s="154" t="s">
        <v>433</v>
      </c>
      <c r="AF18" s="154" t="s">
        <v>433</v>
      </c>
      <c r="AG18" s="154" t="s">
        <v>433</v>
      </c>
      <c r="AH18" s="154" t="s">
        <v>433</v>
      </c>
      <c r="AI18" s="154" t="s">
        <v>433</v>
      </c>
      <c r="AJ18" s="154" t="s">
        <v>433</v>
      </c>
      <c r="AK18" s="154" t="s">
        <v>433</v>
      </c>
      <c r="AL18" s="154" t="s">
        <v>433</v>
      </c>
      <c r="AM18" s="154" t="s">
        <v>433</v>
      </c>
      <c r="AN18" s="158" t="s">
        <v>45</v>
      </c>
      <c r="AO18" s="158" t="s">
        <v>433</v>
      </c>
      <c r="AP18" s="190">
        <f>ROUND(($AO$8/$U$8)*D29,2)</f>
        <v>1779.83</v>
      </c>
      <c r="AQ18" s="154" t="s">
        <v>433</v>
      </c>
      <c r="AR18" s="154" t="s">
        <v>433</v>
      </c>
      <c r="AS18" s="154" t="s">
        <v>433</v>
      </c>
      <c r="AT18" s="154" t="s">
        <v>433</v>
      </c>
      <c r="AU18" s="154" t="s">
        <v>433</v>
      </c>
      <c r="AV18" s="154" t="s">
        <v>433</v>
      </c>
      <c r="AW18" s="154" t="s">
        <v>433</v>
      </c>
      <c r="AX18" s="154" t="s">
        <v>433</v>
      </c>
      <c r="AY18" s="154" t="s">
        <v>433</v>
      </c>
      <c r="AZ18" s="159" t="s">
        <v>45</v>
      </c>
      <c r="BA18" s="159" t="s">
        <v>433</v>
      </c>
      <c r="BB18" s="189">
        <f>ROUND(($BA$8/$U$8)*D29,2)</f>
        <v>6440.34</v>
      </c>
      <c r="BC18" s="154" t="s">
        <v>433</v>
      </c>
      <c r="BD18" s="154" t="s">
        <v>433</v>
      </c>
      <c r="BE18" s="154" t="s">
        <v>433</v>
      </c>
      <c r="BF18" s="154" t="s">
        <v>433</v>
      </c>
      <c r="BG18" s="154" t="s">
        <v>433</v>
      </c>
      <c r="BH18" s="154" t="s">
        <v>433</v>
      </c>
      <c r="BI18" s="154" t="s">
        <v>433</v>
      </c>
    </row>
    <row r="19" spans="1:61" s="165" customFormat="1" x14ac:dyDescent="0.2">
      <c r="A19" s="123">
        <v>16</v>
      </c>
      <c r="B19" s="175" t="s">
        <v>433</v>
      </c>
      <c r="C19" s="175" t="s">
        <v>433</v>
      </c>
      <c r="D19" s="175" t="s">
        <v>433</v>
      </c>
      <c r="E19" s="175" t="s">
        <v>433</v>
      </c>
      <c r="F19" s="175" t="s">
        <v>433</v>
      </c>
      <c r="G19" s="175" t="s">
        <v>433</v>
      </c>
      <c r="H19" s="201" t="s">
        <v>433</v>
      </c>
      <c r="I19" s="176" t="s">
        <v>433</v>
      </c>
      <c r="J19" s="3" t="s">
        <v>433</v>
      </c>
      <c r="K19" s="201" t="s">
        <v>433</v>
      </c>
      <c r="L19" s="5" t="str">
        <f t="shared" si="24"/>
        <v>.</v>
      </c>
      <c r="M19" s="203" t="s">
        <v>433</v>
      </c>
      <c r="N19" s="76">
        <f>N18+N17</f>
        <v>324694.93599999999</v>
      </c>
      <c r="O19" s="5" t="s">
        <v>433</v>
      </c>
      <c r="P19" s="201">
        <v>0</v>
      </c>
      <c r="Q19" s="176">
        <v>0</v>
      </c>
      <c r="R19" s="201">
        <v>0</v>
      </c>
      <c r="S19" s="187" t="s">
        <v>433</v>
      </c>
      <c r="T19" s="187" t="s">
        <v>433</v>
      </c>
      <c r="U19" s="154" t="s">
        <v>433</v>
      </c>
      <c r="V19" s="174">
        <f t="shared" si="21"/>
        <v>0</v>
      </c>
      <c r="W19" s="174">
        <f t="shared" si="22"/>
        <v>0</v>
      </c>
      <c r="X19" s="75">
        <f t="shared" si="23"/>
        <v>190.25</v>
      </c>
      <c r="Y19" s="154" t="s">
        <v>433</v>
      </c>
      <c r="Z19" s="163" t="s">
        <v>433</v>
      </c>
      <c r="AA19" s="163" t="s">
        <v>433</v>
      </c>
      <c r="AB19" s="163" t="s">
        <v>433</v>
      </c>
      <c r="AC19" s="163" t="s">
        <v>433</v>
      </c>
      <c r="AD19" s="163" t="s">
        <v>433</v>
      </c>
      <c r="AE19" s="163" t="s">
        <v>433</v>
      </c>
      <c r="AF19" s="163" t="s">
        <v>433</v>
      </c>
      <c r="AG19" s="163" t="s">
        <v>433</v>
      </c>
      <c r="AH19" s="163" t="s">
        <v>433</v>
      </c>
      <c r="AI19" s="163" t="s">
        <v>433</v>
      </c>
      <c r="AJ19" s="163" t="s">
        <v>433</v>
      </c>
      <c r="AK19" s="164" t="s">
        <v>433</v>
      </c>
      <c r="AL19" s="164" t="s">
        <v>433</v>
      </c>
      <c r="AM19" s="164" t="s">
        <v>433</v>
      </c>
      <c r="AN19" s="163" t="s">
        <v>433</v>
      </c>
      <c r="AO19" s="163" t="s">
        <v>433</v>
      </c>
      <c r="AP19" s="163" t="s">
        <v>433</v>
      </c>
      <c r="AQ19" s="163" t="s">
        <v>433</v>
      </c>
      <c r="AR19" s="163" t="s">
        <v>433</v>
      </c>
      <c r="AS19" s="163" t="s">
        <v>433</v>
      </c>
      <c r="AT19" s="163" t="s">
        <v>433</v>
      </c>
      <c r="AU19" s="163" t="s">
        <v>433</v>
      </c>
      <c r="AV19" s="163" t="s">
        <v>433</v>
      </c>
      <c r="AW19" s="163" t="s">
        <v>433</v>
      </c>
      <c r="AX19" s="163" t="s">
        <v>433</v>
      </c>
      <c r="AY19" s="163" t="s">
        <v>433</v>
      </c>
      <c r="AZ19" s="163" t="s">
        <v>433</v>
      </c>
      <c r="BA19" s="163" t="s">
        <v>433</v>
      </c>
      <c r="BB19" s="163" t="s">
        <v>433</v>
      </c>
      <c r="BC19" s="163" t="s">
        <v>433</v>
      </c>
      <c r="BD19" s="163" t="s">
        <v>433</v>
      </c>
      <c r="BE19" s="163" t="s">
        <v>433</v>
      </c>
      <c r="BF19" s="163" t="s">
        <v>433</v>
      </c>
      <c r="BG19" s="163" t="s">
        <v>433</v>
      </c>
      <c r="BH19" s="163" t="s">
        <v>433</v>
      </c>
      <c r="BI19" s="163" t="s">
        <v>433</v>
      </c>
    </row>
    <row r="20" spans="1:61" x14ac:dyDescent="0.2">
      <c r="A20" s="123">
        <v>17</v>
      </c>
      <c r="B20" s="182" t="s">
        <v>23</v>
      </c>
      <c r="C20" s="182" t="s">
        <v>433</v>
      </c>
      <c r="D20" s="182" t="s">
        <v>433</v>
      </c>
      <c r="E20" s="182" t="s">
        <v>433</v>
      </c>
      <c r="F20" s="182" t="s">
        <v>433</v>
      </c>
      <c r="G20" s="182" t="s">
        <v>433</v>
      </c>
      <c r="H20" s="204">
        <f>ROUND(SUM(H16:H19),2)</f>
        <v>4472.33</v>
      </c>
      <c r="I20" s="183">
        <f>ROUND(SUM(I16:I19),2)</f>
        <v>33870.239999999998</v>
      </c>
      <c r="J20" s="4">
        <f>ROUND(SUM(J16:J19),2)</f>
        <v>5041.45</v>
      </c>
      <c r="K20" s="204" t="s">
        <v>433</v>
      </c>
      <c r="L20" s="204">
        <f>SUM(L16:L19)</f>
        <v>5041.45</v>
      </c>
      <c r="M20" s="204"/>
      <c r="N20" s="183">
        <f>N19+N16</f>
        <v>391417.4204</v>
      </c>
      <c r="O20" s="204">
        <f>SUM(O16:O19)</f>
        <v>0</v>
      </c>
      <c r="P20" s="204">
        <f>ROUND(T8,2)</f>
        <v>4472.33</v>
      </c>
      <c r="Q20" s="183">
        <f>V8*M16</f>
        <v>33870.979999999996</v>
      </c>
      <c r="R20" s="204">
        <f>ROUND(T12,2)</f>
        <v>5041.46</v>
      </c>
      <c r="S20" s="154" t="s">
        <v>433</v>
      </c>
      <c r="T20" s="154" t="s">
        <v>433</v>
      </c>
      <c r="U20" s="162" t="s">
        <v>433</v>
      </c>
      <c r="V20" s="174">
        <f t="shared" si="21"/>
        <v>0</v>
      </c>
      <c r="W20" s="174">
        <f t="shared" si="22"/>
        <v>0</v>
      </c>
      <c r="X20" s="75">
        <f t="shared" si="23"/>
        <v>62.839999999999996</v>
      </c>
      <c r="Y20" s="154" t="s">
        <v>433</v>
      </c>
      <c r="Z20" s="154" t="s">
        <v>433</v>
      </c>
      <c r="AA20" s="154" t="s">
        <v>433</v>
      </c>
      <c r="AB20" s="154" t="s">
        <v>433</v>
      </c>
      <c r="AC20" s="154" t="s">
        <v>433</v>
      </c>
      <c r="AD20" s="154" t="s">
        <v>433</v>
      </c>
      <c r="AE20" s="154" t="s">
        <v>433</v>
      </c>
      <c r="AF20" s="154" t="s">
        <v>433</v>
      </c>
      <c r="AG20" s="154" t="s">
        <v>433</v>
      </c>
      <c r="AH20" s="154" t="s">
        <v>433</v>
      </c>
      <c r="AI20" s="154" t="s">
        <v>433</v>
      </c>
      <c r="AJ20" s="154" t="s">
        <v>433</v>
      </c>
      <c r="AK20" s="164" t="s">
        <v>433</v>
      </c>
      <c r="AL20" s="164" t="s">
        <v>433</v>
      </c>
      <c r="AM20" s="164" t="s">
        <v>433</v>
      </c>
      <c r="AN20" s="154" t="s">
        <v>433</v>
      </c>
      <c r="AO20" s="154" t="s">
        <v>433</v>
      </c>
      <c r="AP20" s="154" t="s">
        <v>433</v>
      </c>
      <c r="AQ20" s="154" t="s">
        <v>433</v>
      </c>
      <c r="AR20" s="154" t="s">
        <v>433</v>
      </c>
      <c r="AS20" s="154" t="s">
        <v>433</v>
      </c>
      <c r="AT20" s="154" t="s">
        <v>433</v>
      </c>
      <c r="AU20" s="154" t="s">
        <v>433</v>
      </c>
      <c r="AV20" s="154" t="s">
        <v>433</v>
      </c>
      <c r="AW20" s="154" t="s">
        <v>433</v>
      </c>
      <c r="AX20" s="154" t="s">
        <v>433</v>
      </c>
      <c r="AY20" s="154" t="s">
        <v>433</v>
      </c>
      <c r="AZ20" s="154" t="s">
        <v>433</v>
      </c>
      <c r="BA20" s="154" t="s">
        <v>433</v>
      </c>
      <c r="BB20" s="154" t="s">
        <v>433</v>
      </c>
      <c r="BC20" s="154" t="s">
        <v>433</v>
      </c>
      <c r="BD20" s="154" t="s">
        <v>433</v>
      </c>
      <c r="BE20" s="154" t="s">
        <v>433</v>
      </c>
      <c r="BF20" s="154" t="s">
        <v>433</v>
      </c>
      <c r="BG20" s="154" t="s">
        <v>433</v>
      </c>
      <c r="BH20" s="154" t="s">
        <v>433</v>
      </c>
      <c r="BI20" s="154" t="s">
        <v>433</v>
      </c>
    </row>
    <row r="21" spans="1:61" x14ac:dyDescent="0.2">
      <c r="A21" s="123">
        <v>18</v>
      </c>
      <c r="B21" s="154" t="s">
        <v>433</v>
      </c>
      <c r="C21" s="154" t="s">
        <v>433</v>
      </c>
      <c r="D21" s="154" t="s">
        <v>433</v>
      </c>
      <c r="E21" s="154" t="s">
        <v>433</v>
      </c>
      <c r="F21" s="154" t="s">
        <v>433</v>
      </c>
      <c r="G21" s="154" t="s">
        <v>433</v>
      </c>
      <c r="H21" s="154" t="s">
        <v>433</v>
      </c>
      <c r="I21" s="154" t="s">
        <v>433</v>
      </c>
      <c r="J21" s="156" t="s">
        <v>433</v>
      </c>
      <c r="K21" s="154" t="s">
        <v>433</v>
      </c>
      <c r="L21" s="154" t="s">
        <v>433</v>
      </c>
      <c r="M21" s="154" t="s">
        <v>433</v>
      </c>
      <c r="N21" s="154" t="s">
        <v>433</v>
      </c>
      <c r="O21" s="154" t="s">
        <v>433</v>
      </c>
      <c r="P21" s="154" t="s">
        <v>433</v>
      </c>
      <c r="Q21" s="154" t="s">
        <v>433</v>
      </c>
      <c r="R21" s="154" t="s">
        <v>433</v>
      </c>
      <c r="S21" s="154" t="s">
        <v>433</v>
      </c>
      <c r="T21" s="154" t="s">
        <v>433</v>
      </c>
      <c r="U21" s="154" t="s">
        <v>433</v>
      </c>
      <c r="V21" s="174" t="s">
        <v>433</v>
      </c>
      <c r="W21" s="174" t="s">
        <v>433</v>
      </c>
      <c r="X21" s="75" t="s">
        <v>433</v>
      </c>
      <c r="Y21" s="154" t="s">
        <v>433</v>
      </c>
      <c r="Z21" s="154" t="s">
        <v>433</v>
      </c>
      <c r="AA21" s="154" t="s">
        <v>433</v>
      </c>
      <c r="AB21" s="154" t="s">
        <v>433</v>
      </c>
      <c r="AC21" s="154" t="s">
        <v>433</v>
      </c>
      <c r="AD21" s="154" t="s">
        <v>433</v>
      </c>
      <c r="AE21" s="154" t="s">
        <v>433</v>
      </c>
      <c r="AF21" s="154" t="s">
        <v>433</v>
      </c>
      <c r="AG21" s="154" t="s">
        <v>433</v>
      </c>
      <c r="AH21" s="154" t="s">
        <v>433</v>
      </c>
      <c r="AI21" s="154" t="s">
        <v>433</v>
      </c>
      <c r="AJ21" s="154" t="s">
        <v>433</v>
      </c>
      <c r="AK21" s="164" t="s">
        <v>433</v>
      </c>
      <c r="AL21" s="164" t="s">
        <v>433</v>
      </c>
      <c r="AM21" s="164" t="s">
        <v>433</v>
      </c>
      <c r="AN21" s="154" t="s">
        <v>433</v>
      </c>
      <c r="AO21" s="154" t="s">
        <v>433</v>
      </c>
      <c r="AP21" s="154" t="s">
        <v>433</v>
      </c>
      <c r="AQ21" s="154" t="s">
        <v>433</v>
      </c>
      <c r="AR21" s="154" t="s">
        <v>433</v>
      </c>
      <c r="AS21" s="154" t="s">
        <v>433</v>
      </c>
      <c r="AT21" s="154" t="s">
        <v>433</v>
      </c>
      <c r="AU21" s="154" t="s">
        <v>433</v>
      </c>
      <c r="AV21" s="154" t="s">
        <v>433</v>
      </c>
      <c r="AW21" s="154" t="s">
        <v>433</v>
      </c>
      <c r="AX21" s="154" t="s">
        <v>433</v>
      </c>
      <c r="AY21" s="154" t="s">
        <v>433</v>
      </c>
      <c r="AZ21" s="154" t="s">
        <v>433</v>
      </c>
      <c r="BA21" s="154" t="s">
        <v>433</v>
      </c>
      <c r="BB21" s="154" t="s">
        <v>433</v>
      </c>
      <c r="BC21" s="154" t="s">
        <v>433</v>
      </c>
      <c r="BD21" s="154" t="s">
        <v>433</v>
      </c>
      <c r="BE21" s="154" t="s">
        <v>433</v>
      </c>
      <c r="BF21" s="154" t="s">
        <v>433</v>
      </c>
      <c r="BG21" s="154" t="s">
        <v>433</v>
      </c>
      <c r="BH21" s="154" t="s">
        <v>433</v>
      </c>
      <c r="BI21" s="154" t="s">
        <v>433</v>
      </c>
    </row>
    <row r="22" spans="1:61" x14ac:dyDescent="0.2">
      <c r="A22" s="123">
        <v>19</v>
      </c>
      <c r="B22" s="154" t="s">
        <v>433</v>
      </c>
      <c r="C22" s="154" t="s">
        <v>433</v>
      </c>
      <c r="D22" s="154" t="s">
        <v>433</v>
      </c>
      <c r="E22" s="154" t="s">
        <v>433</v>
      </c>
      <c r="F22" s="154" t="s">
        <v>433</v>
      </c>
      <c r="G22" s="154" t="s">
        <v>433</v>
      </c>
      <c r="H22" s="154" t="s">
        <v>433</v>
      </c>
      <c r="I22" s="154" t="s">
        <v>433</v>
      </c>
      <c r="J22" s="156" t="s">
        <v>433</v>
      </c>
      <c r="K22" s="154" t="s">
        <v>433</v>
      </c>
      <c r="L22" s="154" t="s">
        <v>433</v>
      </c>
      <c r="M22" s="154" t="s">
        <v>433</v>
      </c>
      <c r="N22" s="154" t="s">
        <v>433</v>
      </c>
      <c r="O22" s="154" t="s">
        <v>433</v>
      </c>
      <c r="P22" s="154" t="s">
        <v>433</v>
      </c>
      <c r="Q22" s="154" t="s">
        <v>433</v>
      </c>
      <c r="R22" s="154" t="s">
        <v>433</v>
      </c>
      <c r="S22" s="154" t="s">
        <v>433</v>
      </c>
      <c r="T22" s="154" t="s">
        <v>433</v>
      </c>
      <c r="U22" s="154" t="s">
        <v>433</v>
      </c>
      <c r="V22" s="174" t="s">
        <v>433</v>
      </c>
      <c r="W22" s="174" t="s">
        <v>433</v>
      </c>
      <c r="X22" s="75" t="str">
        <f t="shared" si="23"/>
        <v>.</v>
      </c>
      <c r="Y22" s="154" t="s">
        <v>433</v>
      </c>
      <c r="Z22" s="154" t="s">
        <v>433</v>
      </c>
      <c r="AA22" s="154" t="s">
        <v>433</v>
      </c>
      <c r="AB22" s="154" t="s">
        <v>433</v>
      </c>
      <c r="AC22" s="154" t="s">
        <v>433</v>
      </c>
      <c r="AD22" s="154" t="s">
        <v>433</v>
      </c>
      <c r="AE22" s="154" t="s">
        <v>433</v>
      </c>
      <c r="AF22" s="154" t="s">
        <v>433</v>
      </c>
      <c r="AG22" s="154" t="s">
        <v>433</v>
      </c>
      <c r="AH22" s="154" t="s">
        <v>433</v>
      </c>
      <c r="AI22" s="154" t="s">
        <v>433</v>
      </c>
      <c r="AJ22" s="154" t="s">
        <v>433</v>
      </c>
      <c r="AK22" s="164" t="s">
        <v>433</v>
      </c>
      <c r="AL22" s="164" t="s">
        <v>433</v>
      </c>
      <c r="AM22" s="164" t="s">
        <v>433</v>
      </c>
      <c r="AN22" s="154" t="s">
        <v>433</v>
      </c>
      <c r="AO22" s="154" t="s">
        <v>433</v>
      </c>
      <c r="AP22" s="154" t="s">
        <v>433</v>
      </c>
      <c r="AQ22" s="154" t="s">
        <v>433</v>
      </c>
      <c r="AR22" s="154" t="s">
        <v>433</v>
      </c>
      <c r="AS22" s="154" t="s">
        <v>433</v>
      </c>
      <c r="AT22" s="154" t="s">
        <v>433</v>
      </c>
      <c r="AU22" s="154" t="s">
        <v>433</v>
      </c>
      <c r="AV22" s="154" t="s">
        <v>433</v>
      </c>
      <c r="AW22" s="154" t="s">
        <v>433</v>
      </c>
      <c r="AX22" s="154" t="s">
        <v>433</v>
      </c>
      <c r="AY22" s="154" t="s">
        <v>433</v>
      </c>
      <c r="AZ22" s="154" t="s">
        <v>433</v>
      </c>
      <c r="BA22" s="154" t="s">
        <v>433</v>
      </c>
      <c r="BB22" s="154" t="s">
        <v>433</v>
      </c>
      <c r="BC22" s="154" t="s">
        <v>433</v>
      </c>
      <c r="BD22" s="154" t="s">
        <v>433</v>
      </c>
      <c r="BE22" s="154" t="s">
        <v>433</v>
      </c>
      <c r="BF22" s="154" t="s">
        <v>433</v>
      </c>
      <c r="BG22" s="154" t="s">
        <v>433</v>
      </c>
      <c r="BH22" s="154" t="s">
        <v>433</v>
      </c>
      <c r="BI22" s="154" t="s">
        <v>433</v>
      </c>
    </row>
    <row r="23" spans="1:61" x14ac:dyDescent="0.2">
      <c r="A23" s="123">
        <v>20</v>
      </c>
      <c r="B23" s="154" t="s">
        <v>433</v>
      </c>
      <c r="C23" s="154" t="s">
        <v>433</v>
      </c>
      <c r="D23" s="154" t="s">
        <v>433</v>
      </c>
      <c r="E23" s="154" t="s">
        <v>433</v>
      </c>
      <c r="F23" s="154" t="s">
        <v>433</v>
      </c>
      <c r="G23" s="154" t="s">
        <v>433</v>
      </c>
      <c r="H23" s="154" t="s">
        <v>433</v>
      </c>
      <c r="I23" s="154" t="s">
        <v>433</v>
      </c>
      <c r="J23" s="156" t="s">
        <v>433</v>
      </c>
      <c r="K23" s="154" t="s">
        <v>433</v>
      </c>
      <c r="L23" s="154" t="s">
        <v>433</v>
      </c>
      <c r="M23" s="154" t="s">
        <v>433</v>
      </c>
      <c r="N23" s="154" t="s">
        <v>433</v>
      </c>
      <c r="O23" s="154" t="s">
        <v>433</v>
      </c>
      <c r="P23" s="154" t="s">
        <v>433</v>
      </c>
      <c r="Q23" s="154" t="s">
        <v>433</v>
      </c>
      <c r="R23" s="154" t="s">
        <v>433</v>
      </c>
      <c r="S23" s="154" t="s">
        <v>433</v>
      </c>
      <c r="T23" s="154" t="s">
        <v>433</v>
      </c>
      <c r="U23" s="154" t="s">
        <v>433</v>
      </c>
      <c r="V23" s="174" t="s">
        <v>433</v>
      </c>
      <c r="W23" s="174" t="s">
        <v>433</v>
      </c>
      <c r="X23" s="75" t="str">
        <f t="shared" si="23"/>
        <v>.</v>
      </c>
      <c r="Y23" s="154" t="s">
        <v>433</v>
      </c>
      <c r="Z23" s="154" t="s">
        <v>433</v>
      </c>
      <c r="AA23" s="154" t="s">
        <v>433</v>
      </c>
      <c r="AB23" s="154" t="s">
        <v>433</v>
      </c>
      <c r="AC23" s="154" t="s">
        <v>433</v>
      </c>
      <c r="AD23" s="154" t="s">
        <v>433</v>
      </c>
      <c r="AE23" s="154" t="s">
        <v>433</v>
      </c>
      <c r="AF23" s="154" t="s">
        <v>433</v>
      </c>
      <c r="AG23" s="154" t="s">
        <v>433</v>
      </c>
      <c r="AH23" s="154" t="s">
        <v>433</v>
      </c>
      <c r="AI23" s="154" t="s">
        <v>433</v>
      </c>
      <c r="AJ23" s="154" t="s">
        <v>433</v>
      </c>
      <c r="AK23" s="164" t="s">
        <v>433</v>
      </c>
      <c r="AL23" s="164" t="s">
        <v>433</v>
      </c>
      <c r="AM23" s="164" t="s">
        <v>433</v>
      </c>
      <c r="AN23" s="154" t="s">
        <v>433</v>
      </c>
      <c r="AO23" s="154" t="s">
        <v>433</v>
      </c>
      <c r="AP23" s="154" t="s">
        <v>433</v>
      </c>
      <c r="AQ23" s="154" t="s">
        <v>433</v>
      </c>
      <c r="AR23" s="154" t="s">
        <v>433</v>
      </c>
      <c r="AS23" s="154" t="s">
        <v>433</v>
      </c>
      <c r="AT23" s="154" t="s">
        <v>433</v>
      </c>
      <c r="AU23" s="154" t="s">
        <v>433</v>
      </c>
      <c r="AV23" s="154" t="s">
        <v>433</v>
      </c>
      <c r="AW23" s="154" t="s">
        <v>433</v>
      </c>
      <c r="AX23" s="154" t="s">
        <v>433</v>
      </c>
      <c r="AY23" s="154" t="s">
        <v>433</v>
      </c>
      <c r="AZ23" s="154" t="s">
        <v>433</v>
      </c>
      <c r="BA23" s="154" t="s">
        <v>433</v>
      </c>
      <c r="BB23" s="154" t="s">
        <v>433</v>
      </c>
      <c r="BC23" s="154" t="s">
        <v>433</v>
      </c>
      <c r="BD23" s="154" t="s">
        <v>433</v>
      </c>
      <c r="BE23" s="154" t="s">
        <v>433</v>
      </c>
      <c r="BF23" s="154" t="s">
        <v>433</v>
      </c>
      <c r="BG23" s="154" t="s">
        <v>433</v>
      </c>
      <c r="BH23" s="154" t="s">
        <v>433</v>
      </c>
      <c r="BI23" s="154" t="s">
        <v>433</v>
      </c>
    </row>
    <row r="24" spans="1:61" x14ac:dyDescent="0.2">
      <c r="A24" s="123">
        <v>21</v>
      </c>
      <c r="B24" s="154" t="s">
        <v>433</v>
      </c>
      <c r="C24" s="154" t="s">
        <v>433</v>
      </c>
      <c r="D24" s="154" t="s">
        <v>433</v>
      </c>
      <c r="E24" s="154" t="s">
        <v>433</v>
      </c>
      <c r="F24" s="154" t="s">
        <v>433</v>
      </c>
      <c r="G24" s="154" t="s">
        <v>433</v>
      </c>
      <c r="H24" s="154" t="s">
        <v>433</v>
      </c>
      <c r="I24" s="154" t="s">
        <v>433</v>
      </c>
      <c r="J24" s="156" t="s">
        <v>433</v>
      </c>
      <c r="K24" s="154" t="s">
        <v>433</v>
      </c>
      <c r="L24" s="154" t="s">
        <v>433</v>
      </c>
      <c r="M24" s="154" t="s">
        <v>433</v>
      </c>
      <c r="N24" s="154" t="s">
        <v>433</v>
      </c>
      <c r="O24" s="154" t="s">
        <v>433</v>
      </c>
      <c r="P24" s="154" t="s">
        <v>433</v>
      </c>
      <c r="Q24" s="154" t="s">
        <v>433</v>
      </c>
      <c r="R24" s="154" t="s">
        <v>433</v>
      </c>
      <c r="S24" s="154" t="s">
        <v>433</v>
      </c>
      <c r="T24" s="154" t="s">
        <v>433</v>
      </c>
      <c r="U24" s="154" t="s">
        <v>433</v>
      </c>
      <c r="V24" s="174" t="s">
        <v>433</v>
      </c>
      <c r="W24" s="174" t="s">
        <v>433</v>
      </c>
      <c r="X24" s="75" t="str">
        <f t="shared" si="23"/>
        <v>.</v>
      </c>
      <c r="Y24" s="154" t="s">
        <v>433</v>
      </c>
      <c r="Z24" s="154" t="s">
        <v>433</v>
      </c>
      <c r="AA24" s="154" t="s">
        <v>433</v>
      </c>
      <c r="AB24" s="154" t="s">
        <v>433</v>
      </c>
      <c r="AC24" s="154" t="s">
        <v>433</v>
      </c>
      <c r="AD24" s="154" t="s">
        <v>433</v>
      </c>
      <c r="AE24" s="154" t="s">
        <v>433</v>
      </c>
      <c r="AF24" s="154" t="s">
        <v>433</v>
      </c>
      <c r="AG24" s="154" t="s">
        <v>433</v>
      </c>
      <c r="AH24" s="154" t="s">
        <v>433</v>
      </c>
      <c r="AI24" s="154" t="s">
        <v>433</v>
      </c>
      <c r="AJ24" s="154" t="s">
        <v>433</v>
      </c>
      <c r="AK24" s="164" t="s">
        <v>433</v>
      </c>
      <c r="AL24" s="164" t="s">
        <v>433</v>
      </c>
      <c r="AM24" s="164" t="s">
        <v>433</v>
      </c>
      <c r="AN24" s="154" t="s">
        <v>433</v>
      </c>
      <c r="AO24" s="154" t="s">
        <v>433</v>
      </c>
      <c r="AP24" s="154" t="s">
        <v>433</v>
      </c>
      <c r="AQ24" s="154" t="s">
        <v>433</v>
      </c>
      <c r="AR24" s="154" t="s">
        <v>433</v>
      </c>
      <c r="AS24" s="154" t="s">
        <v>433</v>
      </c>
      <c r="AT24" s="154" t="s">
        <v>433</v>
      </c>
      <c r="AU24" s="154" t="s">
        <v>433</v>
      </c>
      <c r="AV24" s="154" t="s">
        <v>433</v>
      </c>
      <c r="AW24" s="154" t="s">
        <v>433</v>
      </c>
      <c r="AX24" s="154" t="s">
        <v>433</v>
      </c>
      <c r="AY24" s="154" t="s">
        <v>433</v>
      </c>
      <c r="AZ24" s="154" t="s">
        <v>433</v>
      </c>
      <c r="BA24" s="154" t="s">
        <v>433</v>
      </c>
      <c r="BB24" s="154" t="s">
        <v>433</v>
      </c>
      <c r="BC24" s="154" t="s">
        <v>433</v>
      </c>
      <c r="BD24" s="154" t="s">
        <v>433</v>
      </c>
      <c r="BE24" s="154" t="s">
        <v>433</v>
      </c>
      <c r="BF24" s="154" t="s">
        <v>433</v>
      </c>
      <c r="BG24" s="154" t="s">
        <v>433</v>
      </c>
      <c r="BH24" s="154" t="s">
        <v>433</v>
      </c>
      <c r="BI24" s="154" t="s">
        <v>433</v>
      </c>
    </row>
    <row r="25" spans="1:61" x14ac:dyDescent="0.2">
      <c r="A25" s="123">
        <v>22</v>
      </c>
      <c r="B25" s="166" t="s">
        <v>192</v>
      </c>
      <c r="C25" s="166" t="s">
        <v>433</v>
      </c>
      <c r="D25" s="166" t="s">
        <v>433</v>
      </c>
      <c r="E25" s="166" t="s">
        <v>433</v>
      </c>
      <c r="F25" s="166" t="s">
        <v>433</v>
      </c>
      <c r="G25" s="154" t="s">
        <v>433</v>
      </c>
      <c r="H25" s="154" t="s">
        <v>433</v>
      </c>
      <c r="I25" s="154" t="s">
        <v>433</v>
      </c>
      <c r="J25" s="154" t="s">
        <v>433</v>
      </c>
      <c r="K25" s="154" t="s">
        <v>433</v>
      </c>
      <c r="L25" s="154" t="s">
        <v>433</v>
      </c>
      <c r="M25" s="154" t="s">
        <v>433</v>
      </c>
      <c r="N25" s="154" t="s">
        <v>433</v>
      </c>
      <c r="O25" s="154" t="s">
        <v>433</v>
      </c>
      <c r="P25" s="154" t="s">
        <v>433</v>
      </c>
      <c r="Q25" s="154" t="s">
        <v>433</v>
      </c>
      <c r="R25" s="154" t="s">
        <v>433</v>
      </c>
      <c r="S25" s="154" t="s">
        <v>433</v>
      </c>
      <c r="T25" s="154" t="s">
        <v>433</v>
      </c>
      <c r="U25" s="154" t="s">
        <v>433</v>
      </c>
      <c r="V25" s="174" t="s">
        <v>433</v>
      </c>
      <c r="W25" s="174" t="s">
        <v>433</v>
      </c>
      <c r="X25" s="75" t="str">
        <f t="shared" si="23"/>
        <v>.</v>
      </c>
      <c r="Y25" s="154" t="s">
        <v>433</v>
      </c>
      <c r="Z25" s="154" t="s">
        <v>433</v>
      </c>
      <c r="AA25" s="154" t="s">
        <v>433</v>
      </c>
      <c r="AB25" s="154" t="s">
        <v>433</v>
      </c>
      <c r="AC25" s="154" t="s">
        <v>433</v>
      </c>
      <c r="AD25" s="154" t="s">
        <v>433</v>
      </c>
      <c r="AE25" s="154" t="s">
        <v>433</v>
      </c>
      <c r="AF25" s="154" t="s">
        <v>433</v>
      </c>
      <c r="AG25" s="154" t="s">
        <v>433</v>
      </c>
      <c r="AH25" s="154" t="s">
        <v>433</v>
      </c>
      <c r="AI25" s="154" t="s">
        <v>433</v>
      </c>
      <c r="AJ25" s="154" t="s">
        <v>433</v>
      </c>
      <c r="AK25" s="164" t="s">
        <v>433</v>
      </c>
      <c r="AL25" s="164" t="s">
        <v>433</v>
      </c>
      <c r="AM25" s="164" t="s">
        <v>433</v>
      </c>
      <c r="AN25" s="154" t="s">
        <v>433</v>
      </c>
      <c r="AO25" s="154" t="s">
        <v>433</v>
      </c>
      <c r="AP25" s="154" t="s">
        <v>433</v>
      </c>
      <c r="AQ25" s="154" t="s">
        <v>433</v>
      </c>
      <c r="AR25" s="154" t="s">
        <v>433</v>
      </c>
      <c r="AS25" s="154" t="s">
        <v>433</v>
      </c>
      <c r="AT25" s="154" t="s">
        <v>433</v>
      </c>
      <c r="AU25" s="154" t="s">
        <v>433</v>
      </c>
      <c r="AV25" s="154" t="s">
        <v>433</v>
      </c>
      <c r="AW25" s="154" t="s">
        <v>433</v>
      </c>
      <c r="AX25" s="154" t="s">
        <v>433</v>
      </c>
      <c r="AY25" s="154" t="s">
        <v>433</v>
      </c>
      <c r="AZ25" s="154" t="s">
        <v>433</v>
      </c>
      <c r="BA25" s="154" t="s">
        <v>433</v>
      </c>
      <c r="BB25" s="154" t="s">
        <v>433</v>
      </c>
      <c r="BC25" s="154" t="s">
        <v>433</v>
      </c>
      <c r="BD25" s="154" t="s">
        <v>433</v>
      </c>
      <c r="BE25" s="154" t="s">
        <v>433</v>
      </c>
      <c r="BF25" s="154" t="s">
        <v>433</v>
      </c>
      <c r="BG25" s="154" t="s">
        <v>433</v>
      </c>
      <c r="BH25" s="154" t="s">
        <v>433</v>
      </c>
      <c r="BI25" s="154" t="s">
        <v>433</v>
      </c>
    </row>
    <row r="26" spans="1:61" x14ac:dyDescent="0.2">
      <c r="A26" s="123">
        <v>23</v>
      </c>
      <c r="B26" s="167" t="s">
        <v>193</v>
      </c>
      <c r="C26" s="167" t="s">
        <v>433</v>
      </c>
      <c r="D26" s="167" t="s">
        <v>194</v>
      </c>
      <c r="E26" s="167" t="s">
        <v>195</v>
      </c>
      <c r="F26" s="167" t="s">
        <v>196</v>
      </c>
      <c r="G26" s="154" t="s">
        <v>433</v>
      </c>
      <c r="H26" s="154" t="s">
        <v>433</v>
      </c>
      <c r="I26" s="154" t="s">
        <v>433</v>
      </c>
      <c r="J26" s="154" t="s">
        <v>433</v>
      </c>
      <c r="K26" s="154" t="s">
        <v>433</v>
      </c>
      <c r="L26" s="154" t="s">
        <v>433</v>
      </c>
      <c r="M26" s="154" t="s">
        <v>433</v>
      </c>
      <c r="N26" s="154" t="s">
        <v>433</v>
      </c>
      <c r="O26" s="154" t="s">
        <v>433</v>
      </c>
      <c r="P26" s="154" t="s">
        <v>433</v>
      </c>
      <c r="Q26" s="154" t="s">
        <v>433</v>
      </c>
      <c r="R26" s="154" t="s">
        <v>433</v>
      </c>
      <c r="S26" s="154" t="s">
        <v>433</v>
      </c>
      <c r="T26" s="154" t="s">
        <v>433</v>
      </c>
      <c r="U26" s="154" t="s">
        <v>433</v>
      </c>
      <c r="V26" s="174" t="s">
        <v>433</v>
      </c>
      <c r="W26" s="174" t="s">
        <v>433</v>
      </c>
      <c r="X26" s="75" t="str">
        <f t="shared" si="23"/>
        <v>.</v>
      </c>
      <c r="Y26" s="168" t="s">
        <v>433</v>
      </c>
      <c r="Z26" s="154" t="s">
        <v>433</v>
      </c>
      <c r="AA26" s="154" t="s">
        <v>433</v>
      </c>
      <c r="AB26" s="154" t="s">
        <v>433</v>
      </c>
      <c r="AC26" s="154" t="s">
        <v>433</v>
      </c>
      <c r="AD26" s="154" t="s">
        <v>433</v>
      </c>
      <c r="AE26" s="154" t="s">
        <v>433</v>
      </c>
      <c r="AF26" s="154" t="s">
        <v>433</v>
      </c>
      <c r="AG26" s="154" t="s">
        <v>433</v>
      </c>
      <c r="AH26" s="154" t="s">
        <v>433</v>
      </c>
      <c r="AI26" s="154" t="s">
        <v>433</v>
      </c>
      <c r="AJ26" s="154" t="s">
        <v>433</v>
      </c>
      <c r="AK26" s="154" t="s">
        <v>433</v>
      </c>
      <c r="AL26" s="154" t="s">
        <v>433</v>
      </c>
      <c r="AM26" s="154" t="s">
        <v>433</v>
      </c>
      <c r="AN26" s="154" t="s">
        <v>433</v>
      </c>
      <c r="AO26" s="154" t="s">
        <v>433</v>
      </c>
      <c r="AP26" s="154" t="s">
        <v>433</v>
      </c>
      <c r="AQ26" s="154" t="s">
        <v>433</v>
      </c>
      <c r="AR26" s="154" t="s">
        <v>433</v>
      </c>
      <c r="AS26" s="154" t="s">
        <v>433</v>
      </c>
      <c r="AT26" s="154" t="s">
        <v>433</v>
      </c>
      <c r="AU26" s="154" t="s">
        <v>433</v>
      </c>
      <c r="AV26" s="154" t="s">
        <v>433</v>
      </c>
      <c r="AW26" s="154" t="s">
        <v>433</v>
      </c>
      <c r="AX26" s="154" t="s">
        <v>433</v>
      </c>
      <c r="AY26" s="154" t="s">
        <v>433</v>
      </c>
      <c r="AZ26" s="154" t="s">
        <v>433</v>
      </c>
      <c r="BA26" s="154" t="s">
        <v>433</v>
      </c>
      <c r="BB26" s="154" t="s">
        <v>433</v>
      </c>
      <c r="BC26" s="154" t="s">
        <v>433</v>
      </c>
      <c r="BD26" s="154" t="s">
        <v>433</v>
      </c>
      <c r="BE26" s="154" t="s">
        <v>433</v>
      </c>
      <c r="BF26" s="154" t="s">
        <v>433</v>
      </c>
      <c r="BG26" s="154" t="s">
        <v>433</v>
      </c>
      <c r="BH26" s="154" t="s">
        <v>433</v>
      </c>
      <c r="BI26" s="154" t="s">
        <v>433</v>
      </c>
    </row>
    <row r="27" spans="1:61" x14ac:dyDescent="0.2">
      <c r="A27" s="123">
        <v>24</v>
      </c>
      <c r="B27" s="107" t="s">
        <v>404</v>
      </c>
      <c r="C27" s="107" t="s">
        <v>433</v>
      </c>
      <c r="D27" s="224">
        <f>U8*12%</f>
        <v>530.68000343861934</v>
      </c>
      <c r="E27" s="145" t="s">
        <v>16</v>
      </c>
      <c r="F27" s="169" t="s">
        <v>198</v>
      </c>
      <c r="G27" s="154" t="s">
        <v>433</v>
      </c>
      <c r="H27" s="154" t="s">
        <v>433</v>
      </c>
      <c r="I27" s="154" t="s">
        <v>433</v>
      </c>
      <c r="J27" s="154" t="s">
        <v>433</v>
      </c>
      <c r="K27" s="154" t="s">
        <v>433</v>
      </c>
      <c r="L27" s="154" t="s">
        <v>433</v>
      </c>
      <c r="M27" s="154" t="s">
        <v>433</v>
      </c>
      <c r="N27" s="154" t="s">
        <v>433</v>
      </c>
      <c r="O27" s="154" t="s">
        <v>433</v>
      </c>
      <c r="P27" s="154" t="s">
        <v>433</v>
      </c>
      <c r="Q27" s="154" t="s">
        <v>433</v>
      </c>
      <c r="R27" s="154" t="s">
        <v>433</v>
      </c>
      <c r="S27" s="154" t="s">
        <v>433</v>
      </c>
      <c r="T27" s="154" t="s">
        <v>433</v>
      </c>
      <c r="U27" s="154" t="s">
        <v>433</v>
      </c>
      <c r="V27" s="174" t="s">
        <v>23</v>
      </c>
      <c r="W27" s="174" t="e">
        <f>V26+W26</f>
        <v>#VALUE!</v>
      </c>
      <c r="X27" s="75">
        <f>SUM(X16:X26)*M16</f>
        <v>33870.979999999996</v>
      </c>
      <c r="Y27" s="154" t="s">
        <v>433</v>
      </c>
      <c r="Z27" s="154" t="s">
        <v>433</v>
      </c>
      <c r="AA27" s="154" t="s">
        <v>433</v>
      </c>
      <c r="AB27" s="154" t="s">
        <v>433</v>
      </c>
      <c r="AC27" s="154" t="s">
        <v>433</v>
      </c>
      <c r="AD27" s="154" t="s">
        <v>433</v>
      </c>
      <c r="AE27" s="154" t="s">
        <v>433</v>
      </c>
      <c r="AF27" s="154" t="s">
        <v>433</v>
      </c>
      <c r="AG27" s="154" t="s">
        <v>433</v>
      </c>
      <c r="AH27" s="154" t="s">
        <v>433</v>
      </c>
      <c r="AI27" s="154" t="s">
        <v>433</v>
      </c>
      <c r="AJ27" s="154" t="s">
        <v>433</v>
      </c>
      <c r="AK27" s="154" t="s">
        <v>433</v>
      </c>
      <c r="AL27" s="154" t="s">
        <v>433</v>
      </c>
      <c r="AM27" s="154" t="s">
        <v>433</v>
      </c>
      <c r="AN27" s="154" t="s">
        <v>433</v>
      </c>
      <c r="AO27" s="154" t="s">
        <v>433</v>
      </c>
      <c r="AP27" s="154" t="s">
        <v>433</v>
      </c>
      <c r="AQ27" s="154" t="s">
        <v>433</v>
      </c>
      <c r="AR27" s="154" t="s">
        <v>433</v>
      </c>
      <c r="AS27" s="154" t="s">
        <v>433</v>
      </c>
      <c r="AT27" s="154" t="s">
        <v>433</v>
      </c>
      <c r="AU27" s="154" t="s">
        <v>433</v>
      </c>
      <c r="AV27" s="154" t="s">
        <v>433</v>
      </c>
      <c r="AW27" s="154" t="s">
        <v>433</v>
      </c>
      <c r="AX27" s="154" t="s">
        <v>433</v>
      </c>
      <c r="AY27" s="154" t="s">
        <v>433</v>
      </c>
      <c r="AZ27" s="154" t="s">
        <v>433</v>
      </c>
      <c r="BA27" s="154" t="s">
        <v>433</v>
      </c>
      <c r="BB27" s="154" t="s">
        <v>433</v>
      </c>
      <c r="BC27" s="154" t="s">
        <v>433</v>
      </c>
      <c r="BD27" s="154" t="s">
        <v>433</v>
      </c>
      <c r="BE27" s="154" t="s">
        <v>433</v>
      </c>
      <c r="BF27" s="154" t="s">
        <v>433</v>
      </c>
      <c r="BG27" s="154" t="s">
        <v>433</v>
      </c>
      <c r="BH27" s="154" t="s">
        <v>433</v>
      </c>
      <c r="BI27" s="154" t="s">
        <v>433</v>
      </c>
    </row>
    <row r="28" spans="1:61" x14ac:dyDescent="0.2">
      <c r="A28" s="123">
        <v>25</v>
      </c>
      <c r="B28" s="77" t="s">
        <v>403</v>
      </c>
      <c r="C28" s="107" t="s">
        <v>433</v>
      </c>
      <c r="D28" s="224">
        <f>U8*2%</f>
        <v>88.446667239769894</v>
      </c>
      <c r="E28" s="145" t="s">
        <v>16</v>
      </c>
      <c r="F28" s="169" t="s">
        <v>200</v>
      </c>
      <c r="G28" s="154" t="s">
        <v>433</v>
      </c>
      <c r="H28" s="154" t="s">
        <v>433</v>
      </c>
      <c r="I28" s="154" t="s">
        <v>433</v>
      </c>
      <c r="J28" s="154" t="s">
        <v>433</v>
      </c>
      <c r="K28" s="154" t="s">
        <v>433</v>
      </c>
      <c r="L28" s="154" t="s">
        <v>433</v>
      </c>
      <c r="M28" s="154" t="s">
        <v>433</v>
      </c>
      <c r="N28" s="154" t="s">
        <v>433</v>
      </c>
      <c r="O28" s="154" t="s">
        <v>433</v>
      </c>
      <c r="P28" s="154" t="s">
        <v>433</v>
      </c>
      <c r="Q28" s="154" t="s">
        <v>433</v>
      </c>
      <c r="R28" s="154" t="s">
        <v>433</v>
      </c>
      <c r="S28" s="154" t="s">
        <v>433</v>
      </c>
      <c r="T28" s="154" t="s">
        <v>433</v>
      </c>
      <c r="U28" s="154" t="s">
        <v>433</v>
      </c>
      <c r="V28" s="154" t="s">
        <v>433</v>
      </c>
      <c r="W28" s="154" t="s">
        <v>433</v>
      </c>
      <c r="X28" s="154" t="s">
        <v>433</v>
      </c>
      <c r="Y28" s="154" t="s">
        <v>433</v>
      </c>
      <c r="Z28" s="154" t="s">
        <v>433</v>
      </c>
      <c r="AA28" s="154" t="s">
        <v>433</v>
      </c>
      <c r="AB28" s="154" t="s">
        <v>433</v>
      </c>
      <c r="AC28" s="154" t="s">
        <v>433</v>
      </c>
      <c r="AD28" s="154" t="s">
        <v>433</v>
      </c>
      <c r="AE28" s="154" t="s">
        <v>433</v>
      </c>
      <c r="AF28" s="154" t="s">
        <v>433</v>
      </c>
      <c r="AG28" s="154" t="s">
        <v>433</v>
      </c>
      <c r="AH28" s="154" t="s">
        <v>433</v>
      </c>
      <c r="AI28" s="154" t="s">
        <v>433</v>
      </c>
      <c r="AJ28" s="154" t="s">
        <v>433</v>
      </c>
      <c r="AK28" s="154" t="s">
        <v>433</v>
      </c>
      <c r="AL28" s="154" t="s">
        <v>433</v>
      </c>
      <c r="AM28" s="154" t="s">
        <v>433</v>
      </c>
      <c r="AN28" s="154" t="s">
        <v>433</v>
      </c>
      <c r="AO28" s="154" t="s">
        <v>433</v>
      </c>
      <c r="AP28" s="154" t="s">
        <v>433</v>
      </c>
      <c r="AQ28" s="154" t="s">
        <v>433</v>
      </c>
      <c r="AR28" s="154" t="s">
        <v>433</v>
      </c>
      <c r="AS28" s="154" t="s">
        <v>433</v>
      </c>
      <c r="AT28" s="154" t="s">
        <v>433</v>
      </c>
      <c r="AU28" s="154" t="s">
        <v>433</v>
      </c>
      <c r="AV28" s="154" t="s">
        <v>433</v>
      </c>
      <c r="AW28" s="154" t="s">
        <v>433</v>
      </c>
      <c r="AX28" s="154" t="s">
        <v>433</v>
      </c>
      <c r="AY28" s="154" t="s">
        <v>433</v>
      </c>
      <c r="AZ28" s="154" t="s">
        <v>433</v>
      </c>
      <c r="BA28" s="154" t="s">
        <v>433</v>
      </c>
      <c r="BB28" s="154" t="s">
        <v>433</v>
      </c>
      <c r="BC28" s="154" t="s">
        <v>433</v>
      </c>
      <c r="BD28" s="154" t="s">
        <v>433</v>
      </c>
      <c r="BE28" s="154" t="s">
        <v>433</v>
      </c>
      <c r="BF28" s="154" t="s">
        <v>433</v>
      </c>
      <c r="BG28" s="154" t="s">
        <v>433</v>
      </c>
      <c r="BH28" s="154" t="s">
        <v>433</v>
      </c>
      <c r="BI28" s="154" t="s">
        <v>433</v>
      </c>
    </row>
    <row r="29" spans="1:61" x14ac:dyDescent="0.2">
      <c r="A29" s="123">
        <v>26</v>
      </c>
      <c r="B29" s="169" t="s">
        <v>201</v>
      </c>
      <c r="C29" s="169" t="s">
        <v>433</v>
      </c>
      <c r="D29" s="75">
        <v>10000</v>
      </c>
      <c r="E29" s="169" t="s">
        <v>202</v>
      </c>
      <c r="F29" s="169" t="s">
        <v>200</v>
      </c>
      <c r="G29" s="154" t="s">
        <v>433</v>
      </c>
      <c r="H29" s="154" t="s">
        <v>433</v>
      </c>
      <c r="I29" s="154" t="s">
        <v>433</v>
      </c>
      <c r="J29" s="154" t="s">
        <v>433</v>
      </c>
      <c r="K29" s="154" t="s">
        <v>433</v>
      </c>
      <c r="L29" s="154" t="s">
        <v>433</v>
      </c>
      <c r="M29" s="154" t="s">
        <v>433</v>
      </c>
      <c r="N29" s="154" t="s">
        <v>433</v>
      </c>
      <c r="O29" s="154" t="s">
        <v>433</v>
      </c>
      <c r="P29" s="154" t="s">
        <v>433</v>
      </c>
      <c r="Q29" s="154" t="s">
        <v>433</v>
      </c>
      <c r="R29" s="154" t="s">
        <v>433</v>
      </c>
      <c r="S29" s="154" t="s">
        <v>433</v>
      </c>
      <c r="T29" s="154" t="s">
        <v>433</v>
      </c>
      <c r="U29" s="154" t="s">
        <v>433</v>
      </c>
      <c r="V29" s="154" t="s">
        <v>433</v>
      </c>
      <c r="W29" s="154" t="s">
        <v>433</v>
      </c>
      <c r="X29" s="154" t="s">
        <v>433</v>
      </c>
      <c r="Y29" s="154" t="s">
        <v>433</v>
      </c>
      <c r="Z29" s="154" t="s">
        <v>433</v>
      </c>
      <c r="AA29" s="154" t="s">
        <v>433</v>
      </c>
      <c r="AB29" s="154" t="s">
        <v>433</v>
      </c>
      <c r="AC29" s="154" t="s">
        <v>433</v>
      </c>
      <c r="AD29" s="154" t="s">
        <v>433</v>
      </c>
      <c r="AE29" s="154" t="s">
        <v>433</v>
      </c>
      <c r="AF29" s="154" t="s">
        <v>433</v>
      </c>
      <c r="AG29" s="154" t="s">
        <v>433</v>
      </c>
      <c r="AH29" s="154" t="s">
        <v>433</v>
      </c>
      <c r="AI29" s="154" t="s">
        <v>433</v>
      </c>
      <c r="AJ29" s="154" t="s">
        <v>433</v>
      </c>
      <c r="AK29" s="154" t="s">
        <v>433</v>
      </c>
      <c r="AL29" s="154" t="s">
        <v>433</v>
      </c>
      <c r="AM29" s="154" t="s">
        <v>433</v>
      </c>
      <c r="AN29" s="154" t="s">
        <v>433</v>
      </c>
      <c r="AO29" s="154" t="s">
        <v>433</v>
      </c>
      <c r="AP29" s="154" t="s">
        <v>433</v>
      </c>
      <c r="AQ29" s="154" t="s">
        <v>433</v>
      </c>
      <c r="AR29" s="154" t="s">
        <v>433</v>
      </c>
      <c r="AS29" s="154" t="s">
        <v>433</v>
      </c>
      <c r="AT29" s="154" t="s">
        <v>433</v>
      </c>
      <c r="AU29" s="154" t="s">
        <v>433</v>
      </c>
      <c r="AV29" s="154" t="s">
        <v>433</v>
      </c>
      <c r="AW29" s="154" t="s">
        <v>433</v>
      </c>
      <c r="AX29" s="154" t="s">
        <v>433</v>
      </c>
      <c r="AY29" s="154" t="s">
        <v>433</v>
      </c>
      <c r="AZ29" s="154" t="s">
        <v>433</v>
      </c>
      <c r="BA29" s="154" t="s">
        <v>433</v>
      </c>
      <c r="BB29" s="154" t="s">
        <v>433</v>
      </c>
      <c r="BC29" s="154" t="s">
        <v>433</v>
      </c>
      <c r="BD29" s="154" t="s">
        <v>433</v>
      </c>
      <c r="BE29" s="154" t="s">
        <v>433</v>
      </c>
      <c r="BF29" s="154" t="s">
        <v>433</v>
      </c>
      <c r="BG29" s="154" t="s">
        <v>433</v>
      </c>
      <c r="BH29" s="154" t="s">
        <v>433</v>
      </c>
      <c r="BI29" s="154" t="s">
        <v>433</v>
      </c>
    </row>
    <row r="30" spans="1:61" x14ac:dyDescent="0.2">
      <c r="A30" s="123">
        <v>27</v>
      </c>
      <c r="B30" s="154" t="s">
        <v>433</v>
      </c>
      <c r="C30" s="154" t="s">
        <v>433</v>
      </c>
      <c r="D30" s="154" t="s">
        <v>433</v>
      </c>
      <c r="E30" s="154" t="s">
        <v>433</v>
      </c>
      <c r="F30" s="154" t="s">
        <v>433</v>
      </c>
      <c r="G30" s="154" t="s">
        <v>433</v>
      </c>
      <c r="H30" s="154" t="s">
        <v>433</v>
      </c>
      <c r="I30" s="154" t="s">
        <v>433</v>
      </c>
      <c r="J30" s="154" t="s">
        <v>433</v>
      </c>
      <c r="K30" s="154" t="s">
        <v>433</v>
      </c>
      <c r="L30" s="154" t="s">
        <v>433</v>
      </c>
      <c r="M30" s="154" t="s">
        <v>433</v>
      </c>
      <c r="N30" s="154" t="s">
        <v>433</v>
      </c>
      <c r="O30" s="154" t="s">
        <v>433</v>
      </c>
      <c r="P30" s="154" t="s">
        <v>433</v>
      </c>
      <c r="Q30" s="154" t="s">
        <v>433</v>
      </c>
      <c r="R30" s="154" t="s">
        <v>433</v>
      </c>
      <c r="S30" s="154" t="s">
        <v>433</v>
      </c>
      <c r="T30" s="154" t="s">
        <v>433</v>
      </c>
      <c r="U30" s="154" t="s">
        <v>433</v>
      </c>
      <c r="V30" s="154" t="s">
        <v>433</v>
      </c>
      <c r="W30" s="154" t="s">
        <v>433</v>
      </c>
      <c r="X30" s="154" t="s">
        <v>433</v>
      </c>
      <c r="Y30" s="154" t="s">
        <v>433</v>
      </c>
      <c r="Z30" s="154" t="s">
        <v>433</v>
      </c>
      <c r="AA30" s="154" t="s">
        <v>433</v>
      </c>
      <c r="AB30" s="154" t="s">
        <v>433</v>
      </c>
      <c r="AC30" s="154" t="s">
        <v>433</v>
      </c>
      <c r="AD30" s="154" t="s">
        <v>433</v>
      </c>
      <c r="AE30" s="154" t="s">
        <v>433</v>
      </c>
      <c r="AF30" s="154" t="s">
        <v>433</v>
      </c>
      <c r="AG30" s="154" t="s">
        <v>433</v>
      </c>
      <c r="AH30" s="154" t="s">
        <v>433</v>
      </c>
      <c r="AI30" s="154" t="s">
        <v>433</v>
      </c>
      <c r="AJ30" s="154" t="s">
        <v>433</v>
      </c>
      <c r="AK30" s="154" t="s">
        <v>433</v>
      </c>
      <c r="AL30" s="154" t="s">
        <v>433</v>
      </c>
      <c r="AM30" s="154" t="s">
        <v>433</v>
      </c>
      <c r="AN30" s="154" t="s">
        <v>433</v>
      </c>
      <c r="AO30" s="154" t="s">
        <v>433</v>
      </c>
      <c r="AP30" s="154" t="s">
        <v>433</v>
      </c>
      <c r="AQ30" s="154" t="s">
        <v>433</v>
      </c>
      <c r="AR30" s="154" t="s">
        <v>433</v>
      </c>
      <c r="AS30" s="154" t="s">
        <v>433</v>
      </c>
      <c r="AT30" s="154" t="s">
        <v>433</v>
      </c>
      <c r="AU30" s="154" t="s">
        <v>433</v>
      </c>
      <c r="AV30" s="154" t="s">
        <v>433</v>
      </c>
      <c r="AW30" s="154" t="s">
        <v>433</v>
      </c>
      <c r="AX30" s="154" t="s">
        <v>433</v>
      </c>
      <c r="AY30" s="154" t="s">
        <v>433</v>
      </c>
      <c r="AZ30" s="154" t="s">
        <v>433</v>
      </c>
      <c r="BA30" s="154" t="s">
        <v>433</v>
      </c>
      <c r="BB30" s="154" t="s">
        <v>433</v>
      </c>
      <c r="BC30" s="154" t="s">
        <v>433</v>
      </c>
      <c r="BD30" s="154" t="s">
        <v>433</v>
      </c>
      <c r="BE30" s="154" t="s">
        <v>433</v>
      </c>
      <c r="BF30" s="154" t="s">
        <v>433</v>
      </c>
      <c r="BG30" s="154" t="s">
        <v>433</v>
      </c>
      <c r="BH30" s="154" t="s">
        <v>433</v>
      </c>
      <c r="BI30" s="154" t="s">
        <v>433</v>
      </c>
    </row>
    <row r="31" spans="1:61" x14ac:dyDescent="0.2">
      <c r="A31" s="123">
        <v>28</v>
      </c>
      <c r="B31" s="171" t="s">
        <v>163</v>
      </c>
      <c r="C31" s="160" t="s">
        <v>433</v>
      </c>
      <c r="D31" s="171" t="s">
        <v>168</v>
      </c>
      <c r="E31" s="160" t="s">
        <v>433</v>
      </c>
      <c r="F31" s="171" t="s">
        <v>174</v>
      </c>
      <c r="G31" s="160" t="s">
        <v>433</v>
      </c>
      <c r="H31" s="154" t="s">
        <v>433</v>
      </c>
      <c r="I31" s="154" t="s">
        <v>433</v>
      </c>
      <c r="J31" s="154" t="s">
        <v>433</v>
      </c>
      <c r="K31" s="154" t="s">
        <v>433</v>
      </c>
      <c r="L31" s="154" t="s">
        <v>433</v>
      </c>
      <c r="M31" s="154" t="s">
        <v>433</v>
      </c>
      <c r="N31" s="154" t="s">
        <v>433</v>
      </c>
      <c r="O31" s="154" t="s">
        <v>433</v>
      </c>
      <c r="P31" s="154" t="s">
        <v>433</v>
      </c>
      <c r="Q31" s="154" t="s">
        <v>433</v>
      </c>
      <c r="R31" s="154" t="s">
        <v>433</v>
      </c>
      <c r="S31" s="154" t="s">
        <v>433</v>
      </c>
      <c r="T31" s="154" t="s">
        <v>433</v>
      </c>
      <c r="U31" s="154" t="s">
        <v>433</v>
      </c>
      <c r="V31" s="154" t="s">
        <v>433</v>
      </c>
      <c r="W31" s="154" t="s">
        <v>433</v>
      </c>
      <c r="X31" s="154" t="s">
        <v>433</v>
      </c>
      <c r="Y31" s="154" t="s">
        <v>433</v>
      </c>
      <c r="Z31" s="154" t="s">
        <v>433</v>
      </c>
      <c r="AA31" s="154" t="s">
        <v>433</v>
      </c>
      <c r="AB31" s="154" t="s">
        <v>433</v>
      </c>
      <c r="AC31" s="154" t="s">
        <v>433</v>
      </c>
      <c r="AD31" s="154" t="s">
        <v>433</v>
      </c>
      <c r="AE31" s="154" t="s">
        <v>433</v>
      </c>
      <c r="AF31" s="154" t="s">
        <v>433</v>
      </c>
      <c r="AG31" s="154" t="s">
        <v>433</v>
      </c>
      <c r="AH31" s="154" t="s">
        <v>433</v>
      </c>
      <c r="AI31" s="154" t="s">
        <v>433</v>
      </c>
      <c r="AJ31" s="154" t="s">
        <v>433</v>
      </c>
      <c r="AK31" s="154" t="s">
        <v>433</v>
      </c>
      <c r="AL31" s="154" t="s">
        <v>433</v>
      </c>
      <c r="AM31" s="154" t="s">
        <v>433</v>
      </c>
      <c r="AN31" s="154" t="s">
        <v>433</v>
      </c>
      <c r="AO31" s="154" t="s">
        <v>433</v>
      </c>
      <c r="AP31" s="154" t="s">
        <v>433</v>
      </c>
      <c r="AQ31" s="154" t="s">
        <v>433</v>
      </c>
      <c r="AR31" s="154" t="s">
        <v>433</v>
      </c>
      <c r="AS31" s="154" t="s">
        <v>433</v>
      </c>
      <c r="AT31" s="154" t="s">
        <v>433</v>
      </c>
      <c r="AU31" s="154" t="s">
        <v>433</v>
      </c>
      <c r="AV31" s="154" t="s">
        <v>433</v>
      </c>
      <c r="AW31" s="154" t="s">
        <v>433</v>
      </c>
      <c r="AX31" s="154" t="s">
        <v>433</v>
      </c>
      <c r="AY31" s="154" t="s">
        <v>433</v>
      </c>
      <c r="AZ31" s="154" t="s">
        <v>433</v>
      </c>
      <c r="BA31" s="154" t="s">
        <v>433</v>
      </c>
      <c r="BB31" s="154" t="s">
        <v>433</v>
      </c>
      <c r="BC31" s="154" t="s">
        <v>433</v>
      </c>
      <c r="BD31" s="154" t="s">
        <v>433</v>
      </c>
      <c r="BE31" s="154" t="s">
        <v>433</v>
      </c>
      <c r="BF31" s="154" t="s">
        <v>433</v>
      </c>
      <c r="BG31" s="154" t="s">
        <v>433</v>
      </c>
      <c r="BH31" s="154" t="s">
        <v>433</v>
      </c>
      <c r="BI31" s="154" t="s">
        <v>433</v>
      </c>
    </row>
    <row r="32" spans="1:61" x14ac:dyDescent="0.2">
      <c r="A32" s="123">
        <v>29</v>
      </c>
      <c r="B32" s="167" t="s">
        <v>164</v>
      </c>
      <c r="C32" s="167" t="s">
        <v>165</v>
      </c>
      <c r="D32" s="167" t="s">
        <v>164</v>
      </c>
      <c r="E32" s="167" t="s">
        <v>165</v>
      </c>
      <c r="F32" s="167" t="s">
        <v>164</v>
      </c>
      <c r="G32" s="167" t="s">
        <v>165</v>
      </c>
      <c r="H32" s="154" t="s">
        <v>433</v>
      </c>
      <c r="I32" s="154" t="s">
        <v>433</v>
      </c>
      <c r="J32" s="154" t="s">
        <v>433</v>
      </c>
      <c r="K32" s="154" t="s">
        <v>433</v>
      </c>
      <c r="L32" s="154" t="s">
        <v>433</v>
      </c>
      <c r="M32" s="154" t="s">
        <v>433</v>
      </c>
      <c r="N32" s="154" t="s">
        <v>433</v>
      </c>
      <c r="O32" s="154" t="s">
        <v>433</v>
      </c>
      <c r="P32" s="154" t="s">
        <v>433</v>
      </c>
      <c r="Q32" s="154" t="s">
        <v>433</v>
      </c>
      <c r="R32" s="154" t="s">
        <v>433</v>
      </c>
      <c r="S32" s="154" t="s">
        <v>433</v>
      </c>
      <c r="T32" s="154" t="s">
        <v>433</v>
      </c>
      <c r="U32" s="154" t="s">
        <v>433</v>
      </c>
      <c r="V32" s="154" t="s">
        <v>433</v>
      </c>
      <c r="W32" s="154" t="s">
        <v>433</v>
      </c>
      <c r="X32" s="154" t="s">
        <v>433</v>
      </c>
      <c r="Y32" s="154" t="s">
        <v>433</v>
      </c>
      <c r="Z32" s="154" t="s">
        <v>433</v>
      </c>
      <c r="AA32" s="154" t="s">
        <v>433</v>
      </c>
      <c r="AB32" s="154" t="s">
        <v>433</v>
      </c>
      <c r="AC32" s="154" t="s">
        <v>433</v>
      </c>
      <c r="AD32" s="154" t="s">
        <v>433</v>
      </c>
      <c r="AE32" s="154" t="s">
        <v>433</v>
      </c>
      <c r="AF32" s="154" t="s">
        <v>433</v>
      </c>
      <c r="AG32" s="154" t="s">
        <v>433</v>
      </c>
      <c r="AH32" s="154" t="s">
        <v>433</v>
      </c>
      <c r="AI32" s="154" t="s">
        <v>433</v>
      </c>
      <c r="AJ32" s="154" t="s">
        <v>433</v>
      </c>
      <c r="AK32" s="154" t="s">
        <v>433</v>
      </c>
      <c r="AL32" s="154" t="s">
        <v>433</v>
      </c>
      <c r="AM32" s="154" t="s">
        <v>433</v>
      </c>
      <c r="AN32" s="154" t="s">
        <v>433</v>
      </c>
      <c r="AO32" s="154" t="s">
        <v>433</v>
      </c>
      <c r="AP32" s="154" t="s">
        <v>433</v>
      </c>
      <c r="AQ32" s="154" t="s">
        <v>433</v>
      </c>
      <c r="AR32" s="154" t="s">
        <v>433</v>
      </c>
      <c r="AS32" s="154" t="s">
        <v>433</v>
      </c>
      <c r="AT32" s="154" t="s">
        <v>433</v>
      </c>
      <c r="AU32" s="154" t="s">
        <v>433</v>
      </c>
      <c r="AV32" s="154" t="s">
        <v>433</v>
      </c>
      <c r="AW32" s="154" t="s">
        <v>433</v>
      </c>
      <c r="AX32" s="154" t="s">
        <v>433</v>
      </c>
      <c r="AY32" s="154" t="s">
        <v>433</v>
      </c>
      <c r="AZ32" s="154" t="s">
        <v>433</v>
      </c>
      <c r="BA32" s="154" t="s">
        <v>433</v>
      </c>
      <c r="BB32" s="154" t="s">
        <v>433</v>
      </c>
      <c r="BC32" s="154" t="s">
        <v>433</v>
      </c>
      <c r="BD32" s="154" t="s">
        <v>433</v>
      </c>
      <c r="BE32" s="154" t="s">
        <v>433</v>
      </c>
      <c r="BF32" s="154" t="s">
        <v>433</v>
      </c>
      <c r="BG32" s="154" t="s">
        <v>433</v>
      </c>
      <c r="BH32" s="154" t="s">
        <v>433</v>
      </c>
      <c r="BI32" s="154" t="s">
        <v>433</v>
      </c>
    </row>
    <row r="33" spans="1:61" x14ac:dyDescent="0.2">
      <c r="A33" s="123">
        <v>30</v>
      </c>
      <c r="B33" s="145" t="s">
        <v>169</v>
      </c>
      <c r="C33" s="145" t="s">
        <v>166</v>
      </c>
      <c r="D33" s="145" t="s">
        <v>170</v>
      </c>
      <c r="E33" s="145" t="s">
        <v>167</v>
      </c>
      <c r="F33" s="145" t="s">
        <v>175</v>
      </c>
      <c r="G33" s="145" t="s">
        <v>166</v>
      </c>
      <c r="H33" s="154" t="s">
        <v>433</v>
      </c>
      <c r="I33" s="154" t="s">
        <v>433</v>
      </c>
      <c r="J33" s="154" t="s">
        <v>433</v>
      </c>
      <c r="K33" s="154" t="s">
        <v>433</v>
      </c>
      <c r="L33" s="154" t="s">
        <v>433</v>
      </c>
      <c r="M33" s="154" t="s">
        <v>433</v>
      </c>
      <c r="N33" s="154" t="s">
        <v>433</v>
      </c>
      <c r="O33" s="154" t="s">
        <v>433</v>
      </c>
      <c r="P33" s="154" t="s">
        <v>433</v>
      </c>
      <c r="Q33" s="154" t="s">
        <v>433</v>
      </c>
      <c r="R33" s="154" t="s">
        <v>433</v>
      </c>
      <c r="S33" s="154" t="s">
        <v>433</v>
      </c>
      <c r="T33" s="154" t="s">
        <v>433</v>
      </c>
      <c r="U33" s="154" t="s">
        <v>433</v>
      </c>
      <c r="V33" s="154" t="s">
        <v>433</v>
      </c>
      <c r="W33" s="154" t="s">
        <v>433</v>
      </c>
      <c r="X33" s="154" t="s">
        <v>433</v>
      </c>
      <c r="Y33" s="154" t="s">
        <v>433</v>
      </c>
      <c r="Z33" s="154" t="s">
        <v>433</v>
      </c>
      <c r="AA33" s="154" t="s">
        <v>433</v>
      </c>
      <c r="AB33" s="154" t="s">
        <v>433</v>
      </c>
      <c r="AC33" s="154" t="s">
        <v>433</v>
      </c>
      <c r="AD33" s="154" t="s">
        <v>433</v>
      </c>
      <c r="AE33" s="154" t="s">
        <v>433</v>
      </c>
      <c r="AF33" s="154" t="s">
        <v>433</v>
      </c>
      <c r="AG33" s="154" t="s">
        <v>433</v>
      </c>
      <c r="AH33" s="154" t="s">
        <v>433</v>
      </c>
      <c r="AI33" s="154" t="s">
        <v>433</v>
      </c>
      <c r="AJ33" s="154" t="s">
        <v>433</v>
      </c>
      <c r="AK33" s="154" t="s">
        <v>433</v>
      </c>
      <c r="AL33" s="154" t="s">
        <v>433</v>
      </c>
      <c r="AM33" s="154" t="s">
        <v>433</v>
      </c>
      <c r="AN33" s="154" t="s">
        <v>433</v>
      </c>
      <c r="AO33" s="154" t="s">
        <v>433</v>
      </c>
      <c r="AP33" s="154" t="s">
        <v>433</v>
      </c>
      <c r="AQ33" s="154" t="s">
        <v>433</v>
      </c>
      <c r="AR33" s="154" t="s">
        <v>433</v>
      </c>
      <c r="AS33" s="154" t="s">
        <v>433</v>
      </c>
      <c r="AT33" s="154" t="s">
        <v>433</v>
      </c>
      <c r="AU33" s="154" t="s">
        <v>433</v>
      </c>
      <c r="AV33" s="154" t="s">
        <v>433</v>
      </c>
      <c r="AW33" s="154" t="s">
        <v>433</v>
      </c>
      <c r="AX33" s="154" t="s">
        <v>433</v>
      </c>
      <c r="AY33" s="154" t="s">
        <v>433</v>
      </c>
      <c r="AZ33" s="154" t="s">
        <v>433</v>
      </c>
      <c r="BA33" s="154" t="s">
        <v>433</v>
      </c>
      <c r="BB33" s="154" t="s">
        <v>433</v>
      </c>
      <c r="BC33" s="154" t="s">
        <v>433</v>
      </c>
      <c r="BD33" s="154" t="s">
        <v>433</v>
      </c>
      <c r="BE33" s="154" t="s">
        <v>433</v>
      </c>
      <c r="BF33" s="154" t="s">
        <v>433</v>
      </c>
      <c r="BG33" s="154" t="s">
        <v>433</v>
      </c>
      <c r="BH33" s="154" t="s">
        <v>433</v>
      </c>
      <c r="BI33" s="154" t="s">
        <v>433</v>
      </c>
    </row>
    <row r="34" spans="1:61" x14ac:dyDescent="0.2">
      <c r="A34" s="123">
        <v>31</v>
      </c>
      <c r="B34" s="145" t="s">
        <v>177</v>
      </c>
      <c r="C34" s="145" t="s">
        <v>167</v>
      </c>
      <c r="D34" s="145" t="s">
        <v>171</v>
      </c>
      <c r="E34" s="145" t="s">
        <v>167</v>
      </c>
      <c r="F34" s="145" t="s">
        <v>173</v>
      </c>
      <c r="G34" s="145" t="s">
        <v>167</v>
      </c>
      <c r="H34" s="154" t="s">
        <v>433</v>
      </c>
      <c r="I34" s="154" t="s">
        <v>433</v>
      </c>
      <c r="J34" s="154" t="s">
        <v>433</v>
      </c>
      <c r="K34" s="154" t="s">
        <v>433</v>
      </c>
      <c r="L34" s="154" t="s">
        <v>433</v>
      </c>
      <c r="M34" s="154" t="s">
        <v>433</v>
      </c>
      <c r="N34" s="154" t="s">
        <v>433</v>
      </c>
      <c r="O34" s="154" t="s">
        <v>433</v>
      </c>
      <c r="P34" s="154" t="s">
        <v>433</v>
      </c>
      <c r="Q34" s="154" t="s">
        <v>433</v>
      </c>
      <c r="R34" s="154" t="s">
        <v>433</v>
      </c>
      <c r="S34" s="154" t="s">
        <v>433</v>
      </c>
      <c r="T34" s="154" t="s">
        <v>433</v>
      </c>
      <c r="U34" s="154" t="s">
        <v>433</v>
      </c>
      <c r="V34" s="154" t="s">
        <v>433</v>
      </c>
      <c r="W34" s="154" t="s">
        <v>433</v>
      </c>
      <c r="X34" s="154" t="s">
        <v>433</v>
      </c>
      <c r="Y34" s="154" t="s">
        <v>433</v>
      </c>
      <c r="Z34" s="154" t="s">
        <v>433</v>
      </c>
      <c r="AA34" s="154" t="s">
        <v>433</v>
      </c>
      <c r="AB34" s="154" t="s">
        <v>433</v>
      </c>
      <c r="AC34" s="154" t="s">
        <v>433</v>
      </c>
      <c r="AD34" s="154" t="s">
        <v>433</v>
      </c>
      <c r="AE34" s="154" t="s">
        <v>433</v>
      </c>
      <c r="AF34" s="154" t="s">
        <v>433</v>
      </c>
      <c r="AG34" s="154" t="s">
        <v>433</v>
      </c>
      <c r="AH34" s="154" t="s">
        <v>433</v>
      </c>
      <c r="AI34" s="154" t="s">
        <v>433</v>
      </c>
      <c r="AJ34" s="154" t="s">
        <v>433</v>
      </c>
      <c r="AK34" s="154" t="s">
        <v>433</v>
      </c>
      <c r="AL34" s="154" t="s">
        <v>433</v>
      </c>
      <c r="AM34" s="154" t="s">
        <v>433</v>
      </c>
      <c r="AN34" s="154" t="s">
        <v>433</v>
      </c>
      <c r="AO34" s="154" t="s">
        <v>433</v>
      </c>
      <c r="AP34" s="154" t="s">
        <v>433</v>
      </c>
      <c r="AQ34" s="154" t="s">
        <v>433</v>
      </c>
      <c r="AR34" s="154" t="s">
        <v>433</v>
      </c>
      <c r="AS34" s="154" t="s">
        <v>433</v>
      </c>
      <c r="AT34" s="154" t="s">
        <v>433</v>
      </c>
      <c r="AU34" s="154" t="s">
        <v>433</v>
      </c>
      <c r="AV34" s="154" t="s">
        <v>433</v>
      </c>
      <c r="AW34" s="154" t="s">
        <v>433</v>
      </c>
      <c r="AX34" s="154" t="s">
        <v>433</v>
      </c>
      <c r="AY34" s="154" t="s">
        <v>433</v>
      </c>
      <c r="AZ34" s="154" t="s">
        <v>433</v>
      </c>
      <c r="BA34" s="154" t="s">
        <v>433</v>
      </c>
      <c r="BB34" s="154" t="s">
        <v>433</v>
      </c>
      <c r="BC34" s="154" t="s">
        <v>433</v>
      </c>
      <c r="BD34" s="154" t="s">
        <v>433</v>
      </c>
      <c r="BE34" s="154" t="s">
        <v>433</v>
      </c>
      <c r="BF34" s="154" t="s">
        <v>433</v>
      </c>
      <c r="BG34" s="154" t="s">
        <v>433</v>
      </c>
      <c r="BH34" s="154" t="s">
        <v>433</v>
      </c>
      <c r="BI34" s="154" t="s">
        <v>433</v>
      </c>
    </row>
    <row r="35" spans="1:61" x14ac:dyDescent="0.2">
      <c r="A35" s="123">
        <v>32</v>
      </c>
      <c r="B35" s="145" t="s">
        <v>433</v>
      </c>
      <c r="C35" s="145" t="s">
        <v>433</v>
      </c>
      <c r="D35" s="172" t="s">
        <v>172</v>
      </c>
      <c r="E35" s="145" t="s">
        <v>167</v>
      </c>
      <c r="F35" s="145" t="s">
        <v>433</v>
      </c>
      <c r="G35" s="145" t="s">
        <v>433</v>
      </c>
      <c r="H35" s="154" t="s">
        <v>433</v>
      </c>
      <c r="I35" s="154" t="s">
        <v>433</v>
      </c>
      <c r="J35" s="154" t="s">
        <v>433</v>
      </c>
      <c r="K35" s="154" t="s">
        <v>433</v>
      </c>
      <c r="L35" s="154" t="s">
        <v>433</v>
      </c>
      <c r="M35" s="154" t="s">
        <v>433</v>
      </c>
      <c r="N35" s="154" t="s">
        <v>433</v>
      </c>
      <c r="O35" s="154" t="s">
        <v>433</v>
      </c>
      <c r="P35" s="154" t="s">
        <v>433</v>
      </c>
      <c r="Q35" s="154" t="s">
        <v>433</v>
      </c>
      <c r="R35" s="154" t="s">
        <v>433</v>
      </c>
      <c r="S35" s="154" t="s">
        <v>433</v>
      </c>
      <c r="T35" s="154" t="s">
        <v>433</v>
      </c>
      <c r="U35" s="154" t="s">
        <v>433</v>
      </c>
      <c r="V35" s="154" t="s">
        <v>433</v>
      </c>
      <c r="W35" s="154" t="s">
        <v>433</v>
      </c>
      <c r="X35" s="154" t="s">
        <v>433</v>
      </c>
      <c r="Y35" s="154" t="s">
        <v>433</v>
      </c>
      <c r="Z35" s="154" t="s">
        <v>433</v>
      </c>
      <c r="AA35" s="154" t="s">
        <v>433</v>
      </c>
      <c r="AB35" s="154" t="s">
        <v>433</v>
      </c>
      <c r="AC35" s="154" t="s">
        <v>433</v>
      </c>
      <c r="AD35" s="154" t="s">
        <v>433</v>
      </c>
      <c r="AE35" s="154" t="s">
        <v>433</v>
      </c>
      <c r="AF35" s="154" t="s">
        <v>433</v>
      </c>
      <c r="AG35" s="154" t="s">
        <v>433</v>
      </c>
      <c r="AH35" s="154" t="s">
        <v>433</v>
      </c>
      <c r="AI35" s="154" t="s">
        <v>433</v>
      </c>
      <c r="AJ35" s="154" t="s">
        <v>433</v>
      </c>
      <c r="AK35" s="154" t="s">
        <v>433</v>
      </c>
      <c r="AL35" s="154" t="s">
        <v>433</v>
      </c>
      <c r="AM35" s="154" t="s">
        <v>433</v>
      </c>
      <c r="AN35" s="154" t="s">
        <v>433</v>
      </c>
      <c r="AO35" s="154" t="s">
        <v>433</v>
      </c>
      <c r="AP35" s="154" t="s">
        <v>433</v>
      </c>
      <c r="AQ35" s="154" t="s">
        <v>433</v>
      </c>
      <c r="AR35" s="154" t="s">
        <v>433</v>
      </c>
      <c r="AS35" s="154" t="s">
        <v>433</v>
      </c>
      <c r="AT35" s="154" t="s">
        <v>433</v>
      </c>
      <c r="AU35" s="154" t="s">
        <v>433</v>
      </c>
      <c r="AV35" s="154" t="s">
        <v>433</v>
      </c>
      <c r="AW35" s="154" t="s">
        <v>433</v>
      </c>
      <c r="AX35" s="154" t="s">
        <v>433</v>
      </c>
      <c r="AY35" s="154" t="s">
        <v>433</v>
      </c>
      <c r="AZ35" s="154" t="s">
        <v>433</v>
      </c>
      <c r="BA35" s="154" t="s">
        <v>433</v>
      </c>
      <c r="BB35" s="154" t="s">
        <v>433</v>
      </c>
      <c r="BC35" s="154" t="s">
        <v>433</v>
      </c>
      <c r="BD35" s="154" t="s">
        <v>433</v>
      </c>
      <c r="BE35" s="154" t="s">
        <v>433</v>
      </c>
      <c r="BF35" s="154" t="s">
        <v>433</v>
      </c>
      <c r="BG35" s="154" t="s">
        <v>433</v>
      </c>
      <c r="BH35" s="154" t="s">
        <v>433</v>
      </c>
      <c r="BI35" s="154" t="s">
        <v>433</v>
      </c>
    </row>
    <row r="36" spans="1:61" x14ac:dyDescent="0.2">
      <c r="A36" s="123">
        <v>33</v>
      </c>
      <c r="B36" s="145" t="s">
        <v>433</v>
      </c>
      <c r="C36" s="145" t="s">
        <v>433</v>
      </c>
      <c r="D36" s="173" t="s">
        <v>173</v>
      </c>
      <c r="E36" s="145" t="s">
        <v>166</v>
      </c>
      <c r="F36" s="145" t="s">
        <v>433</v>
      </c>
      <c r="G36" s="145" t="s">
        <v>433</v>
      </c>
      <c r="H36" s="154" t="s">
        <v>433</v>
      </c>
      <c r="I36" s="154" t="s">
        <v>433</v>
      </c>
      <c r="J36" s="154" t="s">
        <v>433</v>
      </c>
      <c r="K36" s="154" t="s">
        <v>433</v>
      </c>
      <c r="L36" s="154" t="s">
        <v>433</v>
      </c>
      <c r="M36" s="154" t="s">
        <v>433</v>
      </c>
      <c r="N36" s="154" t="s">
        <v>433</v>
      </c>
      <c r="O36" s="154" t="s">
        <v>433</v>
      </c>
      <c r="P36" s="154" t="s">
        <v>433</v>
      </c>
      <c r="Q36" s="154" t="s">
        <v>433</v>
      </c>
      <c r="R36" s="154" t="s">
        <v>433</v>
      </c>
      <c r="S36" s="154" t="s">
        <v>433</v>
      </c>
      <c r="T36" s="154" t="s">
        <v>433</v>
      </c>
      <c r="U36" s="154" t="s">
        <v>433</v>
      </c>
      <c r="V36" s="154" t="s">
        <v>433</v>
      </c>
      <c r="W36" s="154" t="s">
        <v>433</v>
      </c>
      <c r="X36" s="154" t="s">
        <v>433</v>
      </c>
      <c r="Y36" s="154" t="s">
        <v>433</v>
      </c>
      <c r="Z36" s="154" t="s">
        <v>433</v>
      </c>
      <c r="AA36" s="154" t="s">
        <v>433</v>
      </c>
      <c r="AB36" s="154" t="s">
        <v>433</v>
      </c>
      <c r="AC36" s="154" t="s">
        <v>433</v>
      </c>
      <c r="AD36" s="154" t="s">
        <v>433</v>
      </c>
      <c r="AE36" s="154" t="s">
        <v>433</v>
      </c>
      <c r="AF36" s="154" t="s">
        <v>433</v>
      </c>
      <c r="AG36" s="154" t="s">
        <v>433</v>
      </c>
      <c r="AH36" s="154" t="s">
        <v>433</v>
      </c>
      <c r="AI36" s="154" t="s">
        <v>433</v>
      </c>
      <c r="AJ36" s="154" t="s">
        <v>433</v>
      </c>
      <c r="AK36" s="154" t="s">
        <v>433</v>
      </c>
      <c r="AL36" s="154" t="s">
        <v>433</v>
      </c>
      <c r="AM36" s="154" t="s">
        <v>433</v>
      </c>
      <c r="AN36" s="154" t="s">
        <v>433</v>
      </c>
      <c r="AO36" s="154" t="s">
        <v>433</v>
      </c>
      <c r="AP36" s="154" t="s">
        <v>433</v>
      </c>
      <c r="AQ36" s="154" t="s">
        <v>433</v>
      </c>
      <c r="AR36" s="154" t="s">
        <v>433</v>
      </c>
      <c r="AS36" s="154" t="s">
        <v>433</v>
      </c>
      <c r="AT36" s="154" t="s">
        <v>433</v>
      </c>
      <c r="AU36" s="154" t="s">
        <v>433</v>
      </c>
      <c r="AV36" s="154" t="s">
        <v>433</v>
      </c>
      <c r="AW36" s="154" t="s">
        <v>433</v>
      </c>
      <c r="AX36" s="154" t="s">
        <v>433</v>
      </c>
      <c r="AY36" s="154" t="s">
        <v>433</v>
      </c>
      <c r="AZ36" s="154" t="s">
        <v>433</v>
      </c>
      <c r="BA36" s="154" t="s">
        <v>433</v>
      </c>
      <c r="BB36" s="154" t="s">
        <v>433</v>
      </c>
      <c r="BC36" s="154" t="s">
        <v>433</v>
      </c>
      <c r="BD36" s="154" t="s">
        <v>433</v>
      </c>
      <c r="BE36" s="154" t="s">
        <v>433</v>
      </c>
      <c r="BF36" s="154" t="s">
        <v>433</v>
      </c>
      <c r="BG36" s="154" t="s">
        <v>433</v>
      </c>
      <c r="BH36" s="154" t="s">
        <v>433</v>
      </c>
      <c r="BI36" s="154" t="s">
        <v>433</v>
      </c>
    </row>
    <row r="37" spans="1:61" x14ac:dyDescent="0.2">
      <c r="A37" s="123">
        <v>34</v>
      </c>
      <c r="B37" s="154" t="s">
        <v>433</v>
      </c>
      <c r="C37" s="154" t="s">
        <v>433</v>
      </c>
      <c r="D37" s="154" t="s">
        <v>433</v>
      </c>
      <c r="E37" s="154" t="s">
        <v>433</v>
      </c>
      <c r="F37" s="154" t="s">
        <v>433</v>
      </c>
      <c r="G37" s="154" t="s">
        <v>433</v>
      </c>
      <c r="H37" s="154" t="s">
        <v>433</v>
      </c>
      <c r="I37" s="154" t="s">
        <v>433</v>
      </c>
      <c r="J37" s="154" t="s">
        <v>433</v>
      </c>
      <c r="K37" s="154" t="s">
        <v>433</v>
      </c>
      <c r="L37" s="154" t="s">
        <v>433</v>
      </c>
      <c r="M37" s="154" t="s">
        <v>433</v>
      </c>
      <c r="N37" s="154" t="s">
        <v>433</v>
      </c>
      <c r="O37" s="154" t="s">
        <v>433</v>
      </c>
      <c r="P37" s="154" t="s">
        <v>433</v>
      </c>
      <c r="Q37" s="154" t="s">
        <v>433</v>
      </c>
      <c r="R37" s="154" t="s">
        <v>433</v>
      </c>
      <c r="S37" s="154" t="s">
        <v>433</v>
      </c>
      <c r="T37" s="154" t="s">
        <v>433</v>
      </c>
      <c r="U37" s="154" t="s">
        <v>433</v>
      </c>
      <c r="V37" s="154" t="s">
        <v>433</v>
      </c>
      <c r="W37" s="154" t="s">
        <v>433</v>
      </c>
      <c r="X37" s="154" t="s">
        <v>433</v>
      </c>
      <c r="Y37" s="154" t="s">
        <v>433</v>
      </c>
      <c r="Z37" s="154" t="s">
        <v>433</v>
      </c>
      <c r="AA37" s="154" t="s">
        <v>433</v>
      </c>
      <c r="AB37" s="154" t="s">
        <v>433</v>
      </c>
      <c r="AC37" s="154" t="s">
        <v>433</v>
      </c>
      <c r="AD37" s="154" t="s">
        <v>433</v>
      </c>
      <c r="AE37" s="154" t="s">
        <v>433</v>
      </c>
      <c r="AF37" s="154" t="s">
        <v>433</v>
      </c>
      <c r="AG37" s="154" t="s">
        <v>433</v>
      </c>
      <c r="AH37" s="154" t="s">
        <v>433</v>
      </c>
      <c r="AI37" s="154" t="s">
        <v>433</v>
      </c>
      <c r="AJ37" s="154" t="s">
        <v>433</v>
      </c>
      <c r="AK37" s="154" t="s">
        <v>433</v>
      </c>
      <c r="AL37" s="154" t="s">
        <v>433</v>
      </c>
      <c r="AM37" s="154" t="s">
        <v>433</v>
      </c>
      <c r="AN37" s="154" t="s">
        <v>433</v>
      </c>
      <c r="AO37" s="154" t="s">
        <v>433</v>
      </c>
      <c r="AP37" s="154" t="s">
        <v>433</v>
      </c>
      <c r="AQ37" s="154" t="s">
        <v>433</v>
      </c>
      <c r="AR37" s="154" t="s">
        <v>433</v>
      </c>
      <c r="AS37" s="154" t="s">
        <v>433</v>
      </c>
      <c r="AT37" s="154" t="s">
        <v>433</v>
      </c>
      <c r="AU37" s="154" t="s">
        <v>433</v>
      </c>
      <c r="AV37" s="154" t="s">
        <v>433</v>
      </c>
      <c r="AW37" s="154" t="s">
        <v>433</v>
      </c>
      <c r="AX37" s="154" t="s">
        <v>433</v>
      </c>
      <c r="AY37" s="154" t="s">
        <v>433</v>
      </c>
      <c r="AZ37" s="154" t="s">
        <v>433</v>
      </c>
      <c r="BA37" s="154" t="s">
        <v>433</v>
      </c>
      <c r="BB37" s="154" t="s">
        <v>433</v>
      </c>
      <c r="BC37" s="154" t="s">
        <v>433</v>
      </c>
      <c r="BD37" s="154" t="s">
        <v>433</v>
      </c>
      <c r="BE37" s="154" t="s">
        <v>433</v>
      </c>
      <c r="BF37" s="154" t="s">
        <v>433</v>
      </c>
      <c r="BG37" s="154" t="s">
        <v>433</v>
      </c>
      <c r="BH37" s="154" t="s">
        <v>433</v>
      </c>
      <c r="BI37" s="154" t="s">
        <v>433</v>
      </c>
    </row>
    <row r="38" spans="1:61" x14ac:dyDescent="0.2">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c r="AC38" s="154"/>
      <c r="AD38" s="154"/>
      <c r="AE38" s="154"/>
      <c r="AF38" s="154"/>
      <c r="AG38" s="154"/>
      <c r="AH38" s="154"/>
      <c r="AI38" s="154"/>
      <c r="AJ38" s="154"/>
      <c r="AK38" s="154"/>
      <c r="AL38" s="154"/>
      <c r="AM38" s="154"/>
      <c r="AN38" s="154"/>
      <c r="AO38" s="154"/>
      <c r="AP38" s="154"/>
      <c r="AQ38" s="154"/>
      <c r="AR38" s="154"/>
      <c r="AS38" s="154"/>
      <c r="AT38" s="154"/>
      <c r="AU38" s="154"/>
      <c r="AV38" s="154"/>
      <c r="AW38" s="154"/>
      <c r="AX38" s="154"/>
      <c r="AY38" s="154"/>
      <c r="AZ38" s="154"/>
      <c r="BA38" s="154"/>
      <c r="BB38" s="154"/>
      <c r="BC38" s="154"/>
      <c r="BD38" s="154"/>
      <c r="BE38" s="154"/>
      <c r="BF38" s="154"/>
      <c r="BG38" s="154"/>
      <c r="BH38" s="154"/>
      <c r="BI38" s="154"/>
    </row>
  </sheetData>
  <pageMargins left="0.7" right="0.7" top="0.75" bottom="0.75" header="0.3" footer="0.3"/>
  <pageSetup orientation="portrait" horizontalDpi="4294967292"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512337-360D-40EA-9176-CDBAD92FB2B6}">
  <dimension ref="A1:CO38"/>
  <sheetViews>
    <sheetView zoomScale="80" zoomScaleNormal="80" workbookViewId="0">
      <selection activeCell="E16" sqref="E16"/>
    </sheetView>
  </sheetViews>
  <sheetFormatPr defaultColWidth="8.85546875" defaultRowHeight="12.75" x14ac:dyDescent="0.2"/>
  <cols>
    <col min="1" max="1" bestFit="true" customWidth="true" style="123" width="8.7109375" collapsed="true"/>
    <col min="2" max="2" bestFit="true" customWidth="true" style="123" width="30.28515625" collapsed="true"/>
    <col min="3" max="3" bestFit="true" customWidth="true" style="123" width="10.7109375" collapsed="true"/>
    <col min="4" max="4" bestFit="true" customWidth="true" style="123" width="32.28515625" collapsed="true"/>
    <col min="5" max="5" bestFit="true" customWidth="true" style="123" width="19.28515625" collapsed="true"/>
    <col min="6" max="6" bestFit="true" customWidth="true" style="123" width="20.85546875" collapsed="true"/>
    <col min="7" max="7" bestFit="true" customWidth="true" style="123" width="13.140625" collapsed="true"/>
    <col min="8" max="8" bestFit="true" customWidth="true" style="123" width="18.85546875" collapsed="true"/>
    <col min="9" max="9" bestFit="true" customWidth="true" style="123" width="20.0" collapsed="true"/>
    <col min="10" max="10" bestFit="true" customWidth="true" style="123" width="24.42578125" collapsed="true"/>
    <col min="11" max="11" bestFit="true" customWidth="true" style="123" width="10.42578125" collapsed="true"/>
    <col min="12" max="12" bestFit="true" customWidth="true" style="123" width="19.42578125" collapsed="true"/>
    <col min="13" max="13" bestFit="true" customWidth="true" style="123" width="18.140625" collapsed="true"/>
    <col min="14" max="14" bestFit="true" customWidth="true" style="123" width="19.42578125" collapsed="true"/>
    <col min="15" max="15" bestFit="true" customWidth="true" style="123" width="16.7109375" collapsed="true"/>
    <col min="16" max="16" bestFit="true" customWidth="true" style="123" width="16.85546875" collapsed="true"/>
    <col min="17" max="17" bestFit="true" customWidth="true" style="123" width="16.7109375" collapsed="true"/>
    <col min="18" max="18" bestFit="true" customWidth="true" style="123" width="13.5703125" collapsed="true"/>
    <col min="19" max="19" bestFit="true" customWidth="true" style="123" width="31.5703125" collapsed="true"/>
    <col min="20" max="20" bestFit="true" customWidth="true" style="123" width="16.42578125" collapsed="true"/>
    <col min="21" max="21" bestFit="true" customWidth="true" style="123" width="17.28515625" collapsed="true"/>
    <col min="22" max="22" bestFit="true" customWidth="true" style="123" width="12.0" collapsed="true"/>
    <col min="23" max="23" bestFit="true" customWidth="true" style="123" width="13.0" collapsed="true"/>
    <col min="24" max="24" bestFit="true" customWidth="true" style="123" width="13.5703125" collapsed="true"/>
    <col min="25" max="25" customWidth="true" style="123" width="13.0" collapsed="true"/>
    <col min="26" max="27" customWidth="true" style="123" width="12.28515625" collapsed="true"/>
    <col min="28" max="28" bestFit="true" customWidth="true" style="123" width="34.42578125" collapsed="true"/>
    <col min="29" max="30" bestFit="true" customWidth="true" style="123" width="13.0" collapsed="true"/>
    <col min="31" max="32" bestFit="true" customWidth="true" style="123" width="9.85546875" collapsed="true"/>
    <col min="33" max="33" bestFit="true" customWidth="true" style="123" width="12.85546875" collapsed="true"/>
    <col min="34" max="34" bestFit="true" customWidth="true" style="123" width="11.42578125" collapsed="true"/>
    <col min="35" max="35" bestFit="true" customWidth="true" style="123" width="13.0" collapsed="true"/>
    <col min="36" max="36" bestFit="true" customWidth="true" style="123" width="9.85546875" collapsed="true"/>
    <col min="37" max="37" bestFit="true" customWidth="true" style="123" width="10.0" collapsed="true"/>
    <col min="38" max="39" customWidth="true" style="123" width="12.42578125" collapsed="true"/>
    <col min="40" max="40" bestFit="true" customWidth="true" style="123" width="34.42578125" collapsed="true"/>
    <col min="41" max="41" bestFit="true" customWidth="true" style="123" width="13.0" collapsed="true"/>
    <col min="42" max="42" bestFit="true" customWidth="true" style="123" width="11.42578125" collapsed="true"/>
    <col min="43" max="43" bestFit="true" customWidth="true" style="123" width="10.28515625" collapsed="true"/>
    <col min="44" max="44" bestFit="true" customWidth="true" style="123" width="11.42578125" collapsed="true"/>
    <col min="45" max="46" bestFit="true" customWidth="true" style="123" width="13.5703125" collapsed="true"/>
    <col min="47" max="47" bestFit="true" customWidth="true" style="123" width="11.5703125" collapsed="true"/>
    <col min="48" max="48" bestFit="true" customWidth="true" style="123" width="11.42578125" collapsed="true"/>
    <col min="49" max="49" bestFit="true" customWidth="true" style="123" width="10.0" collapsed="true"/>
    <col min="50" max="51" customWidth="true" style="123" width="11.28515625" collapsed="true"/>
    <col min="52" max="52" bestFit="true" customWidth="true" style="123" width="34.42578125" collapsed="true"/>
    <col min="53" max="54" bestFit="true" customWidth="true" style="123" width="13.5703125" collapsed="true"/>
    <col min="55" max="55" bestFit="true" customWidth="true" style="123" width="9.85546875" collapsed="true"/>
    <col min="56" max="56" bestFit="true" customWidth="true" style="123" width="13.7109375" collapsed="true"/>
    <col min="57" max="57" bestFit="true" customWidth="true" style="123" width="13.5703125" collapsed="true"/>
    <col min="58" max="58" bestFit="true" customWidth="true" style="123" width="13.0" collapsed="true"/>
    <col min="59" max="59" bestFit="true" customWidth="true" style="123" width="12.0" collapsed="true"/>
    <col min="60" max="60" bestFit="true" customWidth="true" style="123" width="13.5703125" collapsed="true"/>
    <col min="61" max="61" bestFit="true" customWidth="true" style="123" width="13.0" collapsed="true"/>
    <col min="62" max="64" style="123" width="8.85546875" collapsed="true"/>
    <col min="65" max="65" bestFit="true" customWidth="true" style="123" width="13.0" collapsed="true"/>
    <col min="66" max="16384" style="123" width="8.85546875" collapsed="true"/>
  </cols>
  <sheetData>
    <row r="1" spans="1:93" x14ac:dyDescent="0.2">
      <c r="A1" s="123" t="s">
        <v>216</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c r="Z1" s="123" t="s">
        <v>108</v>
      </c>
      <c r="AA1" s="123" t="s">
        <v>109</v>
      </c>
      <c r="AB1" s="123" t="s">
        <v>110</v>
      </c>
      <c r="AC1" s="123" t="s">
        <v>111</v>
      </c>
      <c r="AD1" s="123" t="s">
        <v>112</v>
      </c>
      <c r="AE1" s="123" t="s">
        <v>113</v>
      </c>
      <c r="AF1" s="123" t="s">
        <v>114</v>
      </c>
      <c r="AG1" s="123" t="s">
        <v>115</v>
      </c>
      <c r="AH1" s="123" t="s">
        <v>116</v>
      </c>
      <c r="AI1" s="123" t="s">
        <v>117</v>
      </c>
      <c r="AJ1" s="123" t="s">
        <v>118</v>
      </c>
      <c r="AK1" s="123" t="s">
        <v>119</v>
      </c>
      <c r="AL1" s="123" t="s">
        <v>120</v>
      </c>
      <c r="AM1" s="123" t="s">
        <v>121</v>
      </c>
      <c r="AN1" s="123" t="s">
        <v>122</v>
      </c>
      <c r="AO1" s="123" t="s">
        <v>123</v>
      </c>
      <c r="AP1" s="123" t="s">
        <v>124</v>
      </c>
      <c r="AQ1" s="123" t="s">
        <v>125</v>
      </c>
      <c r="AR1" s="123" t="s">
        <v>126</v>
      </c>
      <c r="AS1" s="123" t="s">
        <v>143</v>
      </c>
      <c r="AT1" s="123" t="s">
        <v>144</v>
      </c>
      <c r="AU1" s="123" t="s">
        <v>145</v>
      </c>
      <c r="AV1" s="123" t="s">
        <v>146</v>
      </c>
      <c r="AW1" s="123" t="s">
        <v>153</v>
      </c>
      <c r="AX1" s="123" t="s">
        <v>154</v>
      </c>
      <c r="AY1" s="123" t="s">
        <v>155</v>
      </c>
      <c r="AZ1" s="123" t="s">
        <v>156</v>
      </c>
      <c r="BA1" s="123" t="s">
        <v>218</v>
      </c>
      <c r="BB1" s="123" t="s">
        <v>219</v>
      </c>
      <c r="BC1" s="123" t="s">
        <v>220</v>
      </c>
      <c r="BD1" s="123" t="s">
        <v>221</v>
      </c>
      <c r="BE1" s="123" t="s">
        <v>222</v>
      </c>
      <c r="BF1" s="123" t="s">
        <v>223</v>
      </c>
      <c r="BG1" s="123" t="s">
        <v>224</v>
      </c>
      <c r="BH1" s="123" t="s">
        <v>225</v>
      </c>
      <c r="BI1" s="123" t="s">
        <v>226</v>
      </c>
    </row>
    <row r="2" spans="1:93" s="143" customFormat="1" ht="38.25" x14ac:dyDescent="0.2">
      <c r="A2" s="132" t="s">
        <v>217</v>
      </c>
      <c r="B2" s="133" t="s">
        <v>8</v>
      </c>
      <c r="C2" s="134" t="s">
        <v>9</v>
      </c>
      <c r="D2" s="133" t="s">
        <v>15</v>
      </c>
      <c r="E2" s="133" t="s">
        <v>16</v>
      </c>
      <c r="F2" s="133" t="s">
        <v>17</v>
      </c>
      <c r="G2" s="133" t="s">
        <v>18</v>
      </c>
      <c r="H2" s="133" t="s">
        <v>10</v>
      </c>
      <c r="I2" s="133" t="s">
        <v>11</v>
      </c>
      <c r="J2" s="133" t="s">
        <v>12</v>
      </c>
      <c r="K2" s="133" t="s">
        <v>0</v>
      </c>
      <c r="L2" s="133" t="s">
        <v>1</v>
      </c>
      <c r="M2" s="134" t="s">
        <v>23</v>
      </c>
      <c r="N2" s="134" t="s">
        <v>47</v>
      </c>
      <c r="O2" s="134" t="s">
        <v>48</v>
      </c>
      <c r="P2" s="134" t="s">
        <v>55</v>
      </c>
      <c r="Q2" s="134" t="s">
        <v>41</v>
      </c>
      <c r="R2" s="135" t="s">
        <v>78</v>
      </c>
      <c r="S2" s="135" t="s">
        <v>58</v>
      </c>
      <c r="T2" s="135" t="s">
        <v>59</v>
      </c>
      <c r="U2" s="135" t="s">
        <v>53</v>
      </c>
      <c r="V2" s="134" t="s">
        <v>55</v>
      </c>
      <c r="W2" s="135" t="s">
        <v>565</v>
      </c>
      <c r="X2" s="134" t="s">
        <v>564</v>
      </c>
      <c r="Y2" s="134" t="s">
        <v>68</v>
      </c>
      <c r="Z2" s="136" t="s">
        <v>140</v>
      </c>
      <c r="AA2" s="136" t="s">
        <v>147</v>
      </c>
      <c r="AB2" s="137" t="s">
        <v>148</v>
      </c>
      <c r="AC2" s="137" t="s">
        <v>568</v>
      </c>
      <c r="AD2" s="137" t="s">
        <v>60</v>
      </c>
      <c r="AE2" s="137" t="s">
        <v>185</v>
      </c>
      <c r="AF2" s="137" t="s">
        <v>566</v>
      </c>
      <c r="AG2" s="137" t="s">
        <v>567</v>
      </c>
      <c r="AH2" s="137" t="s">
        <v>63</v>
      </c>
      <c r="AI2" s="137" t="s">
        <v>65</v>
      </c>
      <c r="AJ2" s="137" t="s">
        <v>67</v>
      </c>
      <c r="AK2" s="138" t="s">
        <v>68</v>
      </c>
      <c r="AL2" s="139" t="s">
        <v>141</v>
      </c>
      <c r="AM2" s="139" t="s">
        <v>149</v>
      </c>
      <c r="AN2" s="140" t="s">
        <v>151</v>
      </c>
      <c r="AO2" s="140" t="s">
        <v>568</v>
      </c>
      <c r="AP2" s="140" t="s">
        <v>60</v>
      </c>
      <c r="AQ2" s="140" t="s">
        <v>185</v>
      </c>
      <c r="AR2" s="140" t="s">
        <v>566</v>
      </c>
      <c r="AS2" s="140" t="s">
        <v>567</v>
      </c>
      <c r="AT2" s="140" t="s">
        <v>63</v>
      </c>
      <c r="AU2" s="140" t="s">
        <v>65</v>
      </c>
      <c r="AV2" s="140" t="s">
        <v>67</v>
      </c>
      <c r="AW2" s="140" t="s">
        <v>68</v>
      </c>
      <c r="AX2" s="141" t="s">
        <v>142</v>
      </c>
      <c r="AY2" s="141" t="s">
        <v>150</v>
      </c>
      <c r="AZ2" s="142" t="s">
        <v>152</v>
      </c>
      <c r="BA2" s="142" t="s">
        <v>568</v>
      </c>
      <c r="BB2" s="142" t="s">
        <v>60</v>
      </c>
      <c r="BC2" s="142" t="s">
        <v>185</v>
      </c>
      <c r="BD2" s="142" t="s">
        <v>566</v>
      </c>
      <c r="BE2" s="142" t="s">
        <v>567</v>
      </c>
      <c r="BF2" s="142" t="s">
        <v>63</v>
      </c>
      <c r="BG2" s="142" t="s">
        <v>65</v>
      </c>
      <c r="BH2" s="142" t="s">
        <v>67</v>
      </c>
      <c r="BI2" s="142" t="s">
        <v>68</v>
      </c>
      <c r="BJ2" s="123"/>
      <c r="BK2" s="123"/>
      <c r="BL2" s="123"/>
      <c r="BM2" s="123"/>
      <c r="BN2" s="123"/>
      <c r="BO2" s="123"/>
      <c r="BP2" s="123"/>
      <c r="BQ2" s="123"/>
      <c r="BR2" s="123"/>
      <c r="BS2" s="123"/>
      <c r="BT2" s="123"/>
      <c r="BU2" s="123"/>
      <c r="BV2" s="123"/>
      <c r="BW2" s="123"/>
      <c r="BX2" s="123"/>
      <c r="BY2" s="123"/>
      <c r="BZ2" s="123"/>
      <c r="CA2" s="123"/>
      <c r="CB2" s="123"/>
      <c r="CC2" s="123"/>
      <c r="CD2" s="123"/>
      <c r="CE2" s="123"/>
      <c r="CF2" s="123"/>
      <c r="CG2" s="123"/>
      <c r="CH2" s="123"/>
      <c r="CI2" s="123"/>
      <c r="CJ2" s="123"/>
      <c r="CK2" s="123"/>
      <c r="CL2" s="123"/>
      <c r="CM2" s="123"/>
      <c r="CN2" s="123"/>
      <c r="CO2" s="123"/>
    </row>
    <row r="3" spans="1:93" x14ac:dyDescent="0.2">
      <c r="A3" s="123">
        <v>0</v>
      </c>
      <c r="B3" s="144">
        <v>1</v>
      </c>
      <c r="C3" s="145" t="s">
        <v>72</v>
      </c>
      <c r="D3" s="146" t="s">
        <v>33</v>
      </c>
      <c r="E3" s="146" t="s">
        <v>139</v>
      </c>
      <c r="F3" s="147" t="s">
        <v>20</v>
      </c>
      <c r="G3" s="146" t="s">
        <v>19</v>
      </c>
      <c r="H3" s="147" t="s">
        <v>77</v>
      </c>
      <c r="I3" s="146" t="s">
        <v>37</v>
      </c>
      <c r="J3" s="194" t="s">
        <v>162</v>
      </c>
      <c r="K3" s="148" t="s">
        <v>4</v>
      </c>
      <c r="L3" s="145">
        <v>79.38</v>
      </c>
      <c r="M3" s="127">
        <f>J3*L3</f>
        <v>71442</v>
      </c>
      <c r="N3" s="127">
        <v>0</v>
      </c>
      <c r="O3" s="127">
        <v>0</v>
      </c>
      <c r="P3" s="130">
        <v>0.18</v>
      </c>
      <c r="Q3" s="146" t="s">
        <v>44</v>
      </c>
      <c r="R3" s="145">
        <v>5</v>
      </c>
      <c r="S3" s="127">
        <f>M3*R3/100</f>
        <v>3572.1</v>
      </c>
      <c r="T3" s="127">
        <f>M3-S3</f>
        <v>67869.899999999994</v>
      </c>
      <c r="U3" s="126">
        <f>T3-(T3*$U$9)</f>
        <v>66241.752154526301</v>
      </c>
      <c r="V3" s="127">
        <f>ROUND((P3*U3),2)</f>
        <v>11923.52</v>
      </c>
      <c r="W3" s="127">
        <f>$W$9*U3</f>
        <v>1266.9701351159274</v>
      </c>
      <c r="X3" s="127">
        <f>ROUND(((U3+W3)/J3),4)</f>
        <v>75.009699999999995</v>
      </c>
      <c r="Y3" s="127">
        <f>X3*J3</f>
        <v>67508.73</v>
      </c>
      <c r="Z3" s="145" t="str">
        <f>C3</f>
        <v>BRUFT090</v>
      </c>
      <c r="AA3" s="178" t="str">
        <f>J3</f>
        <v>900</v>
      </c>
      <c r="AB3" s="179" t="s">
        <v>212</v>
      </c>
      <c r="AC3" s="149">
        <f>(AB3/J3)*U3</f>
        <v>33120.87607726315</v>
      </c>
      <c r="AD3" s="149">
        <f>AB3*L3</f>
        <v>35721</v>
      </c>
      <c r="AE3" s="149">
        <f>ROUND(AD3*R3/100,2)</f>
        <v>1786.05</v>
      </c>
      <c r="AF3" s="149">
        <f>AD3-AE3</f>
        <v>33934.949999999997</v>
      </c>
      <c r="AG3" s="126">
        <f>AF3-(AF3*$AG$9)</f>
        <v>33120.873863296678</v>
      </c>
      <c r="AH3" s="127">
        <f>ROUND(P3*AG3,2)</f>
        <v>5961.76</v>
      </c>
      <c r="AI3" s="149">
        <f>($AD$12/$AD$10)*AF3</f>
        <v>633.48506893348997</v>
      </c>
      <c r="AJ3" s="127">
        <f>ROUND(((AG3+AI3)/AB3),4)</f>
        <v>75.009699999999995</v>
      </c>
      <c r="AK3" s="149">
        <f>ROUND(AB3*AJ3,2)</f>
        <v>33754.370000000003</v>
      </c>
      <c r="AL3" s="145" t="str">
        <f>C3</f>
        <v>BRUFT090</v>
      </c>
      <c r="AM3" s="178" t="str">
        <f>J3</f>
        <v>900</v>
      </c>
      <c r="AN3" s="179" t="s">
        <v>212</v>
      </c>
      <c r="AO3" s="149">
        <f>(AN3/J3)*U3</f>
        <v>33120.87607726315</v>
      </c>
      <c r="AP3" s="149">
        <f>AN3*L3</f>
        <v>35721</v>
      </c>
      <c r="AQ3" s="149">
        <f>ROUND(AP3*R3/100,2)</f>
        <v>1786.05</v>
      </c>
      <c r="AR3" s="149">
        <f>AP3-AQ3</f>
        <v>33934.949999999997</v>
      </c>
      <c r="AS3" s="126">
        <f>AR3-(AR3*$AG$9)</f>
        <v>33120.873863296678</v>
      </c>
      <c r="AT3" s="127">
        <f>ROUND(P3*AS3,2)</f>
        <v>5961.76</v>
      </c>
      <c r="AU3" s="149">
        <f>($AP$12/$AP$10)*AR3</f>
        <v>633.48504263561779</v>
      </c>
      <c r="AV3" s="127">
        <f>ROUND(((AS3+AU3)/AN3),4)</f>
        <v>75.009699999999995</v>
      </c>
      <c r="AW3" s="149">
        <f>ROUND(AN3*AV3,2)</f>
        <v>33754.370000000003</v>
      </c>
      <c r="AX3" s="145" t="str">
        <f>C5</f>
        <v>BRUFT098</v>
      </c>
      <c r="AY3" s="178" t="str">
        <f>J5</f>
        <v>260</v>
      </c>
      <c r="AZ3" s="179" t="s">
        <v>215</v>
      </c>
      <c r="BA3" s="149">
        <f>(AZ3/J5)*U5</f>
        <v>10375.8531859412</v>
      </c>
      <c r="BB3" s="149">
        <f>AZ3*L5</f>
        <v>11190.4</v>
      </c>
      <c r="BC3" s="149">
        <f>ROUND(BB3*R5/100,2)</f>
        <v>559.52</v>
      </c>
      <c r="BD3" s="149">
        <f>BB3-BC3</f>
        <v>10630.88</v>
      </c>
      <c r="BE3" s="126">
        <f>BD3-(BD3*$BE$9)</f>
        <v>10375.853384931825</v>
      </c>
      <c r="BF3" s="127">
        <f>ROUND(P5*BE3,2)</f>
        <v>518.79</v>
      </c>
      <c r="BG3" s="149">
        <f>($BB$12/$BB$10)*BD3</f>
        <v>198.45332944527735</v>
      </c>
      <c r="BH3" s="127">
        <f>ROUND(((BE3+BG3)/AZ3),4)</f>
        <v>40.670400000000001</v>
      </c>
      <c r="BI3" s="149">
        <f>ROUND(AZ3*BH3,2)</f>
        <v>10574.3</v>
      </c>
    </row>
    <row r="4" spans="1:93" x14ac:dyDescent="0.2">
      <c r="A4" s="123">
        <v>1</v>
      </c>
      <c r="B4" s="144">
        <v>2</v>
      </c>
      <c r="C4" s="145" t="s">
        <v>73</v>
      </c>
      <c r="D4" s="146" t="s">
        <v>33</v>
      </c>
      <c r="E4" s="146" t="s">
        <v>34</v>
      </c>
      <c r="F4" s="147" t="s">
        <v>20</v>
      </c>
      <c r="G4" s="146" t="s">
        <v>19</v>
      </c>
      <c r="H4" s="147" t="s">
        <v>77</v>
      </c>
      <c r="I4" s="146" t="s">
        <v>37</v>
      </c>
      <c r="J4" s="194" t="s">
        <v>214</v>
      </c>
      <c r="K4" s="148" t="s">
        <v>4</v>
      </c>
      <c r="L4" s="145">
        <v>69.88</v>
      </c>
      <c r="M4" s="127">
        <f>J4*L4</f>
        <v>22711</v>
      </c>
      <c r="N4" s="127">
        <v>0</v>
      </c>
      <c r="O4" s="127">
        <v>0</v>
      </c>
      <c r="P4" s="130">
        <v>0.12</v>
      </c>
      <c r="Q4" s="146" t="s">
        <v>44</v>
      </c>
      <c r="R4" s="145">
        <v>5</v>
      </c>
      <c r="S4" s="127">
        <f>M4*R4/100</f>
        <v>1135.55</v>
      </c>
      <c r="T4" s="127">
        <f>M4-S4</f>
        <v>21575.45</v>
      </c>
      <c r="U4" s="126">
        <f t="shared" ref="U4:U7" si="0">T4-(T4*$U$9)</f>
        <v>21057.871184757525</v>
      </c>
      <c r="V4" s="127">
        <f t="shared" ref="V4:V7" si="1">ROUND((P4*U4),2)</f>
        <v>2526.94</v>
      </c>
      <c r="W4" s="127">
        <f t="shared" ref="W4:W7" si="2">$W$9*U4</f>
        <v>402.76250299008751</v>
      </c>
      <c r="X4" s="127">
        <f t="shared" ref="X4:X7" si="3">ROUND(((U4+W4)/J4),4)</f>
        <v>66.032700000000006</v>
      </c>
      <c r="Y4" s="127">
        <f t="shared" ref="Y4:Y7" si="4">X4*J4</f>
        <v>21460.627500000002</v>
      </c>
      <c r="Z4" s="145" t="str">
        <f>C4</f>
        <v>BRUFT095</v>
      </c>
      <c r="AA4" s="178" t="str">
        <f>J4</f>
        <v>325</v>
      </c>
      <c r="AB4" s="179" t="s">
        <v>178</v>
      </c>
      <c r="AC4" s="149">
        <f>(AB4/J4)*U4</f>
        <v>1619.8362449813483</v>
      </c>
      <c r="AD4" s="149">
        <f>AB4*L4</f>
        <v>1747</v>
      </c>
      <c r="AE4" s="149">
        <f>ROUND(AD4*R4/100,2)</f>
        <v>87.35</v>
      </c>
      <c r="AF4" s="149">
        <f>AD4-AE4</f>
        <v>1659.65</v>
      </c>
      <c r="AG4" s="126">
        <f>AF4-(AF4*$AG$9)</f>
        <v>1619.8361367033203</v>
      </c>
      <c r="AH4" s="127">
        <f>ROUND(P4*AG4,2)</f>
        <v>194.38</v>
      </c>
      <c r="AI4" s="149">
        <f>($AD$12/$AD$10)*AF4</f>
        <v>30.981731066510093</v>
      </c>
      <c r="AJ4" s="127">
        <f>ROUND(((AG4+AI4)/AB4),4)</f>
        <v>66.032700000000006</v>
      </c>
      <c r="AK4" s="149">
        <f>ROUND(AB4*AJ4,2)</f>
        <v>1650.82</v>
      </c>
      <c r="AL4" s="145" t="str">
        <f>C4</f>
        <v>BRUFT095</v>
      </c>
      <c r="AM4" s="178" t="str">
        <f>J4</f>
        <v>325</v>
      </c>
      <c r="AN4" s="179" t="s">
        <v>180</v>
      </c>
      <c r="AO4" s="149">
        <f>(AN4/J4)*U4</f>
        <v>19438.034939776178</v>
      </c>
      <c r="AP4" s="149">
        <f>AN4*L4</f>
        <v>20964</v>
      </c>
      <c r="AQ4" s="149">
        <f>ROUND(AP4*R4/100,2)</f>
        <v>1048.2</v>
      </c>
      <c r="AR4" s="149">
        <f>AP4-AQ4</f>
        <v>19915.8</v>
      </c>
      <c r="AS4" s="126">
        <f>AR4-(AR4*$AG$9)</f>
        <v>19438.03364043984</v>
      </c>
      <c r="AT4" s="127">
        <f>ROUND(P4*AS4,2)</f>
        <v>2332.56</v>
      </c>
      <c r="AU4" s="149">
        <f>($AP$12/$AP$10)*AR4</f>
        <v>371.78075736438211</v>
      </c>
      <c r="AV4" s="127">
        <f>ROUND(((AS4+AU4)/AN4),4)</f>
        <v>66.032700000000006</v>
      </c>
      <c r="AW4" s="149">
        <f>ROUND(AN4*AV4,2)</f>
        <v>19809.810000000001</v>
      </c>
      <c r="AX4" s="145" t="str">
        <f t="shared" ref="AX4:AX5" si="5">C6</f>
        <v>BRUFT200</v>
      </c>
      <c r="AY4" s="178" t="str">
        <f t="shared" ref="AY4:AY5" si="6">J6</f>
        <v>320</v>
      </c>
      <c r="AZ4" s="179" t="s">
        <v>160</v>
      </c>
      <c r="BA4" s="149">
        <f t="shared" ref="BA4:BA5" si="7">(AZ4/J6)*U6</f>
        <v>23342.273150949848</v>
      </c>
      <c r="BB4" s="149">
        <f t="shared" ref="BB4:BB5" si="8">AZ4*L6</f>
        <v>24016</v>
      </c>
      <c r="BC4" s="149">
        <f>R6</f>
        <v>100</v>
      </c>
      <c r="BD4" s="149">
        <f t="shared" ref="BD4:BD5" si="9">BB4-BC4</f>
        <v>23916</v>
      </c>
      <c r="BE4" s="126">
        <f t="shared" ref="BE4:BE5" si="10">BD4-(BD4*$BE$9)</f>
        <v>23342.273598613618</v>
      </c>
      <c r="BF4" s="127">
        <f t="shared" ref="BF4:BF5" si="11">ROUND(P6*BE4,2)</f>
        <v>4201.6099999999997</v>
      </c>
      <c r="BG4" s="149">
        <f t="shared" ref="BG4:BG5" si="12">($BB$12/$BB$10)*BD4</f>
        <v>446.45502790110072</v>
      </c>
      <c r="BH4" s="127">
        <f t="shared" ref="BH4:BH5" si="13">ROUND(((BE4+BG4)/AZ4),4)</f>
        <v>74.339799999999997</v>
      </c>
      <c r="BI4" s="149">
        <f t="shared" ref="BI4:BI5" si="14">ROUND(AZ4*BH4,2)</f>
        <v>23788.74</v>
      </c>
    </row>
    <row r="5" spans="1:93" x14ac:dyDescent="0.2">
      <c r="A5" s="123">
        <v>2</v>
      </c>
      <c r="B5" s="144">
        <v>3</v>
      </c>
      <c r="C5" s="145" t="s">
        <v>74</v>
      </c>
      <c r="D5" s="146" t="s">
        <v>33</v>
      </c>
      <c r="E5" s="146" t="s">
        <v>34</v>
      </c>
      <c r="F5" s="147" t="s">
        <v>20</v>
      </c>
      <c r="G5" s="146" t="s">
        <v>19</v>
      </c>
      <c r="H5" s="147" t="s">
        <v>77</v>
      </c>
      <c r="I5" s="146" t="s">
        <v>37</v>
      </c>
      <c r="J5" s="194" t="s">
        <v>215</v>
      </c>
      <c r="K5" s="148" t="s">
        <v>4</v>
      </c>
      <c r="L5" s="145">
        <v>43.04</v>
      </c>
      <c r="M5" s="127">
        <f>J5*L5</f>
        <v>11190.4</v>
      </c>
      <c r="N5" s="127">
        <v>0</v>
      </c>
      <c r="O5" s="127">
        <v>0</v>
      </c>
      <c r="P5" s="130">
        <v>0.05</v>
      </c>
      <c r="Q5" s="146" t="s">
        <v>44</v>
      </c>
      <c r="R5" s="145">
        <v>5</v>
      </c>
      <c r="S5" s="127">
        <f>M5*R5/100</f>
        <v>559.52</v>
      </c>
      <c r="T5" s="127">
        <f>M5-S5</f>
        <v>10630.88</v>
      </c>
      <c r="U5" s="126">
        <f t="shared" si="0"/>
        <v>10375.8531859412</v>
      </c>
      <c r="V5" s="127">
        <f t="shared" si="1"/>
        <v>518.79</v>
      </c>
      <c r="W5" s="127">
        <f t="shared" si="2"/>
        <v>198.45332717450904</v>
      </c>
      <c r="X5" s="127">
        <f t="shared" si="3"/>
        <v>40.670400000000001</v>
      </c>
      <c r="Y5" s="127">
        <f t="shared" si="4"/>
        <v>10574.304</v>
      </c>
      <c r="Z5" s="128">
        <v>0</v>
      </c>
      <c r="AA5" s="178"/>
      <c r="AB5" s="180" t="s">
        <v>208</v>
      </c>
      <c r="AC5" s="128"/>
      <c r="AD5" s="128">
        <v>0</v>
      </c>
      <c r="AE5" s="128">
        <v>0</v>
      </c>
      <c r="AF5" s="128">
        <v>0</v>
      </c>
      <c r="AG5" s="128">
        <v>0</v>
      </c>
      <c r="AH5" s="128">
        <v>0</v>
      </c>
      <c r="AI5" s="128">
        <v>0</v>
      </c>
      <c r="AJ5" s="128">
        <v>0</v>
      </c>
      <c r="AK5" s="128">
        <v>0</v>
      </c>
      <c r="AL5" s="128">
        <v>0</v>
      </c>
      <c r="AM5" s="178"/>
      <c r="AN5" s="180" t="s">
        <v>208</v>
      </c>
      <c r="AO5" s="128"/>
      <c r="AP5" s="128">
        <v>0</v>
      </c>
      <c r="AQ5" s="128">
        <v>0</v>
      </c>
      <c r="AR5" s="128">
        <v>0</v>
      </c>
      <c r="AS5" s="128">
        <v>0</v>
      </c>
      <c r="AT5" s="128">
        <v>0</v>
      </c>
      <c r="AU5" s="128">
        <v>0</v>
      </c>
      <c r="AV5" s="128">
        <v>0</v>
      </c>
      <c r="AW5" s="128">
        <v>0</v>
      </c>
      <c r="AX5" s="145" t="str">
        <f t="shared" si="5"/>
        <v>BRUFT201</v>
      </c>
      <c r="AY5" s="178" t="str">
        <f t="shared" si="6"/>
        <v>655</v>
      </c>
      <c r="AZ5" s="181" t="s">
        <v>182</v>
      </c>
      <c r="BA5" s="149">
        <f t="shared" si="7"/>
        <v>140400.22032382514</v>
      </c>
      <c r="BB5" s="149">
        <f t="shared" si="8"/>
        <v>143851.1</v>
      </c>
      <c r="BC5" s="149">
        <f>R7</f>
        <v>0</v>
      </c>
      <c r="BD5" s="149">
        <f t="shared" si="9"/>
        <v>143851.1</v>
      </c>
      <c r="BE5" s="126">
        <f t="shared" si="10"/>
        <v>140400.22301645458</v>
      </c>
      <c r="BF5" s="127">
        <f t="shared" si="11"/>
        <v>39312.06</v>
      </c>
      <c r="BG5" s="149">
        <f t="shared" si="12"/>
        <v>2685.3590426536221</v>
      </c>
      <c r="BH5" s="127">
        <f t="shared" si="13"/>
        <v>218.4513</v>
      </c>
      <c r="BI5" s="149">
        <f t="shared" si="14"/>
        <v>143085.6</v>
      </c>
    </row>
    <row r="6" spans="1:93" x14ac:dyDescent="0.2">
      <c r="A6" s="123">
        <v>3</v>
      </c>
      <c r="B6" s="144">
        <v>4</v>
      </c>
      <c r="C6" s="145" t="s">
        <v>75</v>
      </c>
      <c r="D6" s="146" t="s">
        <v>33</v>
      </c>
      <c r="E6" s="146" t="s">
        <v>34</v>
      </c>
      <c r="F6" s="147" t="s">
        <v>20</v>
      </c>
      <c r="G6" s="146" t="s">
        <v>19</v>
      </c>
      <c r="H6" s="147" t="s">
        <v>77</v>
      </c>
      <c r="I6" s="146" t="s">
        <v>37</v>
      </c>
      <c r="J6" s="194" t="s">
        <v>160</v>
      </c>
      <c r="K6" s="148" t="s">
        <v>4</v>
      </c>
      <c r="L6" s="145">
        <v>75.05</v>
      </c>
      <c r="M6" s="127">
        <f>J6*L6</f>
        <v>24016</v>
      </c>
      <c r="N6" s="127">
        <v>0</v>
      </c>
      <c r="O6" s="127">
        <v>0</v>
      </c>
      <c r="P6" s="130">
        <v>0.18</v>
      </c>
      <c r="Q6" s="146" t="s">
        <v>43</v>
      </c>
      <c r="R6" s="145">
        <v>100</v>
      </c>
      <c r="S6" s="127">
        <f>R6</f>
        <v>100</v>
      </c>
      <c r="T6" s="127">
        <f>M6-S6</f>
        <v>23916</v>
      </c>
      <c r="U6" s="126">
        <f t="shared" si="0"/>
        <v>23342.273150949848</v>
      </c>
      <c r="V6" s="127">
        <f t="shared" si="1"/>
        <v>4201.6099999999997</v>
      </c>
      <c r="W6" s="127">
        <f t="shared" si="2"/>
        <v>446.4550227926153</v>
      </c>
      <c r="X6" s="127">
        <f t="shared" si="3"/>
        <v>74.339799999999997</v>
      </c>
      <c r="Y6" s="127">
        <f t="shared" si="4"/>
        <v>23788.735999999997</v>
      </c>
      <c r="Z6" s="128">
        <v>0</v>
      </c>
      <c r="AA6" s="180">
        <v>0</v>
      </c>
      <c r="AB6" s="180" t="s">
        <v>208</v>
      </c>
      <c r="AC6" s="128"/>
      <c r="AD6" s="128">
        <v>0</v>
      </c>
      <c r="AE6" s="128">
        <v>0</v>
      </c>
      <c r="AF6" s="128">
        <v>0</v>
      </c>
      <c r="AG6" s="128">
        <v>0</v>
      </c>
      <c r="AH6" s="128">
        <v>0</v>
      </c>
      <c r="AI6" s="128">
        <v>0</v>
      </c>
      <c r="AJ6" s="128">
        <v>0</v>
      </c>
      <c r="AK6" s="128">
        <v>0</v>
      </c>
      <c r="AL6" s="128">
        <v>0</v>
      </c>
      <c r="AM6" s="180">
        <v>0</v>
      </c>
      <c r="AN6" s="180" t="s">
        <v>208</v>
      </c>
      <c r="AO6" s="128"/>
      <c r="AP6" s="128">
        <v>0</v>
      </c>
      <c r="AQ6" s="128">
        <v>0</v>
      </c>
      <c r="AR6" s="128">
        <v>0</v>
      </c>
      <c r="AS6" s="128">
        <v>0</v>
      </c>
      <c r="AT6" s="128">
        <v>0</v>
      </c>
      <c r="AU6" s="128">
        <v>0</v>
      </c>
      <c r="AV6" s="128">
        <v>0</v>
      </c>
      <c r="AW6" s="128">
        <v>0</v>
      </c>
      <c r="AX6" s="128">
        <v>0</v>
      </c>
      <c r="AY6" s="180">
        <v>0</v>
      </c>
      <c r="AZ6" s="180" t="s">
        <v>208</v>
      </c>
      <c r="BA6" s="128"/>
      <c r="BB6" s="128">
        <v>0</v>
      </c>
      <c r="BC6" s="128">
        <v>0</v>
      </c>
      <c r="BD6" s="128">
        <v>0</v>
      </c>
      <c r="BE6" s="128">
        <v>0</v>
      </c>
      <c r="BF6" s="128">
        <v>0</v>
      </c>
      <c r="BG6" s="128">
        <v>0</v>
      </c>
      <c r="BH6" s="128">
        <v>0</v>
      </c>
      <c r="BI6" s="128">
        <v>0</v>
      </c>
    </row>
    <row r="7" spans="1:93" x14ac:dyDescent="0.2">
      <c r="A7" s="123">
        <v>4</v>
      </c>
      <c r="B7" s="144">
        <v>5</v>
      </c>
      <c r="C7" s="145" t="s">
        <v>76</v>
      </c>
      <c r="D7" s="146" t="s">
        <v>33</v>
      </c>
      <c r="E7" s="146" t="s">
        <v>34</v>
      </c>
      <c r="F7" s="147" t="s">
        <v>20</v>
      </c>
      <c r="G7" s="146" t="s">
        <v>19</v>
      </c>
      <c r="H7" s="147" t="s">
        <v>77</v>
      </c>
      <c r="I7" s="146" t="s">
        <v>37</v>
      </c>
      <c r="J7" s="194" t="s">
        <v>182</v>
      </c>
      <c r="K7" s="148" t="s">
        <v>4</v>
      </c>
      <c r="L7" s="145">
        <v>219.62</v>
      </c>
      <c r="M7" s="127">
        <f>J7*L7</f>
        <v>143851.1</v>
      </c>
      <c r="N7" s="127">
        <v>0</v>
      </c>
      <c r="O7" s="127">
        <v>0</v>
      </c>
      <c r="P7" s="130">
        <v>0.28000000000000003</v>
      </c>
      <c r="Q7" s="145"/>
      <c r="R7" s="145">
        <v>0</v>
      </c>
      <c r="S7" s="127">
        <f>M7*R7</f>
        <v>0</v>
      </c>
      <c r="T7" s="127">
        <f>M7-S7</f>
        <v>143851.1</v>
      </c>
      <c r="U7" s="126">
        <f t="shared" si="0"/>
        <v>140400.22032382514</v>
      </c>
      <c r="V7" s="127">
        <f t="shared" si="1"/>
        <v>39312.06</v>
      </c>
      <c r="W7" s="127">
        <f t="shared" si="2"/>
        <v>2685.3590119268601</v>
      </c>
      <c r="X7" s="127">
        <f t="shared" si="3"/>
        <v>218.4513</v>
      </c>
      <c r="Y7" s="127">
        <f t="shared" si="4"/>
        <v>143085.60149999999</v>
      </c>
      <c r="Z7" s="128">
        <v>0</v>
      </c>
      <c r="AA7" s="180">
        <v>0</v>
      </c>
      <c r="AB7" s="180" t="s">
        <v>208</v>
      </c>
      <c r="AC7" s="128"/>
      <c r="AD7" s="128">
        <v>0</v>
      </c>
      <c r="AE7" s="128">
        <v>0</v>
      </c>
      <c r="AF7" s="128">
        <v>0</v>
      </c>
      <c r="AG7" s="128">
        <v>0</v>
      </c>
      <c r="AH7" s="128">
        <v>0</v>
      </c>
      <c r="AI7" s="128">
        <v>0</v>
      </c>
      <c r="AJ7" s="128">
        <v>0</v>
      </c>
      <c r="AK7" s="128">
        <v>0</v>
      </c>
      <c r="AL7" s="128">
        <v>0</v>
      </c>
      <c r="AM7" s="180">
        <v>0</v>
      </c>
      <c r="AN7" s="180" t="s">
        <v>208</v>
      </c>
      <c r="AO7" s="128"/>
      <c r="AP7" s="128">
        <v>0</v>
      </c>
      <c r="AQ7" s="128">
        <v>0</v>
      </c>
      <c r="AR7" s="128">
        <v>0</v>
      </c>
      <c r="AS7" s="128">
        <v>0</v>
      </c>
      <c r="AT7" s="128">
        <v>0</v>
      </c>
      <c r="AU7" s="128">
        <v>0</v>
      </c>
      <c r="AV7" s="128">
        <v>0</v>
      </c>
      <c r="AW7" s="128">
        <v>0</v>
      </c>
      <c r="AX7" s="128">
        <v>0</v>
      </c>
      <c r="AY7" s="180">
        <v>0</v>
      </c>
      <c r="AZ7" s="180" t="s">
        <v>208</v>
      </c>
      <c r="BA7" s="128"/>
      <c r="BB7" s="128">
        <v>0</v>
      </c>
      <c r="BC7" s="128">
        <v>0</v>
      </c>
      <c r="BD7" s="128">
        <v>0</v>
      </c>
      <c r="BE7" s="128">
        <v>0</v>
      </c>
      <c r="BF7" s="128">
        <v>0</v>
      </c>
      <c r="BG7" s="128">
        <v>0</v>
      </c>
      <c r="BH7" s="128">
        <v>0</v>
      </c>
      <c r="BI7" s="128">
        <v>0</v>
      </c>
    </row>
    <row r="8" spans="1:93" x14ac:dyDescent="0.2">
      <c r="A8" s="123">
        <v>5</v>
      </c>
      <c r="B8" s="150"/>
      <c r="C8" s="150"/>
      <c r="D8" s="150"/>
      <c r="E8" s="150"/>
      <c r="F8" s="150"/>
      <c r="G8" s="150"/>
      <c r="H8" s="124"/>
      <c r="I8" s="124"/>
      <c r="J8" s="124"/>
      <c r="K8" s="124"/>
      <c r="L8" s="124"/>
      <c r="M8" s="117">
        <f>SUM(M3:M7)</f>
        <v>273210.5</v>
      </c>
      <c r="N8" s="117"/>
      <c r="O8" s="117"/>
      <c r="P8" s="124"/>
      <c r="Q8" s="124"/>
      <c r="R8" s="124"/>
      <c r="S8" s="124" t="s">
        <v>69</v>
      </c>
      <c r="T8" s="118">
        <f>SUM(T3:T7)</f>
        <v>267843.33</v>
      </c>
      <c r="U8" s="118">
        <f t="shared" ref="U8" si="15">SUM(U3:U7)</f>
        <v>261417.97000000003</v>
      </c>
      <c r="V8" s="118">
        <f>SUM(V3:V7)</f>
        <v>58482.92</v>
      </c>
      <c r="W8" s="118">
        <f>SUM(W3:W7)</f>
        <v>5000</v>
      </c>
      <c r="X8" s="118"/>
      <c r="Y8" s="118"/>
      <c r="Z8" s="119"/>
      <c r="AA8" s="119"/>
      <c r="AB8" s="151" t="s">
        <v>70</v>
      </c>
      <c r="AC8" s="151">
        <f>SUM(AC3:AC7)</f>
        <v>34740.712322244501</v>
      </c>
      <c r="AD8" s="120">
        <f t="shared" ref="AD8:AI8" si="16">SUM(AD3:AD7)</f>
        <v>37468</v>
      </c>
      <c r="AE8" s="120">
        <f t="shared" si="16"/>
        <v>1873.3999999999999</v>
      </c>
      <c r="AF8" s="120">
        <f>SUM(AF3:AF7)</f>
        <v>35594.6</v>
      </c>
      <c r="AG8" s="120">
        <f>SUM(AG3:AG7)</f>
        <v>34740.71</v>
      </c>
      <c r="AH8" s="120">
        <f>ROUND(SUM(AH3:AH7),2)</f>
        <v>6156.14</v>
      </c>
      <c r="AI8" s="120">
        <f t="shared" si="16"/>
        <v>664.46680000000003</v>
      </c>
      <c r="AJ8" s="122"/>
      <c r="AK8" s="120">
        <f>SUM(AK3:AK7)</f>
        <v>35405.19</v>
      </c>
      <c r="AL8" s="125"/>
      <c r="AM8" s="125"/>
      <c r="AN8" s="152" t="s">
        <v>70</v>
      </c>
      <c r="AO8" s="152">
        <f>SUM(AO3:AO7)</f>
        <v>52558.911017039325</v>
      </c>
      <c r="AP8" s="152">
        <f>SUM(AP3:AP7)</f>
        <v>56685</v>
      </c>
      <c r="AQ8" s="125">
        <f>SUM(AQ3:AQ7)</f>
        <v>2834.25</v>
      </c>
      <c r="AR8" s="125">
        <f t="shared" ref="AR8:AW8" si="17">SUM(AR3:AR7)</f>
        <v>53850.75</v>
      </c>
      <c r="AS8" s="125">
        <f>SUM(AS3:AS7)</f>
        <v>52558.907503736518</v>
      </c>
      <c r="AT8" s="152">
        <f>SUM(AT3:AT7)</f>
        <v>8294.32</v>
      </c>
      <c r="AU8" s="125">
        <f t="shared" si="17"/>
        <v>1005.2657999999999</v>
      </c>
      <c r="AV8" s="125">
        <f t="shared" si="17"/>
        <v>141.04239999999999</v>
      </c>
      <c r="AW8" s="125">
        <f t="shared" si="17"/>
        <v>53564.180000000008</v>
      </c>
      <c r="AX8" s="129"/>
      <c r="AY8" s="129"/>
      <c r="AZ8" s="153" t="s">
        <v>70</v>
      </c>
      <c r="BA8" s="153">
        <f>SUM(BA3:BA7)</f>
        <v>174118.34666071617</v>
      </c>
      <c r="BB8" s="153">
        <f>SUM(BB3:BB7)</f>
        <v>179057.5</v>
      </c>
      <c r="BC8" s="129">
        <f>SUM(BC3:BC7)</f>
        <v>659.52</v>
      </c>
      <c r="BD8" s="129">
        <f t="shared" ref="BD8" si="18">SUM(BD3:BD7)</f>
        <v>178397.98</v>
      </c>
      <c r="BE8" s="129">
        <f>SUM(BE3:BE7)</f>
        <v>174118.35000000003</v>
      </c>
      <c r="BF8" s="153">
        <f>SUM(BF3:BF7)</f>
        <v>44032.46</v>
      </c>
      <c r="BG8" s="129">
        <f t="shared" ref="BG8:BI8" si="19">SUM(BG3:BG7)</f>
        <v>3330.2674000000002</v>
      </c>
      <c r="BH8" s="129">
        <f t="shared" si="19"/>
        <v>333.4615</v>
      </c>
      <c r="BI8" s="129">
        <f t="shared" si="19"/>
        <v>177448.64</v>
      </c>
    </row>
    <row r="9" spans="1:93" x14ac:dyDescent="0.2">
      <c r="A9" s="123">
        <v>6</v>
      </c>
      <c r="B9" s="154" t="s">
        <v>433</v>
      </c>
      <c r="C9" s="154" t="s">
        <v>433</v>
      </c>
      <c r="D9" s="154" t="s">
        <v>433</v>
      </c>
      <c r="E9" s="154" t="s">
        <v>433</v>
      </c>
      <c r="F9" s="154" t="s">
        <v>433</v>
      </c>
      <c r="G9" s="154" t="s">
        <v>433</v>
      </c>
      <c r="H9" s="154" t="s">
        <v>433</v>
      </c>
      <c r="I9" s="154" t="s">
        <v>433</v>
      </c>
      <c r="J9" s="154" t="s">
        <v>433</v>
      </c>
      <c r="K9" s="154" t="s">
        <v>433</v>
      </c>
      <c r="L9" s="154" t="s">
        <v>433</v>
      </c>
      <c r="M9" s="154" t="s">
        <v>433</v>
      </c>
      <c r="N9" s="154" t="s">
        <v>433</v>
      </c>
      <c r="O9" s="154" t="s">
        <v>433</v>
      </c>
      <c r="P9" s="154" t="s">
        <v>433</v>
      </c>
      <c r="Q9" s="154" t="s">
        <v>433</v>
      </c>
      <c r="R9" s="154" t="s">
        <v>433</v>
      </c>
      <c r="S9" s="124" t="s">
        <v>49</v>
      </c>
      <c r="T9" s="118">
        <v>6425.36</v>
      </c>
      <c r="U9" s="155">
        <f>ROUND(T9/T8,16)</f>
        <v>2.3989247744194302E-2</v>
      </c>
      <c r="V9" s="155" t="s">
        <v>433</v>
      </c>
      <c r="W9" s="155">
        <f>ROUND(D27/U8,16)</f>
        <v>1.9126458674589199E-2</v>
      </c>
      <c r="X9" s="155" t="s">
        <v>433</v>
      </c>
      <c r="Y9" s="155" t="s">
        <v>433</v>
      </c>
      <c r="Z9" s="155" t="s">
        <v>433</v>
      </c>
      <c r="AA9" s="155" t="s">
        <v>433</v>
      </c>
      <c r="AB9" s="154" t="s">
        <v>433</v>
      </c>
      <c r="AC9" s="154" t="s">
        <v>433</v>
      </c>
      <c r="AD9" s="156" t="s">
        <v>433</v>
      </c>
      <c r="AE9" s="156" t="s">
        <v>433</v>
      </c>
      <c r="AF9" s="156" t="s">
        <v>433</v>
      </c>
      <c r="AG9" s="156">
        <f>ROUND(AD11/AD10,16)</f>
        <v>2.3989312985677601E-2</v>
      </c>
      <c r="AH9" s="156" t="s">
        <v>433</v>
      </c>
      <c r="AI9" s="156" t="s">
        <v>433</v>
      </c>
      <c r="AJ9" s="157" t="s">
        <v>433</v>
      </c>
      <c r="AK9" s="156" t="s">
        <v>433</v>
      </c>
      <c r="AL9" s="156" t="s">
        <v>433</v>
      </c>
      <c r="AM9" s="156" t="s">
        <v>433</v>
      </c>
      <c r="AN9" s="154" t="s">
        <v>433</v>
      </c>
      <c r="AO9" s="154" t="s">
        <v>433</v>
      </c>
      <c r="AP9" s="154" t="s">
        <v>433</v>
      </c>
      <c r="AQ9" s="156" t="s">
        <v>433</v>
      </c>
      <c r="AR9" s="156" t="s">
        <v>433</v>
      </c>
      <c r="AS9" s="156">
        <f>ROUND(AP11/AP10,16)</f>
        <v>2.3989266630455499E-2</v>
      </c>
      <c r="AT9" s="154" t="s">
        <v>433</v>
      </c>
      <c r="AU9" s="156" t="s">
        <v>433</v>
      </c>
      <c r="AV9" s="156" t="s">
        <v>433</v>
      </c>
      <c r="AW9" s="156" t="s">
        <v>433</v>
      </c>
      <c r="AX9" s="156" t="s">
        <v>433</v>
      </c>
      <c r="AY9" s="156" t="s">
        <v>433</v>
      </c>
      <c r="AZ9" s="154" t="s">
        <v>433</v>
      </c>
      <c r="BA9" s="154" t="s">
        <v>433</v>
      </c>
      <c r="BB9" s="154" t="s">
        <v>433</v>
      </c>
      <c r="BC9" s="156" t="s">
        <v>433</v>
      </c>
      <c r="BD9" s="156" t="s">
        <v>433</v>
      </c>
      <c r="BE9" s="156">
        <f>ROUND(BB11/BB10,16)</f>
        <v>2.3989229026023701E-2</v>
      </c>
      <c r="BF9" s="154" t="s">
        <v>433</v>
      </c>
      <c r="BG9" s="156" t="s">
        <v>433</v>
      </c>
      <c r="BH9" s="156" t="s">
        <v>433</v>
      </c>
      <c r="BI9" s="156" t="s">
        <v>433</v>
      </c>
    </row>
    <row r="10" spans="1:93" x14ac:dyDescent="0.2">
      <c r="A10" s="123">
        <v>7</v>
      </c>
      <c r="B10" s="154" t="s">
        <v>433</v>
      </c>
      <c r="C10" s="154" t="s">
        <v>433</v>
      </c>
      <c r="D10" s="154" t="s">
        <v>433</v>
      </c>
      <c r="E10" s="154" t="s">
        <v>433</v>
      </c>
      <c r="F10" s="154" t="s">
        <v>433</v>
      </c>
      <c r="G10" s="154" t="s">
        <v>433</v>
      </c>
      <c r="H10" s="154" t="s">
        <v>433</v>
      </c>
      <c r="I10" s="154" t="s">
        <v>433</v>
      </c>
      <c r="J10" s="154" t="s">
        <v>433</v>
      </c>
      <c r="K10" s="154" t="s">
        <v>433</v>
      </c>
      <c r="L10" s="154" t="s">
        <v>433</v>
      </c>
      <c r="M10" s="154" t="s">
        <v>433</v>
      </c>
      <c r="N10" s="154" t="s">
        <v>433</v>
      </c>
      <c r="O10" s="154" t="s">
        <v>433</v>
      </c>
      <c r="P10" s="154" t="s">
        <v>433</v>
      </c>
      <c r="Q10" s="154" t="s">
        <v>433</v>
      </c>
      <c r="R10" s="154" t="s">
        <v>433</v>
      </c>
      <c r="S10" s="124" t="s">
        <v>57</v>
      </c>
      <c r="T10" s="117">
        <f>D27+D28</f>
        <v>7000</v>
      </c>
      <c r="U10" s="154" t="s">
        <v>433</v>
      </c>
      <c r="V10" s="154" t="s">
        <v>433</v>
      </c>
      <c r="W10" s="154" t="s">
        <v>433</v>
      </c>
      <c r="X10" s="154" t="s">
        <v>433</v>
      </c>
      <c r="Y10" s="154" t="s">
        <v>433</v>
      </c>
      <c r="Z10" s="154" t="s">
        <v>433</v>
      </c>
      <c r="AA10" s="154" t="s">
        <v>433</v>
      </c>
      <c r="AB10" s="151" t="s">
        <v>186</v>
      </c>
      <c r="AC10" s="151" t="s">
        <v>433</v>
      </c>
      <c r="AD10" s="151">
        <f>AF8</f>
        <v>35594.6</v>
      </c>
      <c r="AE10" s="154" t="s">
        <v>433</v>
      </c>
      <c r="AF10" s="154" t="s">
        <v>433</v>
      </c>
      <c r="AG10" s="154" t="s">
        <v>433</v>
      </c>
      <c r="AH10" s="154" t="s">
        <v>433</v>
      </c>
      <c r="AI10" s="154" t="s">
        <v>433</v>
      </c>
      <c r="AJ10" s="154" t="s">
        <v>433</v>
      </c>
      <c r="AK10" s="154" t="s">
        <v>433</v>
      </c>
      <c r="AL10" s="154" t="s">
        <v>433</v>
      </c>
      <c r="AM10" s="154" t="s">
        <v>433</v>
      </c>
      <c r="AN10" s="158" t="s">
        <v>186</v>
      </c>
      <c r="AO10" s="158" t="s">
        <v>433</v>
      </c>
      <c r="AP10" s="158">
        <f>AR8</f>
        <v>53850.75</v>
      </c>
      <c r="AQ10" s="154" t="s">
        <v>433</v>
      </c>
      <c r="AR10" s="154" t="s">
        <v>433</v>
      </c>
      <c r="AS10" s="154" t="s">
        <v>433</v>
      </c>
      <c r="AT10" s="154" t="s">
        <v>433</v>
      </c>
      <c r="AU10" s="154" t="s">
        <v>433</v>
      </c>
      <c r="AV10" s="154" t="s">
        <v>433</v>
      </c>
      <c r="AW10" s="154" t="s">
        <v>433</v>
      </c>
      <c r="AX10" s="154" t="s">
        <v>433</v>
      </c>
      <c r="AY10" s="154" t="s">
        <v>433</v>
      </c>
      <c r="AZ10" s="159" t="s">
        <v>186</v>
      </c>
      <c r="BA10" s="159" t="s">
        <v>433</v>
      </c>
      <c r="BB10" s="159">
        <f>BD8</f>
        <v>178397.98</v>
      </c>
      <c r="BC10" s="154" t="s">
        <v>433</v>
      </c>
      <c r="BD10" s="154" t="s">
        <v>433</v>
      </c>
      <c r="BE10" s="154" t="s">
        <v>433</v>
      </c>
      <c r="BF10" s="154" t="s">
        <v>433</v>
      </c>
      <c r="BG10" s="154" t="s">
        <v>433</v>
      </c>
      <c r="BH10" s="154" t="s">
        <v>433</v>
      </c>
      <c r="BI10" s="154" t="s">
        <v>433</v>
      </c>
    </row>
    <row r="11" spans="1:93" x14ac:dyDescent="0.2">
      <c r="A11" s="123">
        <v>8</v>
      </c>
      <c r="B11" s="154" t="s">
        <v>433</v>
      </c>
      <c r="C11" s="154" t="s">
        <v>433</v>
      </c>
      <c r="D11" s="154" t="s">
        <v>433</v>
      </c>
      <c r="E11" s="154" t="s">
        <v>433</v>
      </c>
      <c r="F11" s="154" t="s">
        <v>433</v>
      </c>
      <c r="G11" s="154" t="s">
        <v>433</v>
      </c>
      <c r="H11" s="154" t="s">
        <v>433</v>
      </c>
      <c r="I11" s="154" t="s">
        <v>433</v>
      </c>
      <c r="J11" s="154" t="s">
        <v>433</v>
      </c>
      <c r="K11" s="154" t="s">
        <v>433</v>
      </c>
      <c r="L11" s="154" t="s">
        <v>433</v>
      </c>
      <c r="M11" s="154" t="s">
        <v>433</v>
      </c>
      <c r="N11" s="154" t="s">
        <v>433</v>
      </c>
      <c r="O11" s="154" t="s">
        <v>433</v>
      </c>
      <c r="P11" s="154" t="s">
        <v>433</v>
      </c>
      <c r="Q11" s="154" t="s">
        <v>433</v>
      </c>
      <c r="R11" s="154" t="s">
        <v>433</v>
      </c>
      <c r="S11" s="124" t="s">
        <v>50</v>
      </c>
      <c r="T11" s="117">
        <f>V8</f>
        <v>58482.92</v>
      </c>
      <c r="U11" s="154" t="s">
        <v>433</v>
      </c>
      <c r="V11" s="154" t="s">
        <v>433</v>
      </c>
      <c r="W11" s="154" t="s">
        <v>433</v>
      </c>
      <c r="X11" s="154" t="s">
        <v>433</v>
      </c>
      <c r="Y11" s="154" t="s">
        <v>433</v>
      </c>
      <c r="Z11" s="154" t="s">
        <v>433</v>
      </c>
      <c r="AA11" s="154" t="s">
        <v>433</v>
      </c>
      <c r="AB11" s="151" t="s">
        <v>42</v>
      </c>
      <c r="AC11" s="151" t="s">
        <v>433</v>
      </c>
      <c r="AD11" s="151">
        <f>ROUND((AC8/$U$8)*$T$9,2)</f>
        <v>853.89</v>
      </c>
      <c r="AE11" s="154" t="s">
        <v>433</v>
      </c>
      <c r="AF11" s="154" t="s">
        <v>433</v>
      </c>
      <c r="AG11" s="154" t="s">
        <v>433</v>
      </c>
      <c r="AH11" s="154" t="s">
        <v>433</v>
      </c>
      <c r="AI11" s="154" t="s">
        <v>433</v>
      </c>
      <c r="AJ11" s="154" t="s">
        <v>433</v>
      </c>
      <c r="AK11" s="154" t="s">
        <v>433</v>
      </c>
      <c r="AL11" s="154" t="s">
        <v>433</v>
      </c>
      <c r="AM11" s="154" t="s">
        <v>433</v>
      </c>
      <c r="AN11" s="158" t="s">
        <v>42</v>
      </c>
      <c r="AO11" s="158" t="s">
        <v>433</v>
      </c>
      <c r="AP11" s="158">
        <f>ROUND((AO8/$U$8)*$T$9,2)</f>
        <v>1291.8399999999999</v>
      </c>
      <c r="AQ11" s="154" t="s">
        <v>433</v>
      </c>
      <c r="AR11" s="154" t="s">
        <v>433</v>
      </c>
      <c r="AS11" s="154" t="s">
        <v>433</v>
      </c>
      <c r="AT11" s="154" t="s">
        <v>433</v>
      </c>
      <c r="AU11" s="154" t="s">
        <v>433</v>
      </c>
      <c r="AV11" s="154" t="s">
        <v>433</v>
      </c>
      <c r="AW11" s="154" t="s">
        <v>433</v>
      </c>
      <c r="AX11" s="154" t="s">
        <v>433</v>
      </c>
      <c r="AY11" s="154" t="s">
        <v>433</v>
      </c>
      <c r="AZ11" s="159" t="s">
        <v>42</v>
      </c>
      <c r="BA11" s="159" t="s">
        <v>433</v>
      </c>
      <c r="BB11" s="159">
        <f>ROUND((BA8/$U$8)*$T$9,2)</f>
        <v>4279.63</v>
      </c>
      <c r="BC11" s="154" t="s">
        <v>433</v>
      </c>
      <c r="BD11" s="154" t="s">
        <v>433</v>
      </c>
      <c r="BE11" s="154" t="s">
        <v>433</v>
      </c>
      <c r="BF11" s="154" t="s">
        <v>433</v>
      </c>
      <c r="BG11" s="154" t="s">
        <v>433</v>
      </c>
      <c r="BH11" s="154" t="s">
        <v>433</v>
      </c>
      <c r="BI11" s="154" t="s">
        <v>433</v>
      </c>
    </row>
    <row r="12" spans="1:93" x14ac:dyDescent="0.2">
      <c r="A12" s="123">
        <v>9</v>
      </c>
      <c r="B12" s="154" t="s">
        <v>433</v>
      </c>
      <c r="C12" s="154" t="s">
        <v>433</v>
      </c>
      <c r="D12" s="154" t="s">
        <v>433</v>
      </c>
      <c r="E12" s="154" t="s">
        <v>433</v>
      </c>
      <c r="F12" s="154" t="s">
        <v>433</v>
      </c>
      <c r="G12" s="154" t="s">
        <v>433</v>
      </c>
      <c r="H12" s="154" t="s">
        <v>433</v>
      </c>
      <c r="I12" s="154" t="s">
        <v>433</v>
      </c>
      <c r="J12" s="154" t="s">
        <v>433</v>
      </c>
      <c r="K12" s="154" t="s">
        <v>433</v>
      </c>
      <c r="L12" s="154" t="s">
        <v>433</v>
      </c>
      <c r="M12" s="154" t="s">
        <v>433</v>
      </c>
      <c r="N12" s="154" t="s">
        <v>433</v>
      </c>
      <c r="O12" s="154" t="s">
        <v>433</v>
      </c>
      <c r="P12" s="154" t="s">
        <v>433</v>
      </c>
      <c r="Q12" s="154" t="s">
        <v>433</v>
      </c>
      <c r="R12" s="154" t="s">
        <v>433</v>
      </c>
      <c r="S12" s="124" t="s">
        <v>46</v>
      </c>
      <c r="T12" s="117">
        <f>(T8+T10+T11)-T9</f>
        <v>326900.89</v>
      </c>
      <c r="U12" s="154" t="s">
        <v>433</v>
      </c>
      <c r="V12" s="154" t="s">
        <v>433</v>
      </c>
      <c r="W12" s="154" t="s">
        <v>433</v>
      </c>
      <c r="X12" s="154" t="s">
        <v>433</v>
      </c>
      <c r="Y12" s="154" t="s">
        <v>433</v>
      </c>
      <c r="Z12" s="154" t="s">
        <v>433</v>
      </c>
      <c r="AA12" s="154" t="s">
        <v>433</v>
      </c>
      <c r="AB12" s="151" t="s">
        <v>187</v>
      </c>
      <c r="AC12" s="151" t="s">
        <v>433</v>
      </c>
      <c r="AD12" s="151">
        <f>ROUND(($AC$8/$U$8)*D27,4)</f>
        <v>664.46680000000003</v>
      </c>
      <c r="AE12" s="154" t="s">
        <v>433</v>
      </c>
      <c r="AF12" s="154" t="s">
        <v>433</v>
      </c>
      <c r="AG12" s="154" t="s">
        <v>433</v>
      </c>
      <c r="AH12" s="154" t="s">
        <v>433</v>
      </c>
      <c r="AI12" s="154" t="s">
        <v>433</v>
      </c>
      <c r="AJ12" s="154" t="s">
        <v>433</v>
      </c>
      <c r="AK12" s="154" t="s">
        <v>433</v>
      </c>
      <c r="AL12" s="154" t="s">
        <v>433</v>
      </c>
      <c r="AM12" s="154" t="s">
        <v>433</v>
      </c>
      <c r="AN12" s="158" t="s">
        <v>187</v>
      </c>
      <c r="AO12" s="158" t="s">
        <v>433</v>
      </c>
      <c r="AP12" s="158">
        <f>ROUND(($AO$8/$U$8)*D27,4)</f>
        <v>1005.2658</v>
      </c>
      <c r="AQ12" s="154" t="s">
        <v>433</v>
      </c>
      <c r="AR12" s="154" t="s">
        <v>433</v>
      </c>
      <c r="AS12" s="154" t="s">
        <v>433</v>
      </c>
      <c r="AT12" s="154" t="s">
        <v>433</v>
      </c>
      <c r="AU12" s="154" t="s">
        <v>433</v>
      </c>
      <c r="AV12" s="154" t="s">
        <v>433</v>
      </c>
      <c r="AW12" s="154" t="s">
        <v>433</v>
      </c>
      <c r="AX12" s="154" t="s">
        <v>433</v>
      </c>
      <c r="AY12" s="154" t="s">
        <v>433</v>
      </c>
      <c r="AZ12" s="159" t="s">
        <v>187</v>
      </c>
      <c r="BA12" s="159" t="s">
        <v>433</v>
      </c>
      <c r="BB12" s="159">
        <f>ROUND(($BA$8/$U$8)*D27,4)</f>
        <v>3330.2674000000002</v>
      </c>
      <c r="BC12" s="154" t="s">
        <v>433</v>
      </c>
      <c r="BD12" s="154" t="s">
        <v>433</v>
      </c>
      <c r="BE12" s="154" t="s">
        <v>433</v>
      </c>
      <c r="BF12" s="154" t="s">
        <v>433</v>
      </c>
      <c r="BG12" s="154" t="s">
        <v>433</v>
      </c>
      <c r="BH12" s="154" t="s">
        <v>433</v>
      </c>
      <c r="BI12" s="154" t="s">
        <v>433</v>
      </c>
    </row>
    <row r="13" spans="1:93" x14ac:dyDescent="0.2">
      <c r="A13" s="123">
        <v>10</v>
      </c>
      <c r="B13" s="154" t="s">
        <v>433</v>
      </c>
      <c r="C13" s="154" t="s">
        <v>433</v>
      </c>
      <c r="D13" s="154" t="s">
        <v>433</v>
      </c>
      <c r="E13" s="154" t="s">
        <v>433</v>
      </c>
      <c r="F13" s="154" t="s">
        <v>433</v>
      </c>
      <c r="G13" s="154" t="s">
        <v>433</v>
      </c>
      <c r="H13" s="154" t="s">
        <v>433</v>
      </c>
      <c r="I13" s="154" t="s">
        <v>433</v>
      </c>
      <c r="J13" s="154" t="s">
        <v>433</v>
      </c>
      <c r="K13" s="154" t="s">
        <v>433</v>
      </c>
      <c r="L13" s="154" t="s">
        <v>433</v>
      </c>
      <c r="M13" s="154" t="s">
        <v>433</v>
      </c>
      <c r="N13" s="154" t="s">
        <v>433</v>
      </c>
      <c r="O13" s="154" t="s">
        <v>433</v>
      </c>
      <c r="P13" s="154" t="s">
        <v>433</v>
      </c>
      <c r="Q13" s="154" t="s">
        <v>433</v>
      </c>
      <c r="R13" s="154" t="s">
        <v>433</v>
      </c>
      <c r="S13" s="124" t="s">
        <v>45</v>
      </c>
      <c r="T13" s="121">
        <f>D29</f>
        <v>10000</v>
      </c>
      <c r="U13" s="154" t="s">
        <v>433</v>
      </c>
      <c r="V13" s="154" t="s">
        <v>433</v>
      </c>
      <c r="W13" s="154" t="s">
        <v>433</v>
      </c>
      <c r="X13" s="154" t="s">
        <v>433</v>
      </c>
      <c r="Y13" s="154" t="s">
        <v>433</v>
      </c>
      <c r="Z13" s="154" t="s">
        <v>433</v>
      </c>
      <c r="AA13" s="154" t="s">
        <v>433</v>
      </c>
      <c r="AB13" s="151" t="s">
        <v>188</v>
      </c>
      <c r="AC13" s="151" t="s">
        <v>433</v>
      </c>
      <c r="AD13" s="151">
        <f>ROUND(($AC$8/$U$8)*D28,4)</f>
        <v>265.7867</v>
      </c>
      <c r="AE13" s="154" t="s">
        <v>433</v>
      </c>
      <c r="AF13" s="154" t="s">
        <v>433</v>
      </c>
      <c r="AG13" s="154" t="s">
        <v>433</v>
      </c>
      <c r="AH13" s="154" t="s">
        <v>433</v>
      </c>
      <c r="AI13" s="154" t="s">
        <v>433</v>
      </c>
      <c r="AJ13" s="154" t="s">
        <v>433</v>
      </c>
      <c r="AK13" s="154" t="s">
        <v>433</v>
      </c>
      <c r="AL13" s="154" t="s">
        <v>433</v>
      </c>
      <c r="AM13" s="154" t="s">
        <v>433</v>
      </c>
      <c r="AN13" s="158" t="s">
        <v>188</v>
      </c>
      <c r="AO13" s="158" t="s">
        <v>433</v>
      </c>
      <c r="AP13" s="158">
        <f>ROUND(($AO$8/$U$8)*D28,4)</f>
        <v>402.10629999999998</v>
      </c>
      <c r="AQ13" s="154" t="s">
        <v>433</v>
      </c>
      <c r="AR13" s="154" t="s">
        <v>433</v>
      </c>
      <c r="AS13" s="154" t="s">
        <v>433</v>
      </c>
      <c r="AT13" s="154" t="s">
        <v>433</v>
      </c>
      <c r="AU13" s="154" t="s">
        <v>433</v>
      </c>
      <c r="AV13" s="154" t="s">
        <v>433</v>
      </c>
      <c r="AW13" s="154" t="s">
        <v>433</v>
      </c>
      <c r="AX13" s="154" t="s">
        <v>433</v>
      </c>
      <c r="AY13" s="154" t="s">
        <v>433</v>
      </c>
      <c r="AZ13" s="159" t="s">
        <v>188</v>
      </c>
      <c r="BA13" s="159" t="s">
        <v>433</v>
      </c>
      <c r="BB13" s="159">
        <f>ROUND(($BA$8/$U$8)*D28,4)</f>
        <v>1332.1069</v>
      </c>
      <c r="BC13" s="154" t="s">
        <v>433</v>
      </c>
      <c r="BD13" s="154" t="s">
        <v>433</v>
      </c>
      <c r="BE13" s="154" t="s">
        <v>433</v>
      </c>
      <c r="BF13" s="154" t="s">
        <v>433</v>
      </c>
      <c r="BG13" s="154" t="s">
        <v>433</v>
      </c>
      <c r="BH13" s="154" t="s">
        <v>433</v>
      </c>
      <c r="BI13" s="154" t="s">
        <v>433</v>
      </c>
    </row>
    <row r="14" spans="1:93" x14ac:dyDescent="0.2">
      <c r="A14" s="123">
        <v>11</v>
      </c>
      <c r="B14" s="154" t="s">
        <v>433</v>
      </c>
      <c r="C14" s="154" t="s">
        <v>433</v>
      </c>
      <c r="D14" s="154" t="s">
        <v>433</v>
      </c>
      <c r="E14" s="154" t="s">
        <v>433</v>
      </c>
      <c r="F14" s="154" t="s">
        <v>433</v>
      </c>
      <c r="G14" s="154" t="s">
        <v>433</v>
      </c>
      <c r="H14" s="154" t="s">
        <v>433</v>
      </c>
      <c r="I14" s="154" t="s">
        <v>433</v>
      </c>
      <c r="J14" s="154" t="s">
        <v>433</v>
      </c>
      <c r="K14" s="154" t="s">
        <v>433</v>
      </c>
      <c r="L14" s="154" t="s">
        <v>433</v>
      </c>
      <c r="M14" s="154" t="s">
        <v>433</v>
      </c>
      <c r="N14" s="154" t="s">
        <v>433</v>
      </c>
      <c r="O14" s="154" t="s">
        <v>433</v>
      </c>
      <c r="P14" s="154" t="s">
        <v>433</v>
      </c>
      <c r="Q14" s="154" t="s">
        <v>433</v>
      </c>
      <c r="R14" s="154" t="s">
        <v>433</v>
      </c>
      <c r="S14" s="154" t="s">
        <v>433</v>
      </c>
      <c r="T14" s="154" t="s">
        <v>433</v>
      </c>
      <c r="U14" s="154" t="s">
        <v>433</v>
      </c>
      <c r="V14" s="154" t="s">
        <v>433</v>
      </c>
      <c r="W14" s="154" t="s">
        <v>433</v>
      </c>
      <c r="X14" s="154" t="s">
        <v>433</v>
      </c>
      <c r="Y14" s="154" t="s">
        <v>433</v>
      </c>
      <c r="Z14" s="154" t="s">
        <v>433</v>
      </c>
      <c r="AA14" s="154" t="s">
        <v>433</v>
      </c>
      <c r="AB14" s="151" t="s">
        <v>189</v>
      </c>
      <c r="AC14" s="151" t="s">
        <v>433</v>
      </c>
      <c r="AD14" s="151">
        <f>ROUND(AD12+AD13,2)</f>
        <v>930.25</v>
      </c>
      <c r="AE14" s="154" t="s">
        <v>433</v>
      </c>
      <c r="AF14" s="154" t="s">
        <v>433</v>
      </c>
      <c r="AG14" s="154" t="s">
        <v>433</v>
      </c>
      <c r="AH14" s="154" t="s">
        <v>433</v>
      </c>
      <c r="AI14" s="154" t="s">
        <v>433</v>
      </c>
      <c r="AJ14" s="154" t="s">
        <v>433</v>
      </c>
      <c r="AK14" s="154" t="s">
        <v>433</v>
      </c>
      <c r="AL14" s="154" t="s">
        <v>433</v>
      </c>
      <c r="AM14" s="154" t="s">
        <v>433</v>
      </c>
      <c r="AN14" s="158" t="s">
        <v>189</v>
      </c>
      <c r="AO14" s="158" t="s">
        <v>433</v>
      </c>
      <c r="AP14" s="158">
        <f>ROUND(AP12+AP13,2)</f>
        <v>1407.37</v>
      </c>
      <c r="AQ14" s="154" t="s">
        <v>433</v>
      </c>
      <c r="AR14" s="154" t="s">
        <v>433</v>
      </c>
      <c r="AS14" s="154" t="s">
        <v>433</v>
      </c>
      <c r="AT14" s="154" t="s">
        <v>433</v>
      </c>
      <c r="AU14" s="154" t="s">
        <v>433</v>
      </c>
      <c r="AV14" s="154" t="s">
        <v>433</v>
      </c>
      <c r="AW14" s="154" t="s">
        <v>433</v>
      </c>
      <c r="AX14" s="154" t="s">
        <v>433</v>
      </c>
      <c r="AY14" s="154" t="s">
        <v>433</v>
      </c>
      <c r="AZ14" s="159" t="s">
        <v>189</v>
      </c>
      <c r="BA14" s="159" t="s">
        <v>433</v>
      </c>
      <c r="BB14" s="159">
        <f>ROUND(BB12+BB13,2)</f>
        <v>4662.37</v>
      </c>
      <c r="BC14" s="154" t="s">
        <v>433</v>
      </c>
      <c r="BD14" s="154" t="s">
        <v>433</v>
      </c>
      <c r="BE14" s="154" t="s">
        <v>433</v>
      </c>
      <c r="BF14" s="154" t="s">
        <v>433</v>
      </c>
      <c r="BG14" s="154" t="s">
        <v>433</v>
      </c>
      <c r="BH14" s="154" t="s">
        <v>433</v>
      </c>
      <c r="BI14" s="154" t="s">
        <v>433</v>
      </c>
    </row>
    <row r="15" spans="1:93" ht="25.5" x14ac:dyDescent="0.2">
      <c r="A15" s="123">
        <v>12</v>
      </c>
      <c r="B15" s="184" t="s">
        <v>25</v>
      </c>
      <c r="C15" s="184" t="s">
        <v>26</v>
      </c>
      <c r="D15" s="184" t="s">
        <v>27</v>
      </c>
      <c r="E15" s="184" t="s">
        <v>14</v>
      </c>
      <c r="F15" s="184" t="s">
        <v>21</v>
      </c>
      <c r="G15" s="184" t="s">
        <v>22</v>
      </c>
      <c r="H15" s="184" t="s">
        <v>79</v>
      </c>
      <c r="I15" s="184" t="s">
        <v>80</v>
      </c>
      <c r="J15" s="184" t="s">
        <v>13</v>
      </c>
      <c r="K15" s="184" t="s">
        <v>24</v>
      </c>
      <c r="L15" s="185" t="s">
        <v>609</v>
      </c>
      <c r="M15" s="185" t="s">
        <v>610</v>
      </c>
      <c r="N15" s="185" t="s">
        <v>434</v>
      </c>
      <c r="O15" s="186" t="s">
        <v>608</v>
      </c>
      <c r="P15" s="186" t="s">
        <v>81</v>
      </c>
      <c r="Q15" s="184" t="s">
        <v>83</v>
      </c>
      <c r="R15" s="184" t="s">
        <v>82</v>
      </c>
      <c r="S15" s="154" t="s">
        <v>433</v>
      </c>
      <c r="T15" s="154" t="s">
        <v>433</v>
      </c>
      <c r="U15" s="154" t="s">
        <v>433</v>
      </c>
      <c r="V15" s="74" t="s">
        <v>247</v>
      </c>
      <c r="W15" s="74" t="s">
        <v>248</v>
      </c>
      <c r="X15" s="74" t="s">
        <v>607</v>
      </c>
      <c r="Y15" s="161" t="s">
        <v>433</v>
      </c>
      <c r="Z15" s="154" t="s">
        <v>433</v>
      </c>
      <c r="AA15" s="154" t="s">
        <v>433</v>
      </c>
      <c r="AB15" s="151" t="s">
        <v>183</v>
      </c>
      <c r="AC15" s="151" t="s">
        <v>433</v>
      </c>
      <c r="AD15" s="151">
        <v>0</v>
      </c>
      <c r="AE15" s="154" t="s">
        <v>433</v>
      </c>
      <c r="AF15" s="154" t="s">
        <v>433</v>
      </c>
      <c r="AG15" s="154" t="s">
        <v>433</v>
      </c>
      <c r="AH15" s="154" t="s">
        <v>433</v>
      </c>
      <c r="AI15" s="154" t="s">
        <v>433</v>
      </c>
      <c r="AJ15" s="154" t="s">
        <v>433</v>
      </c>
      <c r="AK15" s="154" t="s">
        <v>433</v>
      </c>
      <c r="AL15" s="154" t="s">
        <v>433</v>
      </c>
      <c r="AM15" s="154" t="s">
        <v>433</v>
      </c>
      <c r="AN15" s="158" t="s">
        <v>183</v>
      </c>
      <c r="AO15" s="158" t="s">
        <v>433</v>
      </c>
      <c r="AP15" s="158">
        <v>0</v>
      </c>
      <c r="AQ15" s="154" t="s">
        <v>433</v>
      </c>
      <c r="AR15" s="154" t="s">
        <v>433</v>
      </c>
      <c r="AS15" s="154" t="s">
        <v>433</v>
      </c>
      <c r="AT15" s="154" t="s">
        <v>433</v>
      </c>
      <c r="AU15" s="154" t="s">
        <v>433</v>
      </c>
      <c r="AV15" s="154" t="s">
        <v>433</v>
      </c>
      <c r="AW15" s="154" t="s">
        <v>433</v>
      </c>
      <c r="AX15" s="154" t="s">
        <v>433</v>
      </c>
      <c r="AY15" s="154" t="s">
        <v>433</v>
      </c>
      <c r="AZ15" s="159" t="s">
        <v>183</v>
      </c>
      <c r="BA15" s="159" t="s">
        <v>433</v>
      </c>
      <c r="BB15" s="159">
        <v>0</v>
      </c>
      <c r="BC15" s="154" t="s">
        <v>433</v>
      </c>
      <c r="BD15" s="154" t="s">
        <v>433</v>
      </c>
      <c r="BE15" s="154" t="s">
        <v>433</v>
      </c>
      <c r="BF15" s="154" t="s">
        <v>433</v>
      </c>
      <c r="BG15" s="154" t="s">
        <v>433</v>
      </c>
      <c r="BH15" s="154" t="s">
        <v>433</v>
      </c>
      <c r="BI15" s="154" t="s">
        <v>433</v>
      </c>
    </row>
    <row r="16" spans="1:93" ht="15" x14ac:dyDescent="0.25">
      <c r="A16" s="123">
        <v>13</v>
      </c>
      <c r="B16" t="s">
        <v>1201</v>
      </c>
      <c r="C16" t="s">
        <v>1202</v>
      </c>
      <c r="D16" s="175" t="s">
        <v>433</v>
      </c>
      <c r="E16" t="s">
        <v>1203</v>
      </c>
      <c r="F16" t="s">
        <v>1204</v>
      </c>
      <c r="G16" t="s">
        <v>1207</v>
      </c>
      <c r="H16" s="176">
        <f>ROUND(AD10,2)</f>
        <v>35594.6</v>
      </c>
      <c r="I16" s="176">
        <f>ROUND(AH8,2)</f>
        <v>6156.14</v>
      </c>
      <c r="J16" s="176">
        <f>ROUND(AD17,2)</f>
        <v>41827.1</v>
      </c>
      <c r="K16" t="s">
        <v>1210</v>
      </c>
      <c r="L16" s="177">
        <f>J16</f>
        <v>41827.1</v>
      </c>
      <c r="M16" s="123">
        <v>1</v>
      </c>
      <c r="N16" s="177">
        <f>L16*M16</f>
        <v>41827.1</v>
      </c>
      <c r="O16" s="8">
        <f>J16-L16</f>
        <v>0</v>
      </c>
      <c r="P16" s="176">
        <v>0</v>
      </c>
      <c r="Q16" s="176">
        <v>0</v>
      </c>
      <c r="R16" s="176">
        <v>0</v>
      </c>
      <c r="S16" s="154" t="s">
        <v>433</v>
      </c>
      <c r="T16" s="154" t="s">
        <v>433</v>
      </c>
      <c r="U16" s="154" t="s">
        <v>433</v>
      </c>
      <c r="V16" s="75">
        <f>(U3*N3)</f>
        <v>0</v>
      </c>
      <c r="W16" s="75">
        <f>(U3*O3)</f>
        <v>0</v>
      </c>
      <c r="X16" s="75">
        <f>V3</f>
        <v>11923.52</v>
      </c>
      <c r="Y16" s="154" t="s">
        <v>433</v>
      </c>
      <c r="Z16" s="154" t="s">
        <v>433</v>
      </c>
      <c r="AA16" s="154" t="s">
        <v>433</v>
      </c>
      <c r="AB16" s="151" t="s">
        <v>50</v>
      </c>
      <c r="AC16" s="151" t="s">
        <v>433</v>
      </c>
      <c r="AD16" s="151">
        <f>AH8</f>
        <v>6156.14</v>
      </c>
      <c r="AE16" s="154" t="s">
        <v>433</v>
      </c>
      <c r="AF16" s="154" t="s">
        <v>433</v>
      </c>
      <c r="AG16" s="154" t="s">
        <v>433</v>
      </c>
      <c r="AH16" s="162" t="s">
        <v>433</v>
      </c>
      <c r="AI16" s="162" t="s">
        <v>433</v>
      </c>
      <c r="AJ16" s="154" t="s">
        <v>433</v>
      </c>
      <c r="AK16" s="154" t="s">
        <v>433</v>
      </c>
      <c r="AL16" s="154" t="s">
        <v>433</v>
      </c>
      <c r="AM16" s="154" t="s">
        <v>433</v>
      </c>
      <c r="AN16" s="158" t="s">
        <v>50</v>
      </c>
      <c r="AO16" s="158" t="s">
        <v>433</v>
      </c>
      <c r="AP16" s="158">
        <f>AT8</f>
        <v>8294.32</v>
      </c>
      <c r="AQ16" s="154" t="s">
        <v>433</v>
      </c>
      <c r="AR16" s="154" t="s">
        <v>433</v>
      </c>
      <c r="AS16" s="154" t="s">
        <v>433</v>
      </c>
      <c r="AT16" s="154" t="s">
        <v>433</v>
      </c>
      <c r="AU16" s="154" t="s">
        <v>433</v>
      </c>
      <c r="AV16" s="154" t="s">
        <v>433</v>
      </c>
      <c r="AW16" s="154" t="s">
        <v>433</v>
      </c>
      <c r="AX16" s="154" t="s">
        <v>433</v>
      </c>
      <c r="AY16" s="154" t="s">
        <v>433</v>
      </c>
      <c r="AZ16" s="159" t="s">
        <v>50</v>
      </c>
      <c r="BA16" s="159" t="s">
        <v>433</v>
      </c>
      <c r="BB16" s="159">
        <f>BF8</f>
        <v>44032.46</v>
      </c>
      <c r="BC16" s="154" t="s">
        <v>433</v>
      </c>
      <c r="BD16" s="154" t="s">
        <v>433</v>
      </c>
      <c r="BE16" s="154" t="s">
        <v>433</v>
      </c>
      <c r="BF16" s="154" t="s">
        <v>433</v>
      </c>
      <c r="BG16" s="154" t="s">
        <v>433</v>
      </c>
      <c r="BH16" s="154" t="s">
        <v>433</v>
      </c>
      <c r="BI16" s="154" t="s">
        <v>433</v>
      </c>
    </row>
    <row r="17" spans="1:61" ht="15" x14ac:dyDescent="0.25">
      <c r="A17" s="123">
        <v>14</v>
      </c>
      <c r="B17" s="175" t="s">
        <v>433</v>
      </c>
      <c r="C17" s="175" t="s">
        <v>433</v>
      </c>
      <c r="D17" s="175" t="s">
        <v>433</v>
      </c>
      <c r="E17" s="175" t="s">
        <v>433</v>
      </c>
      <c r="F17" t="s">
        <v>1205</v>
      </c>
      <c r="G17" t="s">
        <v>1208</v>
      </c>
      <c r="H17" s="176">
        <f>ROUND(AP10,2)</f>
        <v>53850.75</v>
      </c>
      <c r="I17" s="176">
        <f>ROUND(AT8,2)</f>
        <v>8294.32</v>
      </c>
      <c r="J17" s="69">
        <f>ROUND(AP17,2)</f>
        <v>62260.6</v>
      </c>
      <c r="K17" s="176" t="s">
        <v>433</v>
      </c>
      <c r="L17" s="177">
        <f>J17</f>
        <v>62260.6</v>
      </c>
      <c r="M17" s="123">
        <v>1</v>
      </c>
      <c r="N17" s="177">
        <f t="shared" ref="N17:N18" si="20">L17*M17</f>
        <v>62260.6</v>
      </c>
      <c r="O17" s="8">
        <f t="shared" ref="O17:O18" si="21">J17-L17</f>
        <v>0</v>
      </c>
      <c r="P17" s="176">
        <v>0</v>
      </c>
      <c r="Q17" s="176">
        <v>0</v>
      </c>
      <c r="R17" s="176">
        <v>0</v>
      </c>
      <c r="S17" s="154" t="s">
        <v>433</v>
      </c>
      <c r="T17" s="154" t="s">
        <v>433</v>
      </c>
      <c r="U17" s="154" t="s">
        <v>433</v>
      </c>
      <c r="V17" s="75">
        <f t="shared" ref="V17:V20" si="22">(U4*N4)</f>
        <v>0</v>
      </c>
      <c r="W17" s="75">
        <f t="shared" ref="W17:W20" si="23">(U4*O4)</f>
        <v>0</v>
      </c>
      <c r="X17" s="75">
        <f t="shared" ref="X17:X26" si="24">V4</f>
        <v>2526.94</v>
      </c>
      <c r="Y17" s="154" t="s">
        <v>433</v>
      </c>
      <c r="Z17" s="154" t="s">
        <v>433</v>
      </c>
      <c r="AA17" s="154" t="s">
        <v>433</v>
      </c>
      <c r="AB17" s="151" t="s">
        <v>190</v>
      </c>
      <c r="AC17" s="151" t="s">
        <v>433</v>
      </c>
      <c r="AD17" s="151">
        <f>(AD10+AD14+AD16)-AD11</f>
        <v>41827.1</v>
      </c>
      <c r="AE17" s="154" t="s">
        <v>433</v>
      </c>
      <c r="AF17" s="154" t="s">
        <v>433</v>
      </c>
      <c r="AG17" s="154" t="s">
        <v>433</v>
      </c>
      <c r="AH17" s="154" t="s">
        <v>433</v>
      </c>
      <c r="AI17" s="154" t="s">
        <v>433</v>
      </c>
      <c r="AJ17" s="154" t="s">
        <v>433</v>
      </c>
      <c r="AK17" s="154" t="s">
        <v>433</v>
      </c>
      <c r="AL17" s="154" t="s">
        <v>433</v>
      </c>
      <c r="AM17" s="154" t="s">
        <v>433</v>
      </c>
      <c r="AN17" s="158" t="s">
        <v>190</v>
      </c>
      <c r="AO17" s="158" t="s">
        <v>433</v>
      </c>
      <c r="AP17" s="158">
        <f>(AP10+AP14+AP16)-AP11</f>
        <v>62260.600000000006</v>
      </c>
      <c r="AQ17" s="154" t="s">
        <v>433</v>
      </c>
      <c r="AR17" s="154" t="s">
        <v>433</v>
      </c>
      <c r="AS17" s="154" t="s">
        <v>433</v>
      </c>
      <c r="AT17" s="154" t="s">
        <v>433</v>
      </c>
      <c r="AU17" s="154" t="s">
        <v>433</v>
      </c>
      <c r="AV17" s="154" t="s">
        <v>433</v>
      </c>
      <c r="AW17" s="154" t="s">
        <v>433</v>
      </c>
      <c r="AX17" s="154" t="s">
        <v>433</v>
      </c>
      <c r="AY17" s="154" t="s">
        <v>433</v>
      </c>
      <c r="AZ17" s="159" t="s">
        <v>190</v>
      </c>
      <c r="BA17" s="159" t="s">
        <v>433</v>
      </c>
      <c r="BB17" s="159">
        <f>(BB10+BB14+BB16)-BB11</f>
        <v>222813.18</v>
      </c>
      <c r="BC17" s="154" t="s">
        <v>433</v>
      </c>
      <c r="BD17" s="154" t="s">
        <v>433</v>
      </c>
      <c r="BE17" s="154" t="s">
        <v>433</v>
      </c>
      <c r="BF17" s="154" t="s">
        <v>433</v>
      </c>
      <c r="BG17" s="154" t="s">
        <v>433</v>
      </c>
      <c r="BH17" s="154" t="s">
        <v>433</v>
      </c>
      <c r="BI17" s="154" t="s">
        <v>433</v>
      </c>
    </row>
    <row r="18" spans="1:61" ht="15" x14ac:dyDescent="0.25">
      <c r="A18" s="123">
        <v>15</v>
      </c>
      <c r="B18" s="175" t="s">
        <v>433</v>
      </c>
      <c r="C18" s="175" t="s">
        <v>433</v>
      </c>
      <c r="D18" s="175" t="s">
        <v>433</v>
      </c>
      <c r="E18" s="175" t="s">
        <v>433</v>
      </c>
      <c r="F18" t="s">
        <v>1206</v>
      </c>
      <c r="G18" t="s">
        <v>1209</v>
      </c>
      <c r="H18" s="176">
        <f>ROUND(BB10,2)</f>
        <v>178397.98</v>
      </c>
      <c r="I18" s="176">
        <f>ROUND(BF8,2)</f>
        <v>44032.46</v>
      </c>
      <c r="J18" s="69">
        <f>ROUND(BB17,2)</f>
        <v>222813.18</v>
      </c>
      <c r="K18" s="176" t="s">
        <v>433</v>
      </c>
      <c r="L18" s="8">
        <f t="shared" ref="L18:L19" si="25">J18</f>
        <v>222813.18</v>
      </c>
      <c r="M18" s="123">
        <v>1</v>
      </c>
      <c r="N18" s="177">
        <f t="shared" si="20"/>
        <v>222813.18</v>
      </c>
      <c r="O18" s="8">
        <f t="shared" si="21"/>
        <v>0</v>
      </c>
      <c r="P18" s="176">
        <v>0</v>
      </c>
      <c r="Q18" s="176">
        <v>0</v>
      </c>
      <c r="R18" s="176">
        <v>0</v>
      </c>
      <c r="S18" s="154" t="s">
        <v>433</v>
      </c>
      <c r="T18" s="154" t="s">
        <v>433</v>
      </c>
      <c r="U18" s="154" t="s">
        <v>433</v>
      </c>
      <c r="V18" s="75">
        <f t="shared" si="22"/>
        <v>0</v>
      </c>
      <c r="W18" s="75">
        <f t="shared" si="23"/>
        <v>0</v>
      </c>
      <c r="X18" s="75">
        <f t="shared" si="24"/>
        <v>518.79</v>
      </c>
      <c r="Y18" s="154" t="s">
        <v>433</v>
      </c>
      <c r="Z18" s="154" t="s">
        <v>433</v>
      </c>
      <c r="AA18" s="154" t="s">
        <v>433</v>
      </c>
      <c r="AB18" s="151" t="s">
        <v>45</v>
      </c>
      <c r="AC18" s="151" t="s">
        <v>433</v>
      </c>
      <c r="AD18" s="188">
        <f>ROUND(($AC$8/$U$8)*D29,2)</f>
        <v>1328.93</v>
      </c>
      <c r="AE18" s="154" t="s">
        <v>433</v>
      </c>
      <c r="AF18" s="154" t="s">
        <v>433</v>
      </c>
      <c r="AG18" s="154" t="s">
        <v>433</v>
      </c>
      <c r="AH18" s="154" t="s">
        <v>433</v>
      </c>
      <c r="AI18" s="154" t="s">
        <v>433</v>
      </c>
      <c r="AJ18" s="154" t="s">
        <v>433</v>
      </c>
      <c r="AK18" s="154" t="s">
        <v>433</v>
      </c>
      <c r="AL18" s="154" t="s">
        <v>433</v>
      </c>
      <c r="AM18" s="154" t="s">
        <v>433</v>
      </c>
      <c r="AN18" s="158" t="s">
        <v>45</v>
      </c>
      <c r="AO18" s="158" t="s">
        <v>433</v>
      </c>
      <c r="AP18" s="190">
        <f>ROUND(($AO$8/$U$8)*D29,2)</f>
        <v>2010.53</v>
      </c>
      <c r="AQ18" s="154" t="s">
        <v>433</v>
      </c>
      <c r="AR18" s="154" t="s">
        <v>433</v>
      </c>
      <c r="AS18" s="154" t="s">
        <v>433</v>
      </c>
      <c r="AT18" s="154" t="s">
        <v>433</v>
      </c>
      <c r="AU18" s="154" t="s">
        <v>433</v>
      </c>
      <c r="AV18" s="154" t="s">
        <v>433</v>
      </c>
      <c r="AW18" s="154" t="s">
        <v>433</v>
      </c>
      <c r="AX18" s="154" t="s">
        <v>433</v>
      </c>
      <c r="AY18" s="154" t="s">
        <v>433</v>
      </c>
      <c r="AZ18" s="159" t="s">
        <v>45</v>
      </c>
      <c r="BA18" s="159" t="s">
        <v>433</v>
      </c>
      <c r="BB18" s="189">
        <f>ROUND(($BA$8/$U$8)*D29,2)</f>
        <v>6660.53</v>
      </c>
      <c r="BC18" s="154" t="s">
        <v>433</v>
      </c>
      <c r="BD18" s="154" t="s">
        <v>433</v>
      </c>
      <c r="BE18" s="154" t="s">
        <v>433</v>
      </c>
      <c r="BF18" s="154" t="s">
        <v>433</v>
      </c>
      <c r="BG18" s="154" t="s">
        <v>433</v>
      </c>
      <c r="BH18" s="154" t="s">
        <v>433</v>
      </c>
      <c r="BI18" s="154" t="s">
        <v>433</v>
      </c>
    </row>
    <row r="19" spans="1:61" s="165" customFormat="1" x14ac:dyDescent="0.2">
      <c r="A19" s="123">
        <v>16</v>
      </c>
      <c r="B19" s="175" t="s">
        <v>433</v>
      </c>
      <c r="C19" s="175" t="s">
        <v>433</v>
      </c>
      <c r="D19" s="175" t="s">
        <v>433</v>
      </c>
      <c r="E19" s="175" t="s">
        <v>433</v>
      </c>
      <c r="F19" s="175" t="s">
        <v>433</v>
      </c>
      <c r="G19" s="175" t="s">
        <v>433</v>
      </c>
      <c r="H19" s="176" t="s">
        <v>433</v>
      </c>
      <c r="I19" s="176" t="s">
        <v>433</v>
      </c>
      <c r="J19" s="69" t="s">
        <v>433</v>
      </c>
      <c r="K19" s="176" t="s">
        <v>433</v>
      </c>
      <c r="L19" s="8" t="str">
        <f t="shared" si="25"/>
        <v>.</v>
      </c>
      <c r="M19" s="191" t="s">
        <v>433</v>
      </c>
      <c r="N19" s="177" t="s">
        <v>433</v>
      </c>
      <c r="O19" s="8" t="s">
        <v>433</v>
      </c>
      <c r="P19" s="176">
        <v>0</v>
      </c>
      <c r="Q19" s="176">
        <v>0</v>
      </c>
      <c r="R19" s="176">
        <v>0</v>
      </c>
      <c r="S19" s="187" t="s">
        <v>433</v>
      </c>
      <c r="T19" s="187" t="s">
        <v>433</v>
      </c>
      <c r="U19" s="154" t="s">
        <v>433</v>
      </c>
      <c r="V19" s="75">
        <f t="shared" si="22"/>
        <v>0</v>
      </c>
      <c r="W19" s="75">
        <f t="shared" si="23"/>
        <v>0</v>
      </c>
      <c r="X19" s="75">
        <f t="shared" si="24"/>
        <v>4201.6099999999997</v>
      </c>
      <c r="Y19" s="154" t="s">
        <v>433</v>
      </c>
      <c r="Z19" s="163" t="s">
        <v>433</v>
      </c>
      <c r="AA19" s="163" t="s">
        <v>433</v>
      </c>
      <c r="AB19" s="163" t="s">
        <v>433</v>
      </c>
      <c r="AC19" s="163" t="s">
        <v>433</v>
      </c>
      <c r="AD19" s="163" t="s">
        <v>433</v>
      </c>
      <c r="AE19" s="163" t="s">
        <v>433</v>
      </c>
      <c r="AF19" s="163" t="s">
        <v>433</v>
      </c>
      <c r="AG19" s="163" t="s">
        <v>433</v>
      </c>
      <c r="AH19" s="163" t="s">
        <v>433</v>
      </c>
      <c r="AI19" s="163" t="s">
        <v>433</v>
      </c>
      <c r="AJ19" s="163" t="s">
        <v>433</v>
      </c>
      <c r="AK19" s="164" t="s">
        <v>433</v>
      </c>
      <c r="AL19" s="164" t="s">
        <v>433</v>
      </c>
      <c r="AM19" s="164" t="s">
        <v>433</v>
      </c>
      <c r="AN19" s="163" t="s">
        <v>433</v>
      </c>
      <c r="AO19" s="163" t="s">
        <v>433</v>
      </c>
      <c r="AP19" s="163" t="s">
        <v>433</v>
      </c>
      <c r="AQ19" s="163" t="s">
        <v>433</v>
      </c>
      <c r="AR19" s="163" t="s">
        <v>433</v>
      </c>
      <c r="AS19" s="163" t="s">
        <v>433</v>
      </c>
      <c r="AT19" s="163" t="s">
        <v>433</v>
      </c>
      <c r="AU19" s="163" t="s">
        <v>433</v>
      </c>
      <c r="AV19" s="163" t="s">
        <v>433</v>
      </c>
      <c r="AW19" s="163" t="s">
        <v>433</v>
      </c>
      <c r="AX19" s="163" t="s">
        <v>433</v>
      </c>
      <c r="AY19" s="163" t="s">
        <v>433</v>
      </c>
      <c r="AZ19" s="163" t="s">
        <v>433</v>
      </c>
      <c r="BA19" s="163" t="s">
        <v>433</v>
      </c>
      <c r="BB19" s="163" t="s">
        <v>433</v>
      </c>
      <c r="BC19" s="163" t="s">
        <v>433</v>
      </c>
      <c r="BD19" s="163" t="s">
        <v>433</v>
      </c>
      <c r="BE19" s="163" t="s">
        <v>433</v>
      </c>
      <c r="BF19" s="163" t="s">
        <v>433</v>
      </c>
      <c r="BG19" s="163" t="s">
        <v>433</v>
      </c>
      <c r="BH19" s="163" t="s">
        <v>433</v>
      </c>
      <c r="BI19" s="163" t="s">
        <v>433</v>
      </c>
    </row>
    <row r="20" spans="1:61" x14ac:dyDescent="0.2">
      <c r="A20" s="123">
        <v>17</v>
      </c>
      <c r="B20" s="182" t="s">
        <v>23</v>
      </c>
      <c r="C20" s="182" t="s">
        <v>433</v>
      </c>
      <c r="D20" s="182" t="s">
        <v>433</v>
      </c>
      <c r="E20" s="182" t="s">
        <v>433</v>
      </c>
      <c r="F20" s="182" t="s">
        <v>433</v>
      </c>
      <c r="G20" s="182" t="s">
        <v>433</v>
      </c>
      <c r="H20" s="183">
        <f>ROUND(SUM(H16:H19),2)</f>
        <v>267843.33</v>
      </c>
      <c r="I20" s="183">
        <f>ROUND(SUM(I16:I19),2)</f>
        <v>58482.92</v>
      </c>
      <c r="J20" s="72">
        <f>ROUND(SUM(J16:J19),2)</f>
        <v>326900.88</v>
      </c>
      <c r="K20" s="183" t="s">
        <v>433</v>
      </c>
      <c r="L20" s="183">
        <f>SUM(L16:L19)</f>
        <v>326900.88</v>
      </c>
      <c r="M20" s="183"/>
      <c r="N20" s="183">
        <f>SUM(N16:N19)</f>
        <v>326900.88</v>
      </c>
      <c r="O20" s="183">
        <f>SUM(O16:O19)</f>
        <v>0</v>
      </c>
      <c r="P20" s="183">
        <f>ROUND(T8,2)</f>
        <v>267843.33</v>
      </c>
      <c r="Q20" s="183">
        <f>V8</f>
        <v>58482.92</v>
      </c>
      <c r="R20" s="183">
        <f>ROUND(T12,2)</f>
        <v>326900.89</v>
      </c>
      <c r="S20" s="154" t="s">
        <v>433</v>
      </c>
      <c r="T20" s="154" t="s">
        <v>433</v>
      </c>
      <c r="U20" s="162" t="s">
        <v>433</v>
      </c>
      <c r="V20" s="75">
        <f t="shared" si="22"/>
        <v>0</v>
      </c>
      <c r="W20" s="75">
        <f t="shared" si="23"/>
        <v>0</v>
      </c>
      <c r="X20" s="75">
        <f t="shared" si="24"/>
        <v>39312.06</v>
      </c>
      <c r="Y20" s="154" t="s">
        <v>433</v>
      </c>
      <c r="Z20" s="154" t="s">
        <v>433</v>
      </c>
      <c r="AA20" s="154" t="s">
        <v>433</v>
      </c>
      <c r="AB20" s="154" t="s">
        <v>433</v>
      </c>
      <c r="AC20" s="154" t="s">
        <v>433</v>
      </c>
      <c r="AD20" s="154" t="s">
        <v>433</v>
      </c>
      <c r="AE20" s="154" t="s">
        <v>433</v>
      </c>
      <c r="AF20" s="154" t="s">
        <v>433</v>
      </c>
      <c r="AG20" s="154" t="s">
        <v>433</v>
      </c>
      <c r="AH20" s="154" t="s">
        <v>433</v>
      </c>
      <c r="AI20" s="154" t="s">
        <v>433</v>
      </c>
      <c r="AJ20" s="154" t="s">
        <v>433</v>
      </c>
      <c r="AK20" s="164" t="s">
        <v>433</v>
      </c>
      <c r="AL20" s="164" t="s">
        <v>433</v>
      </c>
      <c r="AM20" s="164" t="s">
        <v>433</v>
      </c>
      <c r="AN20" s="154" t="s">
        <v>433</v>
      </c>
      <c r="AO20" s="154" t="s">
        <v>433</v>
      </c>
      <c r="AP20" s="154" t="s">
        <v>433</v>
      </c>
      <c r="AQ20" s="154" t="s">
        <v>433</v>
      </c>
      <c r="AR20" s="154" t="s">
        <v>433</v>
      </c>
      <c r="AS20" s="154" t="s">
        <v>433</v>
      </c>
      <c r="AT20" s="154" t="s">
        <v>433</v>
      </c>
      <c r="AU20" s="154" t="s">
        <v>433</v>
      </c>
      <c r="AV20" s="154" t="s">
        <v>433</v>
      </c>
      <c r="AW20" s="154" t="s">
        <v>433</v>
      </c>
      <c r="AX20" s="154" t="s">
        <v>433</v>
      </c>
      <c r="AY20" s="154" t="s">
        <v>433</v>
      </c>
      <c r="AZ20" s="154" t="s">
        <v>433</v>
      </c>
      <c r="BA20" s="154" t="s">
        <v>433</v>
      </c>
      <c r="BB20" s="154" t="s">
        <v>433</v>
      </c>
      <c r="BC20" s="154" t="s">
        <v>433</v>
      </c>
      <c r="BD20" s="154" t="s">
        <v>433</v>
      </c>
      <c r="BE20" s="154" t="s">
        <v>433</v>
      </c>
      <c r="BF20" s="154" t="s">
        <v>433</v>
      </c>
      <c r="BG20" s="154" t="s">
        <v>433</v>
      </c>
      <c r="BH20" s="154" t="s">
        <v>433</v>
      </c>
      <c r="BI20" s="154" t="s">
        <v>433</v>
      </c>
    </row>
    <row r="21" spans="1:61" x14ac:dyDescent="0.2">
      <c r="A21" s="123">
        <v>18</v>
      </c>
      <c r="B21" s="154" t="s">
        <v>433</v>
      </c>
      <c r="C21" s="154" t="s">
        <v>433</v>
      </c>
      <c r="D21" s="154" t="s">
        <v>433</v>
      </c>
      <c r="E21" s="154" t="s">
        <v>433</v>
      </c>
      <c r="F21" s="154" t="s">
        <v>433</v>
      </c>
      <c r="G21" s="154" t="s">
        <v>433</v>
      </c>
      <c r="H21" s="154" t="s">
        <v>433</v>
      </c>
      <c r="I21" s="154" t="s">
        <v>433</v>
      </c>
      <c r="J21" s="156" t="s">
        <v>433</v>
      </c>
      <c r="K21" s="154" t="s">
        <v>433</v>
      </c>
      <c r="L21" s="154" t="s">
        <v>433</v>
      </c>
      <c r="M21" s="154" t="s">
        <v>433</v>
      </c>
      <c r="N21" s="154" t="s">
        <v>433</v>
      </c>
      <c r="O21" s="154" t="s">
        <v>433</v>
      </c>
      <c r="P21" s="154" t="s">
        <v>433</v>
      </c>
      <c r="Q21" s="154" t="s">
        <v>433</v>
      </c>
      <c r="R21" s="154" t="s">
        <v>433</v>
      </c>
      <c r="S21" s="154" t="s">
        <v>433</v>
      </c>
      <c r="T21" s="154" t="s">
        <v>433</v>
      </c>
      <c r="U21" s="154" t="s">
        <v>433</v>
      </c>
      <c r="V21" s="75"/>
      <c r="W21" s="75"/>
      <c r="X21" s="75" t="s">
        <v>433</v>
      </c>
      <c r="Y21" s="154" t="s">
        <v>433</v>
      </c>
      <c r="Z21" s="154" t="s">
        <v>433</v>
      </c>
      <c r="AA21" s="154" t="s">
        <v>433</v>
      </c>
      <c r="AB21" s="154" t="s">
        <v>433</v>
      </c>
      <c r="AC21" s="154" t="s">
        <v>433</v>
      </c>
      <c r="AD21" s="154" t="s">
        <v>433</v>
      </c>
      <c r="AE21" s="154" t="s">
        <v>433</v>
      </c>
      <c r="AF21" s="154" t="s">
        <v>433</v>
      </c>
      <c r="AG21" s="154" t="s">
        <v>433</v>
      </c>
      <c r="AH21" s="154" t="s">
        <v>433</v>
      </c>
      <c r="AI21" s="154" t="s">
        <v>433</v>
      </c>
      <c r="AJ21" s="154" t="s">
        <v>433</v>
      </c>
      <c r="AK21" s="164" t="s">
        <v>433</v>
      </c>
      <c r="AL21" s="164" t="s">
        <v>433</v>
      </c>
      <c r="AM21" s="164" t="s">
        <v>433</v>
      </c>
      <c r="AN21" s="154" t="s">
        <v>433</v>
      </c>
      <c r="AO21" s="154" t="s">
        <v>433</v>
      </c>
      <c r="AP21" s="154" t="s">
        <v>433</v>
      </c>
      <c r="AQ21" s="154" t="s">
        <v>433</v>
      </c>
      <c r="AR21" s="154" t="s">
        <v>433</v>
      </c>
      <c r="AS21" s="154" t="s">
        <v>433</v>
      </c>
      <c r="AT21" s="154" t="s">
        <v>433</v>
      </c>
      <c r="AU21" s="154" t="s">
        <v>433</v>
      </c>
      <c r="AV21" s="154" t="s">
        <v>433</v>
      </c>
      <c r="AW21" s="154" t="s">
        <v>433</v>
      </c>
      <c r="AX21" s="154" t="s">
        <v>433</v>
      </c>
      <c r="AY21" s="154" t="s">
        <v>433</v>
      </c>
      <c r="AZ21" s="154" t="s">
        <v>433</v>
      </c>
      <c r="BA21" s="154" t="s">
        <v>433</v>
      </c>
      <c r="BB21" s="154" t="s">
        <v>433</v>
      </c>
      <c r="BC21" s="154" t="s">
        <v>433</v>
      </c>
      <c r="BD21" s="154" t="s">
        <v>433</v>
      </c>
      <c r="BE21" s="154" t="s">
        <v>433</v>
      </c>
      <c r="BF21" s="154" t="s">
        <v>433</v>
      </c>
      <c r="BG21" s="154" t="s">
        <v>433</v>
      </c>
      <c r="BH21" s="154" t="s">
        <v>433</v>
      </c>
      <c r="BI21" s="154" t="s">
        <v>433</v>
      </c>
    </row>
    <row r="22" spans="1:61" x14ac:dyDescent="0.2">
      <c r="A22" s="123">
        <v>19</v>
      </c>
      <c r="B22" s="154" t="s">
        <v>433</v>
      </c>
      <c r="C22" s="154" t="s">
        <v>433</v>
      </c>
      <c r="D22" s="154" t="s">
        <v>433</v>
      </c>
      <c r="E22" s="154" t="s">
        <v>433</v>
      </c>
      <c r="F22" s="154" t="s">
        <v>433</v>
      </c>
      <c r="G22" s="154" t="s">
        <v>433</v>
      </c>
      <c r="H22" s="154" t="s">
        <v>433</v>
      </c>
      <c r="I22" s="154" t="s">
        <v>433</v>
      </c>
      <c r="J22" s="156" t="s">
        <v>433</v>
      </c>
      <c r="K22" s="154" t="s">
        <v>433</v>
      </c>
      <c r="L22" s="154" t="s">
        <v>433</v>
      </c>
      <c r="M22" s="154" t="s">
        <v>433</v>
      </c>
      <c r="N22" s="154" t="s">
        <v>433</v>
      </c>
      <c r="O22" s="154" t="s">
        <v>433</v>
      </c>
      <c r="P22" s="154" t="s">
        <v>433</v>
      </c>
      <c r="Q22" s="154" t="s">
        <v>433</v>
      </c>
      <c r="R22" s="154" t="s">
        <v>433</v>
      </c>
      <c r="S22" s="154" t="s">
        <v>433</v>
      </c>
      <c r="T22" s="154" t="s">
        <v>433</v>
      </c>
      <c r="U22" s="154" t="s">
        <v>433</v>
      </c>
      <c r="V22" s="75"/>
      <c r="W22" s="75"/>
      <c r="X22" s="75" t="str">
        <f t="shared" si="24"/>
        <v>.</v>
      </c>
      <c r="Y22" s="154" t="s">
        <v>433</v>
      </c>
      <c r="Z22" s="154" t="s">
        <v>433</v>
      </c>
      <c r="AA22" s="154" t="s">
        <v>433</v>
      </c>
      <c r="AB22" s="154" t="s">
        <v>433</v>
      </c>
      <c r="AC22" s="154" t="s">
        <v>433</v>
      </c>
      <c r="AD22" s="154" t="s">
        <v>433</v>
      </c>
      <c r="AE22" s="154" t="s">
        <v>433</v>
      </c>
      <c r="AF22" s="154" t="s">
        <v>433</v>
      </c>
      <c r="AG22" s="154" t="s">
        <v>433</v>
      </c>
      <c r="AH22" s="154" t="s">
        <v>433</v>
      </c>
      <c r="AI22" s="154" t="s">
        <v>433</v>
      </c>
      <c r="AJ22" s="154" t="s">
        <v>433</v>
      </c>
      <c r="AK22" s="164" t="s">
        <v>433</v>
      </c>
      <c r="AL22" s="164" t="s">
        <v>433</v>
      </c>
      <c r="AM22" s="164" t="s">
        <v>433</v>
      </c>
      <c r="AN22" s="154" t="s">
        <v>433</v>
      </c>
      <c r="AO22" s="154" t="s">
        <v>433</v>
      </c>
      <c r="AP22" s="154" t="s">
        <v>433</v>
      </c>
      <c r="AQ22" s="154" t="s">
        <v>433</v>
      </c>
      <c r="AR22" s="154" t="s">
        <v>433</v>
      </c>
      <c r="AS22" s="154" t="s">
        <v>433</v>
      </c>
      <c r="AT22" s="154" t="s">
        <v>433</v>
      </c>
      <c r="AU22" s="154" t="s">
        <v>433</v>
      </c>
      <c r="AV22" s="154" t="s">
        <v>433</v>
      </c>
      <c r="AW22" s="154" t="s">
        <v>433</v>
      </c>
      <c r="AX22" s="154" t="s">
        <v>433</v>
      </c>
      <c r="AY22" s="154" t="s">
        <v>433</v>
      </c>
      <c r="AZ22" s="154" t="s">
        <v>433</v>
      </c>
      <c r="BA22" s="154" t="s">
        <v>433</v>
      </c>
      <c r="BB22" s="154" t="s">
        <v>433</v>
      </c>
      <c r="BC22" s="154" t="s">
        <v>433</v>
      </c>
      <c r="BD22" s="154" t="s">
        <v>433</v>
      </c>
      <c r="BE22" s="154" t="s">
        <v>433</v>
      </c>
      <c r="BF22" s="154" t="s">
        <v>433</v>
      </c>
      <c r="BG22" s="154" t="s">
        <v>433</v>
      </c>
      <c r="BH22" s="154" t="s">
        <v>433</v>
      </c>
      <c r="BI22" s="154" t="s">
        <v>433</v>
      </c>
    </row>
    <row r="23" spans="1:61" x14ac:dyDescent="0.2">
      <c r="A23" s="123">
        <v>20</v>
      </c>
      <c r="B23" s="154" t="s">
        <v>433</v>
      </c>
      <c r="C23" s="154" t="s">
        <v>433</v>
      </c>
      <c r="D23" s="154" t="s">
        <v>433</v>
      </c>
      <c r="E23" s="154" t="s">
        <v>433</v>
      </c>
      <c r="F23" s="154" t="s">
        <v>433</v>
      </c>
      <c r="G23" s="154" t="s">
        <v>433</v>
      </c>
      <c r="H23" s="154" t="s">
        <v>433</v>
      </c>
      <c r="I23" s="154" t="s">
        <v>433</v>
      </c>
      <c r="J23" s="156" t="s">
        <v>433</v>
      </c>
      <c r="K23" s="154" t="s">
        <v>433</v>
      </c>
      <c r="L23" s="154" t="s">
        <v>433</v>
      </c>
      <c r="M23" s="154" t="s">
        <v>433</v>
      </c>
      <c r="N23" s="154" t="s">
        <v>433</v>
      </c>
      <c r="O23" s="154" t="s">
        <v>433</v>
      </c>
      <c r="P23" s="154" t="s">
        <v>433</v>
      </c>
      <c r="Q23" s="154" t="s">
        <v>433</v>
      </c>
      <c r="R23" s="154" t="s">
        <v>433</v>
      </c>
      <c r="S23" s="154" t="s">
        <v>433</v>
      </c>
      <c r="T23" s="154" t="s">
        <v>433</v>
      </c>
      <c r="U23" s="154" t="s">
        <v>433</v>
      </c>
      <c r="V23" s="75"/>
      <c r="W23" s="75"/>
      <c r="X23" s="75" t="str">
        <f t="shared" si="24"/>
        <v>.</v>
      </c>
      <c r="Y23" s="154" t="s">
        <v>433</v>
      </c>
      <c r="Z23" s="154" t="s">
        <v>433</v>
      </c>
      <c r="AA23" s="154" t="s">
        <v>433</v>
      </c>
      <c r="AB23" s="154" t="s">
        <v>433</v>
      </c>
      <c r="AC23" s="154" t="s">
        <v>433</v>
      </c>
      <c r="AD23" s="154" t="s">
        <v>433</v>
      </c>
      <c r="AE23" s="154" t="s">
        <v>433</v>
      </c>
      <c r="AF23" s="154" t="s">
        <v>433</v>
      </c>
      <c r="AG23" s="154" t="s">
        <v>433</v>
      </c>
      <c r="AH23" s="154" t="s">
        <v>433</v>
      </c>
      <c r="AI23" s="154" t="s">
        <v>433</v>
      </c>
      <c r="AJ23" s="154" t="s">
        <v>433</v>
      </c>
      <c r="AK23" s="164" t="s">
        <v>433</v>
      </c>
      <c r="AL23" s="164" t="s">
        <v>433</v>
      </c>
      <c r="AM23" s="164" t="s">
        <v>433</v>
      </c>
      <c r="AN23" s="154" t="s">
        <v>433</v>
      </c>
      <c r="AO23" s="154" t="s">
        <v>433</v>
      </c>
      <c r="AP23" s="154" t="s">
        <v>433</v>
      </c>
      <c r="AQ23" s="154" t="s">
        <v>433</v>
      </c>
      <c r="AR23" s="154" t="s">
        <v>433</v>
      </c>
      <c r="AS23" s="154" t="s">
        <v>433</v>
      </c>
      <c r="AT23" s="154" t="s">
        <v>433</v>
      </c>
      <c r="AU23" s="154" t="s">
        <v>433</v>
      </c>
      <c r="AV23" s="154" t="s">
        <v>433</v>
      </c>
      <c r="AW23" s="154" t="s">
        <v>433</v>
      </c>
      <c r="AX23" s="154" t="s">
        <v>433</v>
      </c>
      <c r="AY23" s="154" t="s">
        <v>433</v>
      </c>
      <c r="AZ23" s="154" t="s">
        <v>433</v>
      </c>
      <c r="BA23" s="154" t="s">
        <v>433</v>
      </c>
      <c r="BB23" s="154" t="s">
        <v>433</v>
      </c>
      <c r="BC23" s="154" t="s">
        <v>433</v>
      </c>
      <c r="BD23" s="154" t="s">
        <v>433</v>
      </c>
      <c r="BE23" s="154" t="s">
        <v>433</v>
      </c>
      <c r="BF23" s="154" t="s">
        <v>433</v>
      </c>
      <c r="BG23" s="154" t="s">
        <v>433</v>
      </c>
      <c r="BH23" s="154" t="s">
        <v>433</v>
      </c>
      <c r="BI23" s="154" t="s">
        <v>433</v>
      </c>
    </row>
    <row r="24" spans="1:61" x14ac:dyDescent="0.2">
      <c r="A24" s="123">
        <v>21</v>
      </c>
      <c r="B24" s="154" t="s">
        <v>433</v>
      </c>
      <c r="C24" s="154" t="s">
        <v>433</v>
      </c>
      <c r="D24" s="154" t="s">
        <v>433</v>
      </c>
      <c r="E24" s="154" t="s">
        <v>433</v>
      </c>
      <c r="F24" s="154" t="s">
        <v>433</v>
      </c>
      <c r="G24" s="154" t="s">
        <v>433</v>
      </c>
      <c r="H24" s="154" t="s">
        <v>433</v>
      </c>
      <c r="I24" s="154" t="s">
        <v>433</v>
      </c>
      <c r="J24" s="156" t="s">
        <v>433</v>
      </c>
      <c r="K24" s="154" t="s">
        <v>433</v>
      </c>
      <c r="L24" s="154" t="s">
        <v>433</v>
      </c>
      <c r="M24" s="154" t="s">
        <v>433</v>
      </c>
      <c r="N24" s="154" t="s">
        <v>433</v>
      </c>
      <c r="O24" s="154" t="s">
        <v>433</v>
      </c>
      <c r="P24" s="154" t="s">
        <v>433</v>
      </c>
      <c r="Q24" s="154" t="s">
        <v>433</v>
      </c>
      <c r="R24" s="154" t="s">
        <v>433</v>
      </c>
      <c r="S24" s="154" t="s">
        <v>433</v>
      </c>
      <c r="T24" s="154" t="s">
        <v>433</v>
      </c>
      <c r="U24" s="154" t="s">
        <v>433</v>
      </c>
      <c r="V24" s="75"/>
      <c r="W24" s="75"/>
      <c r="X24" s="75" t="str">
        <f t="shared" si="24"/>
        <v>.</v>
      </c>
      <c r="Y24" s="154" t="s">
        <v>433</v>
      </c>
      <c r="Z24" s="154" t="s">
        <v>433</v>
      </c>
      <c r="AA24" s="154" t="s">
        <v>433</v>
      </c>
      <c r="AB24" s="154" t="s">
        <v>433</v>
      </c>
      <c r="AC24" s="154" t="s">
        <v>433</v>
      </c>
      <c r="AD24" s="154" t="s">
        <v>433</v>
      </c>
      <c r="AE24" s="154" t="s">
        <v>433</v>
      </c>
      <c r="AF24" s="154" t="s">
        <v>433</v>
      </c>
      <c r="AG24" s="154" t="s">
        <v>433</v>
      </c>
      <c r="AH24" s="154" t="s">
        <v>433</v>
      </c>
      <c r="AI24" s="154" t="s">
        <v>433</v>
      </c>
      <c r="AJ24" s="154" t="s">
        <v>433</v>
      </c>
      <c r="AK24" s="164" t="s">
        <v>433</v>
      </c>
      <c r="AL24" s="164" t="s">
        <v>433</v>
      </c>
      <c r="AM24" s="164" t="s">
        <v>433</v>
      </c>
      <c r="AN24" s="154" t="s">
        <v>433</v>
      </c>
      <c r="AO24" s="154" t="s">
        <v>433</v>
      </c>
      <c r="AP24" s="154" t="s">
        <v>433</v>
      </c>
      <c r="AQ24" s="154" t="s">
        <v>433</v>
      </c>
      <c r="AR24" s="154" t="s">
        <v>433</v>
      </c>
      <c r="AS24" s="154" t="s">
        <v>433</v>
      </c>
      <c r="AT24" s="154" t="s">
        <v>433</v>
      </c>
      <c r="AU24" s="154" t="s">
        <v>433</v>
      </c>
      <c r="AV24" s="154" t="s">
        <v>433</v>
      </c>
      <c r="AW24" s="154" t="s">
        <v>433</v>
      </c>
      <c r="AX24" s="154" t="s">
        <v>433</v>
      </c>
      <c r="AY24" s="154" t="s">
        <v>433</v>
      </c>
      <c r="AZ24" s="154" t="s">
        <v>433</v>
      </c>
      <c r="BA24" s="154" t="s">
        <v>433</v>
      </c>
      <c r="BB24" s="154" t="s">
        <v>433</v>
      </c>
      <c r="BC24" s="154" t="s">
        <v>433</v>
      </c>
      <c r="BD24" s="154" t="s">
        <v>433</v>
      </c>
      <c r="BE24" s="154" t="s">
        <v>433</v>
      </c>
      <c r="BF24" s="154" t="s">
        <v>433</v>
      </c>
      <c r="BG24" s="154" t="s">
        <v>433</v>
      </c>
      <c r="BH24" s="154" t="s">
        <v>433</v>
      </c>
      <c r="BI24" s="154" t="s">
        <v>433</v>
      </c>
    </row>
    <row r="25" spans="1:61" x14ac:dyDescent="0.2">
      <c r="A25" s="123">
        <v>22</v>
      </c>
      <c r="B25" s="166" t="s">
        <v>192</v>
      </c>
      <c r="C25" s="166" t="s">
        <v>433</v>
      </c>
      <c r="D25" s="166" t="s">
        <v>433</v>
      </c>
      <c r="E25" s="166" t="s">
        <v>433</v>
      </c>
      <c r="F25" s="166" t="s">
        <v>433</v>
      </c>
      <c r="G25" s="154" t="s">
        <v>433</v>
      </c>
      <c r="H25" s="154" t="s">
        <v>433</v>
      </c>
      <c r="I25" s="154" t="s">
        <v>433</v>
      </c>
      <c r="J25" s="154" t="s">
        <v>433</v>
      </c>
      <c r="K25" s="154" t="s">
        <v>433</v>
      </c>
      <c r="L25" s="154" t="s">
        <v>433</v>
      </c>
      <c r="M25" s="154" t="s">
        <v>433</v>
      </c>
      <c r="N25" s="154" t="s">
        <v>433</v>
      </c>
      <c r="O25" s="154" t="s">
        <v>433</v>
      </c>
      <c r="P25" s="154" t="s">
        <v>433</v>
      </c>
      <c r="Q25" s="154" t="s">
        <v>433</v>
      </c>
      <c r="R25" s="154" t="s">
        <v>433</v>
      </c>
      <c r="S25" s="154" t="s">
        <v>433</v>
      </c>
      <c r="T25" s="154" t="s">
        <v>433</v>
      </c>
      <c r="U25" s="154" t="s">
        <v>433</v>
      </c>
      <c r="V25" s="75"/>
      <c r="W25" s="75"/>
      <c r="X25" s="75" t="str">
        <f t="shared" si="24"/>
        <v>.</v>
      </c>
      <c r="Y25" s="154" t="s">
        <v>433</v>
      </c>
      <c r="Z25" s="154" t="s">
        <v>433</v>
      </c>
      <c r="AA25" s="154" t="s">
        <v>433</v>
      </c>
      <c r="AB25" s="154" t="s">
        <v>433</v>
      </c>
      <c r="AC25" s="154" t="s">
        <v>433</v>
      </c>
      <c r="AD25" s="154" t="s">
        <v>433</v>
      </c>
      <c r="AE25" s="154" t="s">
        <v>433</v>
      </c>
      <c r="AF25" s="154" t="s">
        <v>433</v>
      </c>
      <c r="AG25" s="154" t="s">
        <v>433</v>
      </c>
      <c r="AH25" s="154" t="s">
        <v>433</v>
      </c>
      <c r="AI25" s="154" t="s">
        <v>433</v>
      </c>
      <c r="AJ25" s="154" t="s">
        <v>433</v>
      </c>
      <c r="AK25" s="164" t="s">
        <v>433</v>
      </c>
      <c r="AL25" s="164" t="s">
        <v>433</v>
      </c>
      <c r="AM25" s="164" t="s">
        <v>433</v>
      </c>
      <c r="AN25" s="154" t="s">
        <v>433</v>
      </c>
      <c r="AO25" s="154" t="s">
        <v>433</v>
      </c>
      <c r="AP25" s="154" t="s">
        <v>433</v>
      </c>
      <c r="AQ25" s="154" t="s">
        <v>433</v>
      </c>
      <c r="AR25" s="154" t="s">
        <v>433</v>
      </c>
      <c r="AS25" s="154" t="s">
        <v>433</v>
      </c>
      <c r="AT25" s="154" t="s">
        <v>433</v>
      </c>
      <c r="AU25" s="154" t="s">
        <v>433</v>
      </c>
      <c r="AV25" s="154" t="s">
        <v>433</v>
      </c>
      <c r="AW25" s="154" t="s">
        <v>433</v>
      </c>
      <c r="AX25" s="154" t="s">
        <v>433</v>
      </c>
      <c r="AY25" s="154" t="s">
        <v>433</v>
      </c>
      <c r="AZ25" s="154" t="s">
        <v>433</v>
      </c>
      <c r="BA25" s="154" t="s">
        <v>433</v>
      </c>
      <c r="BB25" s="154" t="s">
        <v>433</v>
      </c>
      <c r="BC25" s="154" t="s">
        <v>433</v>
      </c>
      <c r="BD25" s="154" t="s">
        <v>433</v>
      </c>
      <c r="BE25" s="154" t="s">
        <v>433</v>
      </c>
      <c r="BF25" s="154" t="s">
        <v>433</v>
      </c>
      <c r="BG25" s="154" t="s">
        <v>433</v>
      </c>
      <c r="BH25" s="154" t="s">
        <v>433</v>
      </c>
      <c r="BI25" s="154" t="s">
        <v>433</v>
      </c>
    </row>
    <row r="26" spans="1:61" x14ac:dyDescent="0.2">
      <c r="A26" s="123">
        <v>23</v>
      </c>
      <c r="B26" s="167" t="s">
        <v>193</v>
      </c>
      <c r="C26" s="167" t="s">
        <v>433</v>
      </c>
      <c r="D26" s="167" t="s">
        <v>194</v>
      </c>
      <c r="E26" s="167" t="s">
        <v>195</v>
      </c>
      <c r="F26" s="167" t="s">
        <v>196</v>
      </c>
      <c r="G26" s="154" t="s">
        <v>433</v>
      </c>
      <c r="H26" s="154" t="s">
        <v>433</v>
      </c>
      <c r="I26" s="154" t="s">
        <v>433</v>
      </c>
      <c r="J26" s="154" t="s">
        <v>433</v>
      </c>
      <c r="K26" s="154" t="s">
        <v>433</v>
      </c>
      <c r="L26" s="154" t="s">
        <v>433</v>
      </c>
      <c r="M26" s="154" t="s">
        <v>433</v>
      </c>
      <c r="N26" s="154" t="s">
        <v>433</v>
      </c>
      <c r="O26" s="154" t="s">
        <v>433</v>
      </c>
      <c r="P26" s="154" t="s">
        <v>433</v>
      </c>
      <c r="Q26" s="154" t="s">
        <v>433</v>
      </c>
      <c r="R26" s="154" t="s">
        <v>433</v>
      </c>
      <c r="S26" s="154" t="s">
        <v>433</v>
      </c>
      <c r="T26" s="154" t="s">
        <v>433</v>
      </c>
      <c r="U26" s="154" t="s">
        <v>433</v>
      </c>
      <c r="V26" s="75"/>
      <c r="W26" s="75"/>
      <c r="X26" s="75" t="str">
        <f t="shared" si="24"/>
        <v>.</v>
      </c>
      <c r="Y26" s="168" t="s">
        <v>433</v>
      </c>
      <c r="Z26" s="154" t="s">
        <v>433</v>
      </c>
      <c r="AA26" s="154" t="s">
        <v>433</v>
      </c>
      <c r="AB26" s="154" t="s">
        <v>433</v>
      </c>
      <c r="AC26" s="154" t="s">
        <v>433</v>
      </c>
      <c r="AD26" s="154" t="s">
        <v>433</v>
      </c>
      <c r="AE26" s="154" t="s">
        <v>433</v>
      </c>
      <c r="AF26" s="154" t="s">
        <v>433</v>
      </c>
      <c r="AG26" s="154" t="s">
        <v>433</v>
      </c>
      <c r="AH26" s="154" t="s">
        <v>433</v>
      </c>
      <c r="AI26" s="154" t="s">
        <v>433</v>
      </c>
      <c r="AJ26" s="154" t="s">
        <v>433</v>
      </c>
      <c r="AK26" s="154" t="s">
        <v>433</v>
      </c>
      <c r="AL26" s="154" t="s">
        <v>433</v>
      </c>
      <c r="AM26" s="154" t="s">
        <v>433</v>
      </c>
      <c r="AN26" s="154" t="s">
        <v>433</v>
      </c>
      <c r="AO26" s="154" t="s">
        <v>433</v>
      </c>
      <c r="AP26" s="154" t="s">
        <v>433</v>
      </c>
      <c r="AQ26" s="154" t="s">
        <v>433</v>
      </c>
      <c r="AR26" s="154" t="s">
        <v>433</v>
      </c>
      <c r="AS26" s="154" t="s">
        <v>433</v>
      </c>
      <c r="AT26" s="154" t="s">
        <v>433</v>
      </c>
      <c r="AU26" s="154" t="s">
        <v>433</v>
      </c>
      <c r="AV26" s="154" t="s">
        <v>433</v>
      </c>
      <c r="AW26" s="154" t="s">
        <v>433</v>
      </c>
      <c r="AX26" s="154" t="s">
        <v>433</v>
      </c>
      <c r="AY26" s="154" t="s">
        <v>433</v>
      </c>
      <c r="AZ26" s="154" t="s">
        <v>433</v>
      </c>
      <c r="BA26" s="154" t="s">
        <v>433</v>
      </c>
      <c r="BB26" s="154" t="s">
        <v>433</v>
      </c>
      <c r="BC26" s="154" t="s">
        <v>433</v>
      </c>
      <c r="BD26" s="154" t="s">
        <v>433</v>
      </c>
      <c r="BE26" s="154" t="s">
        <v>433</v>
      </c>
      <c r="BF26" s="154" t="s">
        <v>433</v>
      </c>
      <c r="BG26" s="154" t="s">
        <v>433</v>
      </c>
      <c r="BH26" s="154" t="s">
        <v>433</v>
      </c>
      <c r="BI26" s="154" t="s">
        <v>433</v>
      </c>
    </row>
    <row r="27" spans="1:61" x14ac:dyDescent="0.2">
      <c r="A27" s="123">
        <v>24</v>
      </c>
      <c r="B27" s="169" t="s">
        <v>197</v>
      </c>
      <c r="C27" s="169" t="s">
        <v>433</v>
      </c>
      <c r="D27" s="229">
        <v>5000</v>
      </c>
      <c r="E27" s="145" t="s">
        <v>16</v>
      </c>
      <c r="F27" s="169" t="s">
        <v>198</v>
      </c>
      <c r="G27" s="154" t="s">
        <v>433</v>
      </c>
      <c r="H27" s="154" t="s">
        <v>433</v>
      </c>
      <c r="I27" s="154" t="s">
        <v>433</v>
      </c>
      <c r="J27" s="154" t="s">
        <v>433</v>
      </c>
      <c r="K27" s="154" t="s">
        <v>433</v>
      </c>
      <c r="L27" s="154" t="s">
        <v>433</v>
      </c>
      <c r="M27" s="154" t="s">
        <v>433</v>
      </c>
      <c r="N27" s="154" t="s">
        <v>433</v>
      </c>
      <c r="O27" s="154" t="s">
        <v>433</v>
      </c>
      <c r="P27" s="154" t="s">
        <v>433</v>
      </c>
      <c r="Q27" s="154" t="s">
        <v>433</v>
      </c>
      <c r="R27" s="154" t="s">
        <v>433</v>
      </c>
      <c r="S27" s="154" t="s">
        <v>433</v>
      </c>
      <c r="T27" s="154" t="s">
        <v>433</v>
      </c>
      <c r="U27" s="154" t="s">
        <v>433</v>
      </c>
      <c r="V27" s="1" t="s">
        <v>23</v>
      </c>
      <c r="W27" s="116">
        <f>V26+W26</f>
        <v>0</v>
      </c>
      <c r="X27" s="75">
        <f>SUM(X16:X26)</f>
        <v>58482.92</v>
      </c>
      <c r="Y27" s="154" t="s">
        <v>433</v>
      </c>
      <c r="Z27" s="154" t="s">
        <v>433</v>
      </c>
      <c r="AA27" s="154" t="s">
        <v>433</v>
      </c>
      <c r="AB27" s="154" t="s">
        <v>433</v>
      </c>
      <c r="AC27" s="154" t="s">
        <v>433</v>
      </c>
      <c r="AD27" s="154" t="s">
        <v>433</v>
      </c>
      <c r="AE27" s="154" t="s">
        <v>433</v>
      </c>
      <c r="AF27" s="154" t="s">
        <v>433</v>
      </c>
      <c r="AG27" s="154" t="s">
        <v>433</v>
      </c>
      <c r="AH27" s="154" t="s">
        <v>433</v>
      </c>
      <c r="AI27" s="154" t="s">
        <v>433</v>
      </c>
      <c r="AJ27" s="154" t="s">
        <v>433</v>
      </c>
      <c r="AK27" s="154" t="s">
        <v>433</v>
      </c>
      <c r="AL27" s="154" t="s">
        <v>433</v>
      </c>
      <c r="AM27" s="154" t="s">
        <v>433</v>
      </c>
      <c r="AN27" s="154" t="s">
        <v>433</v>
      </c>
      <c r="AO27" s="154" t="s">
        <v>433</v>
      </c>
      <c r="AP27" s="154" t="s">
        <v>433</v>
      </c>
      <c r="AQ27" s="154" t="s">
        <v>433</v>
      </c>
      <c r="AR27" s="154" t="s">
        <v>433</v>
      </c>
      <c r="AS27" s="154" t="s">
        <v>433</v>
      </c>
      <c r="AT27" s="154" t="s">
        <v>433</v>
      </c>
      <c r="AU27" s="154" t="s">
        <v>433</v>
      </c>
      <c r="AV27" s="154" t="s">
        <v>433</v>
      </c>
      <c r="AW27" s="154" t="s">
        <v>433</v>
      </c>
      <c r="AX27" s="154" t="s">
        <v>433</v>
      </c>
      <c r="AY27" s="154" t="s">
        <v>433</v>
      </c>
      <c r="AZ27" s="154" t="s">
        <v>433</v>
      </c>
      <c r="BA27" s="154" t="s">
        <v>433</v>
      </c>
      <c r="BB27" s="154" t="s">
        <v>433</v>
      </c>
      <c r="BC27" s="154" t="s">
        <v>433</v>
      </c>
      <c r="BD27" s="154" t="s">
        <v>433</v>
      </c>
      <c r="BE27" s="154" t="s">
        <v>433</v>
      </c>
      <c r="BF27" s="154" t="s">
        <v>433</v>
      </c>
      <c r="BG27" s="154" t="s">
        <v>433</v>
      </c>
      <c r="BH27" s="154" t="s">
        <v>433</v>
      </c>
      <c r="BI27" s="154" t="s">
        <v>433</v>
      </c>
    </row>
    <row r="28" spans="1:61" x14ac:dyDescent="0.2">
      <c r="A28" s="123">
        <v>25</v>
      </c>
      <c r="B28" s="169" t="s">
        <v>199</v>
      </c>
      <c r="C28" s="169" t="s">
        <v>433</v>
      </c>
      <c r="D28" s="229">
        <v>2000</v>
      </c>
      <c r="E28" s="145" t="s">
        <v>16</v>
      </c>
      <c r="F28" s="169" t="s">
        <v>200</v>
      </c>
      <c r="G28" s="154" t="s">
        <v>433</v>
      </c>
      <c r="H28" s="154" t="s">
        <v>433</v>
      </c>
      <c r="I28" s="154" t="s">
        <v>433</v>
      </c>
      <c r="J28" s="154" t="s">
        <v>433</v>
      </c>
      <c r="K28" s="154" t="s">
        <v>433</v>
      </c>
      <c r="L28" s="154" t="s">
        <v>433</v>
      </c>
      <c r="M28" s="154" t="s">
        <v>433</v>
      </c>
      <c r="N28" s="154" t="s">
        <v>433</v>
      </c>
      <c r="O28" s="154" t="s">
        <v>433</v>
      </c>
      <c r="P28" s="154" t="s">
        <v>433</v>
      </c>
      <c r="Q28" s="154" t="s">
        <v>433</v>
      </c>
      <c r="R28" s="154" t="s">
        <v>433</v>
      </c>
      <c r="S28" s="154" t="s">
        <v>433</v>
      </c>
      <c r="T28" s="154" t="s">
        <v>433</v>
      </c>
      <c r="U28" s="154" t="s">
        <v>433</v>
      </c>
      <c r="V28" s="154" t="s">
        <v>433</v>
      </c>
      <c r="W28" s="154" t="s">
        <v>433</v>
      </c>
      <c r="X28" s="154" t="s">
        <v>433</v>
      </c>
      <c r="Y28" s="154" t="s">
        <v>433</v>
      </c>
      <c r="Z28" s="154" t="s">
        <v>433</v>
      </c>
      <c r="AA28" s="154" t="s">
        <v>433</v>
      </c>
      <c r="AB28" s="154" t="s">
        <v>433</v>
      </c>
      <c r="AC28" s="154" t="s">
        <v>433</v>
      </c>
      <c r="AD28" s="154" t="s">
        <v>433</v>
      </c>
      <c r="AE28" s="154" t="s">
        <v>433</v>
      </c>
      <c r="AF28" s="154" t="s">
        <v>433</v>
      </c>
      <c r="AG28" s="154" t="s">
        <v>433</v>
      </c>
      <c r="AH28" s="154" t="s">
        <v>433</v>
      </c>
      <c r="AI28" s="154" t="s">
        <v>433</v>
      </c>
      <c r="AJ28" s="154" t="s">
        <v>433</v>
      </c>
      <c r="AK28" s="154" t="s">
        <v>433</v>
      </c>
      <c r="AL28" s="154" t="s">
        <v>433</v>
      </c>
      <c r="AM28" s="154" t="s">
        <v>433</v>
      </c>
      <c r="AN28" s="154" t="s">
        <v>433</v>
      </c>
      <c r="AO28" s="154" t="s">
        <v>433</v>
      </c>
      <c r="AP28" s="154" t="s">
        <v>433</v>
      </c>
      <c r="AQ28" s="154" t="s">
        <v>433</v>
      </c>
      <c r="AR28" s="154" t="s">
        <v>433</v>
      </c>
      <c r="AS28" s="154" t="s">
        <v>433</v>
      </c>
      <c r="AT28" s="154" t="s">
        <v>433</v>
      </c>
      <c r="AU28" s="154" t="s">
        <v>433</v>
      </c>
      <c r="AV28" s="154" t="s">
        <v>433</v>
      </c>
      <c r="AW28" s="154" t="s">
        <v>433</v>
      </c>
      <c r="AX28" s="154" t="s">
        <v>433</v>
      </c>
      <c r="AY28" s="154" t="s">
        <v>433</v>
      </c>
      <c r="AZ28" s="154" t="s">
        <v>433</v>
      </c>
      <c r="BA28" s="154" t="s">
        <v>433</v>
      </c>
      <c r="BB28" s="154" t="s">
        <v>433</v>
      </c>
      <c r="BC28" s="154" t="s">
        <v>433</v>
      </c>
      <c r="BD28" s="154" t="s">
        <v>433</v>
      </c>
      <c r="BE28" s="154" t="s">
        <v>433</v>
      </c>
      <c r="BF28" s="154" t="s">
        <v>433</v>
      </c>
      <c r="BG28" s="154" t="s">
        <v>433</v>
      </c>
      <c r="BH28" s="154" t="s">
        <v>433</v>
      </c>
      <c r="BI28" s="154" t="s">
        <v>433</v>
      </c>
    </row>
    <row r="29" spans="1:61" x14ac:dyDescent="0.2">
      <c r="A29" s="123">
        <v>26</v>
      </c>
      <c r="B29" s="169" t="s">
        <v>201</v>
      </c>
      <c r="C29" s="169" t="s">
        <v>433</v>
      </c>
      <c r="D29" s="75">
        <v>10000</v>
      </c>
      <c r="E29" s="169" t="s">
        <v>202</v>
      </c>
      <c r="F29" s="169" t="s">
        <v>200</v>
      </c>
      <c r="G29" s="154" t="s">
        <v>433</v>
      </c>
      <c r="H29" s="154" t="s">
        <v>433</v>
      </c>
      <c r="I29" s="154" t="s">
        <v>433</v>
      </c>
      <c r="J29" s="154" t="s">
        <v>433</v>
      </c>
      <c r="K29" s="154" t="s">
        <v>433</v>
      </c>
      <c r="L29" s="154" t="s">
        <v>433</v>
      </c>
      <c r="M29" s="154" t="s">
        <v>433</v>
      </c>
      <c r="N29" s="154" t="s">
        <v>433</v>
      </c>
      <c r="O29" s="154" t="s">
        <v>433</v>
      </c>
      <c r="P29" s="154" t="s">
        <v>433</v>
      </c>
      <c r="Q29" s="154" t="s">
        <v>433</v>
      </c>
      <c r="R29" s="154" t="s">
        <v>433</v>
      </c>
      <c r="S29" s="154" t="s">
        <v>433</v>
      </c>
      <c r="T29" s="154" t="s">
        <v>433</v>
      </c>
      <c r="U29" s="154" t="s">
        <v>433</v>
      </c>
      <c r="V29" s="154" t="s">
        <v>433</v>
      </c>
      <c r="W29" s="154" t="s">
        <v>433</v>
      </c>
      <c r="X29" s="154" t="s">
        <v>433</v>
      </c>
      <c r="Y29" s="154" t="s">
        <v>433</v>
      </c>
      <c r="Z29" s="154" t="s">
        <v>433</v>
      </c>
      <c r="AA29" s="154" t="s">
        <v>433</v>
      </c>
      <c r="AB29" s="154" t="s">
        <v>433</v>
      </c>
      <c r="AC29" s="154" t="s">
        <v>433</v>
      </c>
      <c r="AD29" s="154" t="s">
        <v>433</v>
      </c>
      <c r="AE29" s="154" t="s">
        <v>433</v>
      </c>
      <c r="AF29" s="154" t="s">
        <v>433</v>
      </c>
      <c r="AG29" s="154" t="s">
        <v>433</v>
      </c>
      <c r="AH29" s="154" t="s">
        <v>433</v>
      </c>
      <c r="AI29" s="154" t="s">
        <v>433</v>
      </c>
      <c r="AJ29" s="154" t="s">
        <v>433</v>
      </c>
      <c r="AK29" s="154" t="s">
        <v>433</v>
      </c>
      <c r="AL29" s="154" t="s">
        <v>433</v>
      </c>
      <c r="AM29" s="154" t="s">
        <v>433</v>
      </c>
      <c r="AN29" s="154" t="s">
        <v>433</v>
      </c>
      <c r="AO29" s="154" t="s">
        <v>433</v>
      </c>
      <c r="AP29" s="154" t="s">
        <v>433</v>
      </c>
      <c r="AQ29" s="154" t="s">
        <v>433</v>
      </c>
      <c r="AR29" s="154" t="s">
        <v>433</v>
      </c>
      <c r="AS29" s="154" t="s">
        <v>433</v>
      </c>
      <c r="AT29" s="154" t="s">
        <v>433</v>
      </c>
      <c r="AU29" s="154" t="s">
        <v>433</v>
      </c>
      <c r="AV29" s="154" t="s">
        <v>433</v>
      </c>
      <c r="AW29" s="154" t="s">
        <v>433</v>
      </c>
      <c r="AX29" s="154" t="s">
        <v>433</v>
      </c>
      <c r="AY29" s="154" t="s">
        <v>433</v>
      </c>
      <c r="AZ29" s="154" t="s">
        <v>433</v>
      </c>
      <c r="BA29" s="154" t="s">
        <v>433</v>
      </c>
      <c r="BB29" s="154" t="s">
        <v>433</v>
      </c>
      <c r="BC29" s="154" t="s">
        <v>433</v>
      </c>
      <c r="BD29" s="154" t="s">
        <v>433</v>
      </c>
      <c r="BE29" s="154" t="s">
        <v>433</v>
      </c>
      <c r="BF29" s="154" t="s">
        <v>433</v>
      </c>
      <c r="BG29" s="154" t="s">
        <v>433</v>
      </c>
      <c r="BH29" s="154" t="s">
        <v>433</v>
      </c>
      <c r="BI29" s="154" t="s">
        <v>433</v>
      </c>
    </row>
    <row r="30" spans="1:61" x14ac:dyDescent="0.2">
      <c r="A30" s="123">
        <v>27</v>
      </c>
      <c r="B30" s="154" t="s">
        <v>433</v>
      </c>
      <c r="C30" s="154" t="s">
        <v>433</v>
      </c>
      <c r="D30" s="154" t="s">
        <v>433</v>
      </c>
      <c r="E30" s="154" t="s">
        <v>433</v>
      </c>
      <c r="F30" s="154" t="s">
        <v>433</v>
      </c>
      <c r="G30" s="154" t="s">
        <v>433</v>
      </c>
      <c r="H30" s="154" t="s">
        <v>433</v>
      </c>
      <c r="I30" s="154" t="s">
        <v>433</v>
      </c>
      <c r="J30" s="154" t="s">
        <v>433</v>
      </c>
      <c r="K30" s="154" t="s">
        <v>433</v>
      </c>
      <c r="L30" s="154" t="s">
        <v>433</v>
      </c>
      <c r="M30" s="154" t="s">
        <v>433</v>
      </c>
      <c r="N30" s="154" t="s">
        <v>433</v>
      </c>
      <c r="O30" s="154" t="s">
        <v>433</v>
      </c>
      <c r="P30" s="154" t="s">
        <v>433</v>
      </c>
      <c r="Q30" s="154" t="s">
        <v>433</v>
      </c>
      <c r="R30" s="154" t="s">
        <v>433</v>
      </c>
      <c r="S30" s="154" t="s">
        <v>433</v>
      </c>
      <c r="T30" s="154" t="s">
        <v>433</v>
      </c>
      <c r="U30" s="154" t="s">
        <v>433</v>
      </c>
      <c r="V30" s="154" t="s">
        <v>433</v>
      </c>
      <c r="W30" s="154" t="s">
        <v>433</v>
      </c>
      <c r="X30" s="154" t="s">
        <v>433</v>
      </c>
      <c r="Y30" s="154" t="s">
        <v>433</v>
      </c>
      <c r="Z30" s="154" t="s">
        <v>433</v>
      </c>
      <c r="AA30" s="154" t="s">
        <v>433</v>
      </c>
      <c r="AB30" s="154" t="s">
        <v>433</v>
      </c>
      <c r="AC30" s="154" t="s">
        <v>433</v>
      </c>
      <c r="AD30" s="154" t="s">
        <v>433</v>
      </c>
      <c r="AE30" s="154" t="s">
        <v>433</v>
      </c>
      <c r="AF30" s="154" t="s">
        <v>433</v>
      </c>
      <c r="AG30" s="154" t="s">
        <v>433</v>
      </c>
      <c r="AH30" s="154" t="s">
        <v>433</v>
      </c>
      <c r="AI30" s="154" t="s">
        <v>433</v>
      </c>
      <c r="AJ30" s="154" t="s">
        <v>433</v>
      </c>
      <c r="AK30" s="154" t="s">
        <v>433</v>
      </c>
      <c r="AL30" s="154" t="s">
        <v>433</v>
      </c>
      <c r="AM30" s="154" t="s">
        <v>433</v>
      </c>
      <c r="AN30" s="154" t="s">
        <v>433</v>
      </c>
      <c r="AO30" s="154" t="s">
        <v>433</v>
      </c>
      <c r="AP30" s="154" t="s">
        <v>433</v>
      </c>
      <c r="AQ30" s="154" t="s">
        <v>433</v>
      </c>
      <c r="AR30" s="154" t="s">
        <v>433</v>
      </c>
      <c r="AS30" s="154" t="s">
        <v>433</v>
      </c>
      <c r="AT30" s="154" t="s">
        <v>433</v>
      </c>
      <c r="AU30" s="154" t="s">
        <v>433</v>
      </c>
      <c r="AV30" s="154" t="s">
        <v>433</v>
      </c>
      <c r="AW30" s="154" t="s">
        <v>433</v>
      </c>
      <c r="AX30" s="154" t="s">
        <v>433</v>
      </c>
      <c r="AY30" s="154" t="s">
        <v>433</v>
      </c>
      <c r="AZ30" s="154" t="s">
        <v>433</v>
      </c>
      <c r="BA30" s="154" t="s">
        <v>433</v>
      </c>
      <c r="BB30" s="154" t="s">
        <v>433</v>
      </c>
      <c r="BC30" s="154" t="s">
        <v>433</v>
      </c>
      <c r="BD30" s="154" t="s">
        <v>433</v>
      </c>
      <c r="BE30" s="154" t="s">
        <v>433</v>
      </c>
      <c r="BF30" s="154" t="s">
        <v>433</v>
      </c>
      <c r="BG30" s="154" t="s">
        <v>433</v>
      </c>
      <c r="BH30" s="154" t="s">
        <v>433</v>
      </c>
      <c r="BI30" s="154" t="s">
        <v>433</v>
      </c>
    </row>
    <row r="31" spans="1:61" x14ac:dyDescent="0.2">
      <c r="A31" s="123">
        <v>28</v>
      </c>
      <c r="B31" s="171" t="s">
        <v>163</v>
      </c>
      <c r="C31" s="160" t="s">
        <v>433</v>
      </c>
      <c r="D31" s="171" t="s">
        <v>168</v>
      </c>
      <c r="E31" s="160" t="s">
        <v>433</v>
      </c>
      <c r="F31" s="171" t="s">
        <v>174</v>
      </c>
      <c r="G31" s="160" t="s">
        <v>433</v>
      </c>
      <c r="H31" s="154" t="s">
        <v>433</v>
      </c>
      <c r="I31" s="154" t="s">
        <v>433</v>
      </c>
      <c r="J31" s="154" t="s">
        <v>433</v>
      </c>
      <c r="K31" s="154" t="s">
        <v>433</v>
      </c>
      <c r="L31" s="154" t="s">
        <v>433</v>
      </c>
      <c r="M31" s="154" t="s">
        <v>433</v>
      </c>
      <c r="N31" s="154" t="s">
        <v>433</v>
      </c>
      <c r="O31" s="154" t="s">
        <v>433</v>
      </c>
      <c r="P31" s="154" t="s">
        <v>433</v>
      </c>
      <c r="Q31" s="154" t="s">
        <v>433</v>
      </c>
      <c r="R31" s="154" t="s">
        <v>433</v>
      </c>
      <c r="S31" s="154" t="s">
        <v>433</v>
      </c>
      <c r="T31" s="154" t="s">
        <v>433</v>
      </c>
      <c r="U31" s="154" t="s">
        <v>433</v>
      </c>
      <c r="V31" s="154" t="s">
        <v>433</v>
      </c>
      <c r="W31" s="154" t="s">
        <v>433</v>
      </c>
      <c r="X31" s="154" t="s">
        <v>433</v>
      </c>
      <c r="Y31" s="154" t="s">
        <v>433</v>
      </c>
      <c r="Z31" s="154" t="s">
        <v>433</v>
      </c>
      <c r="AA31" s="154" t="s">
        <v>433</v>
      </c>
      <c r="AB31" s="154" t="s">
        <v>433</v>
      </c>
      <c r="AC31" s="154" t="s">
        <v>433</v>
      </c>
      <c r="AD31" s="154" t="s">
        <v>433</v>
      </c>
      <c r="AE31" s="154" t="s">
        <v>433</v>
      </c>
      <c r="AF31" s="154" t="s">
        <v>433</v>
      </c>
      <c r="AG31" s="154" t="s">
        <v>433</v>
      </c>
      <c r="AH31" s="154" t="s">
        <v>433</v>
      </c>
      <c r="AI31" s="154" t="s">
        <v>433</v>
      </c>
      <c r="AJ31" s="154" t="s">
        <v>433</v>
      </c>
      <c r="AK31" s="154" t="s">
        <v>433</v>
      </c>
      <c r="AL31" s="154" t="s">
        <v>433</v>
      </c>
      <c r="AM31" s="154" t="s">
        <v>433</v>
      </c>
      <c r="AN31" s="154" t="s">
        <v>433</v>
      </c>
      <c r="AO31" s="154" t="s">
        <v>433</v>
      </c>
      <c r="AP31" s="154" t="s">
        <v>433</v>
      </c>
      <c r="AQ31" s="154" t="s">
        <v>433</v>
      </c>
      <c r="AR31" s="154" t="s">
        <v>433</v>
      </c>
      <c r="AS31" s="154" t="s">
        <v>433</v>
      </c>
      <c r="AT31" s="154" t="s">
        <v>433</v>
      </c>
      <c r="AU31" s="154" t="s">
        <v>433</v>
      </c>
      <c r="AV31" s="154" t="s">
        <v>433</v>
      </c>
      <c r="AW31" s="154" t="s">
        <v>433</v>
      </c>
      <c r="AX31" s="154" t="s">
        <v>433</v>
      </c>
      <c r="AY31" s="154" t="s">
        <v>433</v>
      </c>
      <c r="AZ31" s="154" t="s">
        <v>433</v>
      </c>
      <c r="BA31" s="154" t="s">
        <v>433</v>
      </c>
      <c r="BB31" s="154" t="s">
        <v>433</v>
      </c>
      <c r="BC31" s="154" t="s">
        <v>433</v>
      </c>
      <c r="BD31" s="154" t="s">
        <v>433</v>
      </c>
      <c r="BE31" s="154" t="s">
        <v>433</v>
      </c>
      <c r="BF31" s="154" t="s">
        <v>433</v>
      </c>
      <c r="BG31" s="154" t="s">
        <v>433</v>
      </c>
      <c r="BH31" s="154" t="s">
        <v>433</v>
      </c>
      <c r="BI31" s="154" t="s">
        <v>433</v>
      </c>
    </row>
    <row r="32" spans="1:61" x14ac:dyDescent="0.2">
      <c r="A32" s="123">
        <v>29</v>
      </c>
      <c r="B32" s="167" t="s">
        <v>164</v>
      </c>
      <c r="C32" s="167" t="s">
        <v>165</v>
      </c>
      <c r="D32" s="167" t="s">
        <v>164</v>
      </c>
      <c r="E32" s="167" t="s">
        <v>165</v>
      </c>
      <c r="F32" s="167" t="s">
        <v>164</v>
      </c>
      <c r="G32" s="167" t="s">
        <v>165</v>
      </c>
      <c r="H32" s="154" t="s">
        <v>433</v>
      </c>
      <c r="I32" s="154" t="s">
        <v>433</v>
      </c>
      <c r="J32" s="154" t="s">
        <v>433</v>
      </c>
      <c r="K32" s="154" t="s">
        <v>433</v>
      </c>
      <c r="L32" s="154" t="s">
        <v>433</v>
      </c>
      <c r="M32" s="154" t="s">
        <v>433</v>
      </c>
      <c r="N32" s="154" t="s">
        <v>433</v>
      </c>
      <c r="O32" s="154" t="s">
        <v>433</v>
      </c>
      <c r="P32" s="154" t="s">
        <v>433</v>
      </c>
      <c r="Q32" s="154" t="s">
        <v>433</v>
      </c>
      <c r="R32" s="154" t="s">
        <v>433</v>
      </c>
      <c r="S32" s="154" t="s">
        <v>433</v>
      </c>
      <c r="T32" s="154" t="s">
        <v>433</v>
      </c>
      <c r="U32" s="154" t="s">
        <v>433</v>
      </c>
      <c r="V32" s="154" t="s">
        <v>433</v>
      </c>
      <c r="W32" s="154" t="s">
        <v>433</v>
      </c>
      <c r="X32" s="154" t="s">
        <v>433</v>
      </c>
      <c r="Y32" s="154" t="s">
        <v>433</v>
      </c>
      <c r="Z32" s="154" t="s">
        <v>433</v>
      </c>
      <c r="AA32" s="154" t="s">
        <v>433</v>
      </c>
      <c r="AB32" s="154" t="s">
        <v>433</v>
      </c>
      <c r="AC32" s="154" t="s">
        <v>433</v>
      </c>
      <c r="AD32" s="154" t="s">
        <v>433</v>
      </c>
      <c r="AE32" s="154" t="s">
        <v>433</v>
      </c>
      <c r="AF32" s="154" t="s">
        <v>433</v>
      </c>
      <c r="AG32" s="154" t="s">
        <v>433</v>
      </c>
      <c r="AH32" s="154" t="s">
        <v>433</v>
      </c>
      <c r="AI32" s="154" t="s">
        <v>433</v>
      </c>
      <c r="AJ32" s="154" t="s">
        <v>433</v>
      </c>
      <c r="AK32" s="154" t="s">
        <v>433</v>
      </c>
      <c r="AL32" s="154" t="s">
        <v>433</v>
      </c>
      <c r="AM32" s="154" t="s">
        <v>433</v>
      </c>
      <c r="AN32" s="154" t="s">
        <v>433</v>
      </c>
      <c r="AO32" s="154" t="s">
        <v>433</v>
      </c>
      <c r="AP32" s="154" t="s">
        <v>433</v>
      </c>
      <c r="AQ32" s="154" t="s">
        <v>433</v>
      </c>
      <c r="AR32" s="154" t="s">
        <v>433</v>
      </c>
      <c r="AS32" s="154" t="s">
        <v>433</v>
      </c>
      <c r="AT32" s="154" t="s">
        <v>433</v>
      </c>
      <c r="AU32" s="154" t="s">
        <v>433</v>
      </c>
      <c r="AV32" s="154" t="s">
        <v>433</v>
      </c>
      <c r="AW32" s="154" t="s">
        <v>433</v>
      </c>
      <c r="AX32" s="154" t="s">
        <v>433</v>
      </c>
      <c r="AY32" s="154" t="s">
        <v>433</v>
      </c>
      <c r="AZ32" s="154" t="s">
        <v>433</v>
      </c>
      <c r="BA32" s="154" t="s">
        <v>433</v>
      </c>
      <c r="BB32" s="154" t="s">
        <v>433</v>
      </c>
      <c r="BC32" s="154" t="s">
        <v>433</v>
      </c>
      <c r="BD32" s="154" t="s">
        <v>433</v>
      </c>
      <c r="BE32" s="154" t="s">
        <v>433</v>
      </c>
      <c r="BF32" s="154" t="s">
        <v>433</v>
      </c>
      <c r="BG32" s="154" t="s">
        <v>433</v>
      </c>
      <c r="BH32" s="154" t="s">
        <v>433</v>
      </c>
      <c r="BI32" s="154" t="s">
        <v>433</v>
      </c>
    </row>
    <row r="33" spans="1:61" x14ac:dyDescent="0.2">
      <c r="A33" s="123">
        <v>30</v>
      </c>
      <c r="B33" s="145" t="s">
        <v>169</v>
      </c>
      <c r="C33" s="145" t="s">
        <v>166</v>
      </c>
      <c r="D33" s="145" t="s">
        <v>170</v>
      </c>
      <c r="E33" s="145" t="s">
        <v>167</v>
      </c>
      <c r="F33" s="145" t="s">
        <v>175</v>
      </c>
      <c r="G33" s="145" t="s">
        <v>166</v>
      </c>
      <c r="H33" s="154" t="s">
        <v>433</v>
      </c>
      <c r="I33" s="154" t="s">
        <v>433</v>
      </c>
      <c r="J33" s="154" t="s">
        <v>433</v>
      </c>
      <c r="K33" s="154" t="s">
        <v>433</v>
      </c>
      <c r="L33" s="154" t="s">
        <v>433</v>
      </c>
      <c r="M33" s="154" t="s">
        <v>433</v>
      </c>
      <c r="N33" s="154" t="s">
        <v>433</v>
      </c>
      <c r="O33" s="154" t="s">
        <v>433</v>
      </c>
      <c r="P33" s="154" t="s">
        <v>433</v>
      </c>
      <c r="Q33" s="154" t="s">
        <v>433</v>
      </c>
      <c r="R33" s="154" t="s">
        <v>433</v>
      </c>
      <c r="S33" s="154" t="s">
        <v>433</v>
      </c>
      <c r="T33" s="154" t="s">
        <v>433</v>
      </c>
      <c r="U33" s="154" t="s">
        <v>433</v>
      </c>
      <c r="V33" s="154" t="s">
        <v>433</v>
      </c>
      <c r="W33" s="154" t="s">
        <v>433</v>
      </c>
      <c r="X33" s="154" t="s">
        <v>433</v>
      </c>
      <c r="Y33" s="154" t="s">
        <v>433</v>
      </c>
      <c r="Z33" s="154" t="s">
        <v>433</v>
      </c>
      <c r="AA33" s="154" t="s">
        <v>433</v>
      </c>
      <c r="AB33" s="154" t="s">
        <v>433</v>
      </c>
      <c r="AC33" s="154" t="s">
        <v>433</v>
      </c>
      <c r="AD33" s="154" t="s">
        <v>433</v>
      </c>
      <c r="AE33" s="154" t="s">
        <v>433</v>
      </c>
      <c r="AF33" s="154" t="s">
        <v>433</v>
      </c>
      <c r="AG33" s="154" t="s">
        <v>433</v>
      </c>
      <c r="AH33" s="154" t="s">
        <v>433</v>
      </c>
      <c r="AI33" s="154" t="s">
        <v>433</v>
      </c>
      <c r="AJ33" s="154" t="s">
        <v>433</v>
      </c>
      <c r="AK33" s="154" t="s">
        <v>433</v>
      </c>
      <c r="AL33" s="154" t="s">
        <v>433</v>
      </c>
      <c r="AM33" s="154" t="s">
        <v>433</v>
      </c>
      <c r="AN33" s="154" t="s">
        <v>433</v>
      </c>
      <c r="AO33" s="154" t="s">
        <v>433</v>
      </c>
      <c r="AP33" s="154" t="s">
        <v>433</v>
      </c>
      <c r="AQ33" s="154" t="s">
        <v>433</v>
      </c>
      <c r="AR33" s="154" t="s">
        <v>433</v>
      </c>
      <c r="AS33" s="154" t="s">
        <v>433</v>
      </c>
      <c r="AT33" s="154" t="s">
        <v>433</v>
      </c>
      <c r="AU33" s="154" t="s">
        <v>433</v>
      </c>
      <c r="AV33" s="154" t="s">
        <v>433</v>
      </c>
      <c r="AW33" s="154" t="s">
        <v>433</v>
      </c>
      <c r="AX33" s="154" t="s">
        <v>433</v>
      </c>
      <c r="AY33" s="154" t="s">
        <v>433</v>
      </c>
      <c r="AZ33" s="154" t="s">
        <v>433</v>
      </c>
      <c r="BA33" s="154" t="s">
        <v>433</v>
      </c>
      <c r="BB33" s="154" t="s">
        <v>433</v>
      </c>
      <c r="BC33" s="154" t="s">
        <v>433</v>
      </c>
      <c r="BD33" s="154" t="s">
        <v>433</v>
      </c>
      <c r="BE33" s="154" t="s">
        <v>433</v>
      </c>
      <c r="BF33" s="154" t="s">
        <v>433</v>
      </c>
      <c r="BG33" s="154" t="s">
        <v>433</v>
      </c>
      <c r="BH33" s="154" t="s">
        <v>433</v>
      </c>
      <c r="BI33" s="154" t="s">
        <v>433</v>
      </c>
    </row>
    <row r="34" spans="1:61" x14ac:dyDescent="0.2">
      <c r="A34" s="123">
        <v>31</v>
      </c>
      <c r="B34" s="145" t="s">
        <v>177</v>
      </c>
      <c r="C34" s="145" t="s">
        <v>167</v>
      </c>
      <c r="D34" s="145" t="s">
        <v>171</v>
      </c>
      <c r="E34" s="145" t="s">
        <v>167</v>
      </c>
      <c r="F34" s="145" t="s">
        <v>173</v>
      </c>
      <c r="G34" s="145" t="s">
        <v>167</v>
      </c>
      <c r="H34" s="154" t="s">
        <v>433</v>
      </c>
      <c r="I34" s="154" t="s">
        <v>433</v>
      </c>
      <c r="J34" s="154" t="s">
        <v>433</v>
      </c>
      <c r="K34" s="154" t="s">
        <v>433</v>
      </c>
      <c r="L34" s="154" t="s">
        <v>433</v>
      </c>
      <c r="M34" s="154" t="s">
        <v>433</v>
      </c>
      <c r="N34" s="154" t="s">
        <v>433</v>
      </c>
      <c r="O34" s="154" t="s">
        <v>433</v>
      </c>
      <c r="P34" s="154" t="s">
        <v>433</v>
      </c>
      <c r="Q34" s="154" t="s">
        <v>433</v>
      </c>
      <c r="R34" s="154" t="s">
        <v>433</v>
      </c>
      <c r="S34" s="154" t="s">
        <v>433</v>
      </c>
      <c r="T34" s="154" t="s">
        <v>433</v>
      </c>
      <c r="U34" s="154" t="s">
        <v>433</v>
      </c>
      <c r="V34" s="154" t="s">
        <v>433</v>
      </c>
      <c r="W34" s="154" t="s">
        <v>433</v>
      </c>
      <c r="X34" s="154" t="s">
        <v>433</v>
      </c>
      <c r="Y34" s="154" t="s">
        <v>433</v>
      </c>
      <c r="Z34" s="154" t="s">
        <v>433</v>
      </c>
      <c r="AA34" s="154" t="s">
        <v>433</v>
      </c>
      <c r="AB34" s="154" t="s">
        <v>433</v>
      </c>
      <c r="AC34" s="154" t="s">
        <v>433</v>
      </c>
      <c r="AD34" s="154" t="s">
        <v>433</v>
      </c>
      <c r="AE34" s="154" t="s">
        <v>433</v>
      </c>
      <c r="AF34" s="154" t="s">
        <v>433</v>
      </c>
      <c r="AG34" s="154" t="s">
        <v>433</v>
      </c>
      <c r="AH34" s="154" t="s">
        <v>433</v>
      </c>
      <c r="AI34" s="154" t="s">
        <v>433</v>
      </c>
      <c r="AJ34" s="154" t="s">
        <v>433</v>
      </c>
      <c r="AK34" s="154" t="s">
        <v>433</v>
      </c>
      <c r="AL34" s="154" t="s">
        <v>433</v>
      </c>
      <c r="AM34" s="154" t="s">
        <v>433</v>
      </c>
      <c r="AN34" s="154" t="s">
        <v>433</v>
      </c>
      <c r="AO34" s="154" t="s">
        <v>433</v>
      </c>
      <c r="AP34" s="154" t="s">
        <v>433</v>
      </c>
      <c r="AQ34" s="154" t="s">
        <v>433</v>
      </c>
      <c r="AR34" s="154" t="s">
        <v>433</v>
      </c>
      <c r="AS34" s="154" t="s">
        <v>433</v>
      </c>
      <c r="AT34" s="154" t="s">
        <v>433</v>
      </c>
      <c r="AU34" s="154" t="s">
        <v>433</v>
      </c>
      <c r="AV34" s="154" t="s">
        <v>433</v>
      </c>
      <c r="AW34" s="154" t="s">
        <v>433</v>
      </c>
      <c r="AX34" s="154" t="s">
        <v>433</v>
      </c>
      <c r="AY34" s="154" t="s">
        <v>433</v>
      </c>
      <c r="AZ34" s="154" t="s">
        <v>433</v>
      </c>
      <c r="BA34" s="154" t="s">
        <v>433</v>
      </c>
      <c r="BB34" s="154" t="s">
        <v>433</v>
      </c>
      <c r="BC34" s="154" t="s">
        <v>433</v>
      </c>
      <c r="BD34" s="154" t="s">
        <v>433</v>
      </c>
      <c r="BE34" s="154" t="s">
        <v>433</v>
      </c>
      <c r="BF34" s="154" t="s">
        <v>433</v>
      </c>
      <c r="BG34" s="154" t="s">
        <v>433</v>
      </c>
      <c r="BH34" s="154" t="s">
        <v>433</v>
      </c>
      <c r="BI34" s="154" t="s">
        <v>433</v>
      </c>
    </row>
    <row r="35" spans="1:61" x14ac:dyDescent="0.2">
      <c r="A35" s="123">
        <v>32</v>
      </c>
      <c r="B35" s="145" t="s">
        <v>433</v>
      </c>
      <c r="C35" s="145" t="s">
        <v>433</v>
      </c>
      <c r="D35" s="172" t="s">
        <v>172</v>
      </c>
      <c r="E35" s="145" t="s">
        <v>167</v>
      </c>
      <c r="F35" s="145" t="s">
        <v>433</v>
      </c>
      <c r="G35" s="145" t="s">
        <v>433</v>
      </c>
      <c r="H35" s="154" t="s">
        <v>433</v>
      </c>
      <c r="I35" s="154" t="s">
        <v>433</v>
      </c>
      <c r="J35" s="154" t="s">
        <v>433</v>
      </c>
      <c r="K35" s="154" t="s">
        <v>433</v>
      </c>
      <c r="L35" s="154" t="s">
        <v>433</v>
      </c>
      <c r="M35" s="154" t="s">
        <v>433</v>
      </c>
      <c r="N35" s="154" t="s">
        <v>433</v>
      </c>
      <c r="O35" s="154" t="s">
        <v>433</v>
      </c>
      <c r="P35" s="154" t="s">
        <v>433</v>
      </c>
      <c r="Q35" s="154" t="s">
        <v>433</v>
      </c>
      <c r="R35" s="154" t="s">
        <v>433</v>
      </c>
      <c r="S35" s="154" t="s">
        <v>433</v>
      </c>
      <c r="T35" s="154" t="s">
        <v>433</v>
      </c>
      <c r="U35" s="154" t="s">
        <v>433</v>
      </c>
      <c r="V35" s="154" t="s">
        <v>433</v>
      </c>
      <c r="W35" s="154" t="s">
        <v>433</v>
      </c>
      <c r="X35" s="154" t="s">
        <v>433</v>
      </c>
      <c r="Y35" s="154" t="s">
        <v>433</v>
      </c>
      <c r="Z35" s="154" t="s">
        <v>433</v>
      </c>
      <c r="AA35" s="154" t="s">
        <v>433</v>
      </c>
      <c r="AB35" s="154" t="s">
        <v>433</v>
      </c>
      <c r="AC35" s="154" t="s">
        <v>433</v>
      </c>
      <c r="AD35" s="154" t="s">
        <v>433</v>
      </c>
      <c r="AE35" s="154" t="s">
        <v>433</v>
      </c>
      <c r="AF35" s="154" t="s">
        <v>433</v>
      </c>
      <c r="AG35" s="154" t="s">
        <v>433</v>
      </c>
      <c r="AH35" s="154" t="s">
        <v>433</v>
      </c>
      <c r="AI35" s="154" t="s">
        <v>433</v>
      </c>
      <c r="AJ35" s="154" t="s">
        <v>433</v>
      </c>
      <c r="AK35" s="154" t="s">
        <v>433</v>
      </c>
      <c r="AL35" s="154" t="s">
        <v>433</v>
      </c>
      <c r="AM35" s="154" t="s">
        <v>433</v>
      </c>
      <c r="AN35" s="154" t="s">
        <v>433</v>
      </c>
      <c r="AO35" s="154" t="s">
        <v>433</v>
      </c>
      <c r="AP35" s="154" t="s">
        <v>433</v>
      </c>
      <c r="AQ35" s="154" t="s">
        <v>433</v>
      </c>
      <c r="AR35" s="154" t="s">
        <v>433</v>
      </c>
      <c r="AS35" s="154" t="s">
        <v>433</v>
      </c>
      <c r="AT35" s="154" t="s">
        <v>433</v>
      </c>
      <c r="AU35" s="154" t="s">
        <v>433</v>
      </c>
      <c r="AV35" s="154" t="s">
        <v>433</v>
      </c>
      <c r="AW35" s="154" t="s">
        <v>433</v>
      </c>
      <c r="AX35" s="154" t="s">
        <v>433</v>
      </c>
      <c r="AY35" s="154" t="s">
        <v>433</v>
      </c>
      <c r="AZ35" s="154" t="s">
        <v>433</v>
      </c>
      <c r="BA35" s="154" t="s">
        <v>433</v>
      </c>
      <c r="BB35" s="154" t="s">
        <v>433</v>
      </c>
      <c r="BC35" s="154" t="s">
        <v>433</v>
      </c>
      <c r="BD35" s="154" t="s">
        <v>433</v>
      </c>
      <c r="BE35" s="154" t="s">
        <v>433</v>
      </c>
      <c r="BF35" s="154" t="s">
        <v>433</v>
      </c>
      <c r="BG35" s="154" t="s">
        <v>433</v>
      </c>
      <c r="BH35" s="154" t="s">
        <v>433</v>
      </c>
      <c r="BI35" s="154" t="s">
        <v>433</v>
      </c>
    </row>
    <row r="36" spans="1:61" x14ac:dyDescent="0.2">
      <c r="A36" s="123">
        <v>33</v>
      </c>
      <c r="B36" s="145" t="s">
        <v>433</v>
      </c>
      <c r="C36" s="145" t="s">
        <v>433</v>
      </c>
      <c r="D36" s="173" t="s">
        <v>173</v>
      </c>
      <c r="E36" s="145" t="s">
        <v>166</v>
      </c>
      <c r="F36" s="145" t="s">
        <v>433</v>
      </c>
      <c r="G36" s="145" t="s">
        <v>433</v>
      </c>
      <c r="H36" s="154" t="s">
        <v>433</v>
      </c>
      <c r="I36" s="154" t="s">
        <v>433</v>
      </c>
      <c r="J36" s="154" t="s">
        <v>433</v>
      </c>
      <c r="K36" s="154" t="s">
        <v>433</v>
      </c>
      <c r="L36" s="154" t="s">
        <v>433</v>
      </c>
      <c r="M36" s="154" t="s">
        <v>433</v>
      </c>
      <c r="N36" s="154" t="s">
        <v>433</v>
      </c>
      <c r="O36" s="154" t="s">
        <v>433</v>
      </c>
      <c r="P36" s="154" t="s">
        <v>433</v>
      </c>
      <c r="Q36" s="154" t="s">
        <v>433</v>
      </c>
      <c r="R36" s="154" t="s">
        <v>433</v>
      </c>
      <c r="S36" s="154" t="s">
        <v>433</v>
      </c>
      <c r="T36" s="154" t="s">
        <v>433</v>
      </c>
      <c r="U36" s="154" t="s">
        <v>433</v>
      </c>
      <c r="V36" s="154" t="s">
        <v>433</v>
      </c>
      <c r="W36" s="154" t="s">
        <v>433</v>
      </c>
      <c r="X36" s="154" t="s">
        <v>433</v>
      </c>
      <c r="Y36" s="154" t="s">
        <v>433</v>
      </c>
      <c r="Z36" s="154" t="s">
        <v>433</v>
      </c>
      <c r="AA36" s="154" t="s">
        <v>433</v>
      </c>
      <c r="AB36" s="154" t="s">
        <v>433</v>
      </c>
      <c r="AC36" s="154" t="s">
        <v>433</v>
      </c>
      <c r="AD36" s="154" t="s">
        <v>433</v>
      </c>
      <c r="AE36" s="154" t="s">
        <v>433</v>
      </c>
      <c r="AF36" s="154" t="s">
        <v>433</v>
      </c>
      <c r="AG36" s="154" t="s">
        <v>433</v>
      </c>
      <c r="AH36" s="154" t="s">
        <v>433</v>
      </c>
      <c r="AI36" s="154" t="s">
        <v>433</v>
      </c>
      <c r="AJ36" s="154" t="s">
        <v>433</v>
      </c>
      <c r="AK36" s="154" t="s">
        <v>433</v>
      </c>
      <c r="AL36" s="154" t="s">
        <v>433</v>
      </c>
      <c r="AM36" s="154" t="s">
        <v>433</v>
      </c>
      <c r="AN36" s="154" t="s">
        <v>433</v>
      </c>
      <c r="AO36" s="154" t="s">
        <v>433</v>
      </c>
      <c r="AP36" s="154" t="s">
        <v>433</v>
      </c>
      <c r="AQ36" s="154" t="s">
        <v>433</v>
      </c>
      <c r="AR36" s="154" t="s">
        <v>433</v>
      </c>
      <c r="AS36" s="154" t="s">
        <v>433</v>
      </c>
      <c r="AT36" s="154" t="s">
        <v>433</v>
      </c>
      <c r="AU36" s="154" t="s">
        <v>433</v>
      </c>
      <c r="AV36" s="154" t="s">
        <v>433</v>
      </c>
      <c r="AW36" s="154" t="s">
        <v>433</v>
      </c>
      <c r="AX36" s="154" t="s">
        <v>433</v>
      </c>
      <c r="AY36" s="154" t="s">
        <v>433</v>
      </c>
      <c r="AZ36" s="154" t="s">
        <v>433</v>
      </c>
      <c r="BA36" s="154" t="s">
        <v>433</v>
      </c>
      <c r="BB36" s="154" t="s">
        <v>433</v>
      </c>
      <c r="BC36" s="154" t="s">
        <v>433</v>
      </c>
      <c r="BD36" s="154" t="s">
        <v>433</v>
      </c>
      <c r="BE36" s="154" t="s">
        <v>433</v>
      </c>
      <c r="BF36" s="154" t="s">
        <v>433</v>
      </c>
      <c r="BG36" s="154" t="s">
        <v>433</v>
      </c>
      <c r="BH36" s="154" t="s">
        <v>433</v>
      </c>
      <c r="BI36" s="154" t="s">
        <v>433</v>
      </c>
    </row>
    <row r="37" spans="1:61" x14ac:dyDescent="0.2">
      <c r="A37" s="123">
        <v>34</v>
      </c>
      <c r="B37" s="154" t="s">
        <v>433</v>
      </c>
      <c r="C37" s="154" t="s">
        <v>433</v>
      </c>
      <c r="D37" s="154" t="s">
        <v>433</v>
      </c>
      <c r="E37" s="154" t="s">
        <v>433</v>
      </c>
      <c r="F37" s="154" t="s">
        <v>433</v>
      </c>
      <c r="G37" s="154" t="s">
        <v>433</v>
      </c>
      <c r="H37" s="154" t="s">
        <v>433</v>
      </c>
      <c r="I37" s="154" t="s">
        <v>433</v>
      </c>
      <c r="J37" s="154" t="s">
        <v>433</v>
      </c>
      <c r="K37" s="154" t="s">
        <v>433</v>
      </c>
      <c r="L37" s="154" t="s">
        <v>433</v>
      </c>
      <c r="M37" s="154" t="s">
        <v>433</v>
      </c>
      <c r="N37" s="154" t="s">
        <v>433</v>
      </c>
      <c r="O37" s="154" t="s">
        <v>433</v>
      </c>
      <c r="P37" s="154" t="s">
        <v>433</v>
      </c>
      <c r="Q37" s="154" t="s">
        <v>433</v>
      </c>
      <c r="R37" s="154" t="s">
        <v>433</v>
      </c>
      <c r="S37" s="154" t="s">
        <v>433</v>
      </c>
      <c r="T37" s="154" t="s">
        <v>433</v>
      </c>
      <c r="U37" s="154" t="s">
        <v>433</v>
      </c>
      <c r="V37" s="154" t="s">
        <v>433</v>
      </c>
      <c r="W37" s="154" t="s">
        <v>433</v>
      </c>
      <c r="X37" s="154" t="s">
        <v>433</v>
      </c>
      <c r="Y37" s="154" t="s">
        <v>433</v>
      </c>
      <c r="Z37" s="154" t="s">
        <v>433</v>
      </c>
      <c r="AA37" s="154" t="s">
        <v>433</v>
      </c>
      <c r="AB37" s="154" t="s">
        <v>433</v>
      </c>
      <c r="AC37" s="154" t="s">
        <v>433</v>
      </c>
      <c r="AD37" s="154" t="s">
        <v>433</v>
      </c>
      <c r="AE37" s="154" t="s">
        <v>433</v>
      </c>
      <c r="AF37" s="154" t="s">
        <v>433</v>
      </c>
      <c r="AG37" s="154" t="s">
        <v>433</v>
      </c>
      <c r="AH37" s="154" t="s">
        <v>433</v>
      </c>
      <c r="AI37" s="154" t="s">
        <v>433</v>
      </c>
      <c r="AJ37" s="154" t="s">
        <v>433</v>
      </c>
      <c r="AK37" s="154" t="s">
        <v>433</v>
      </c>
      <c r="AL37" s="154" t="s">
        <v>433</v>
      </c>
      <c r="AM37" s="154" t="s">
        <v>433</v>
      </c>
      <c r="AN37" s="154" t="s">
        <v>433</v>
      </c>
      <c r="AO37" s="154" t="s">
        <v>433</v>
      </c>
      <c r="AP37" s="154" t="s">
        <v>433</v>
      </c>
      <c r="AQ37" s="154" t="s">
        <v>433</v>
      </c>
      <c r="AR37" s="154" t="s">
        <v>433</v>
      </c>
      <c r="AS37" s="154" t="s">
        <v>433</v>
      </c>
      <c r="AT37" s="154" t="s">
        <v>433</v>
      </c>
      <c r="AU37" s="154" t="s">
        <v>433</v>
      </c>
      <c r="AV37" s="154" t="s">
        <v>433</v>
      </c>
      <c r="AW37" s="154" t="s">
        <v>433</v>
      </c>
      <c r="AX37" s="154" t="s">
        <v>433</v>
      </c>
      <c r="AY37" s="154" t="s">
        <v>433</v>
      </c>
      <c r="AZ37" s="154" t="s">
        <v>433</v>
      </c>
      <c r="BA37" s="154" t="s">
        <v>433</v>
      </c>
      <c r="BB37" s="154" t="s">
        <v>433</v>
      </c>
      <c r="BC37" s="154" t="s">
        <v>433</v>
      </c>
      <c r="BD37" s="154" t="s">
        <v>433</v>
      </c>
      <c r="BE37" s="154" t="s">
        <v>433</v>
      </c>
      <c r="BF37" s="154" t="s">
        <v>433</v>
      </c>
      <c r="BG37" s="154" t="s">
        <v>433</v>
      </c>
      <c r="BH37" s="154" t="s">
        <v>433</v>
      </c>
      <c r="BI37" s="154" t="s">
        <v>433</v>
      </c>
    </row>
    <row r="38" spans="1:61" x14ac:dyDescent="0.2">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c r="AC38" s="154"/>
      <c r="AD38" s="154"/>
      <c r="AE38" s="154"/>
      <c r="AF38" s="154"/>
      <c r="AG38" s="154"/>
      <c r="AH38" s="154"/>
      <c r="AI38" s="154"/>
      <c r="AJ38" s="154"/>
      <c r="AK38" s="154"/>
      <c r="AL38" s="154"/>
      <c r="AM38" s="154"/>
      <c r="AN38" s="154"/>
      <c r="AO38" s="154"/>
      <c r="AP38" s="154"/>
      <c r="AQ38" s="154"/>
      <c r="AR38" s="154"/>
      <c r="AS38" s="154"/>
      <c r="AT38" s="154"/>
      <c r="AU38" s="154"/>
      <c r="AV38" s="154"/>
      <c r="AW38" s="154"/>
      <c r="AX38" s="154"/>
      <c r="AY38" s="154"/>
      <c r="AZ38" s="154"/>
      <c r="BA38" s="154"/>
      <c r="BB38" s="154"/>
      <c r="BC38" s="154"/>
      <c r="BD38" s="154"/>
      <c r="BE38" s="154"/>
      <c r="BF38" s="154"/>
      <c r="BG38" s="154"/>
      <c r="BH38" s="154"/>
      <c r="BI38" s="15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65157-7C0D-436C-9737-C6B9B573C3F1}">
  <dimension ref="A1:CO38"/>
  <sheetViews>
    <sheetView zoomScale="80" zoomScaleNormal="80" workbookViewId="0">
      <selection activeCell="G21" sqref="G21"/>
    </sheetView>
  </sheetViews>
  <sheetFormatPr defaultColWidth="8.85546875" defaultRowHeight="12.75" x14ac:dyDescent="0.2"/>
  <cols>
    <col min="1" max="1" bestFit="true" customWidth="true" style="123" width="8.7109375" collapsed="true"/>
    <col min="2" max="2" bestFit="true" customWidth="true" style="123" width="30.28515625" collapsed="true"/>
    <col min="3" max="3" bestFit="true" customWidth="true" style="123" width="10.7109375" collapsed="true"/>
    <col min="4" max="4" bestFit="true" customWidth="true" style="123" width="32.28515625" collapsed="true"/>
    <col min="5" max="5" bestFit="true" customWidth="true" style="123" width="19.28515625" collapsed="true"/>
    <col min="6" max="6" bestFit="true" customWidth="true" style="123" width="20.85546875" collapsed="true"/>
    <col min="7" max="7" bestFit="true" customWidth="true" style="123" width="13.140625" collapsed="true"/>
    <col min="8" max="8" bestFit="true" customWidth="true" style="123" width="18.85546875" collapsed="true"/>
    <col min="9" max="9" bestFit="true" customWidth="true" style="123" width="20.0" collapsed="true"/>
    <col min="10" max="10" bestFit="true" customWidth="true" style="123" width="24.42578125" collapsed="true"/>
    <col min="11" max="11" bestFit="true" customWidth="true" style="123" width="10.42578125" collapsed="true"/>
    <col min="12" max="12" bestFit="true" customWidth="true" style="123" width="19.42578125" collapsed="true"/>
    <col min="13" max="13" bestFit="true" customWidth="true" style="123" width="18.140625" collapsed="true"/>
    <col min="14" max="14" bestFit="true" customWidth="true" style="123" width="19.42578125" collapsed="true"/>
    <col min="15" max="15" bestFit="true" customWidth="true" style="123" width="16.7109375" collapsed="true"/>
    <col min="16" max="16" bestFit="true" customWidth="true" style="123" width="16.85546875" collapsed="true"/>
    <col min="17" max="17" bestFit="true" customWidth="true" style="123" width="16.7109375" collapsed="true"/>
    <col min="18" max="18" bestFit="true" customWidth="true" style="123" width="13.5703125" collapsed="true"/>
    <col min="19" max="19" bestFit="true" customWidth="true" style="123" width="31.5703125" collapsed="true"/>
    <col min="20" max="20" bestFit="true" customWidth="true" style="123" width="16.42578125" collapsed="true"/>
    <col min="21" max="21" bestFit="true" customWidth="true" style="123" width="17.28515625" collapsed="true"/>
    <col min="22" max="22" bestFit="true" customWidth="true" style="123" width="12.0" collapsed="true"/>
    <col min="23" max="23" bestFit="true" customWidth="true" style="123" width="13.0" collapsed="true"/>
    <col min="24" max="24" bestFit="true" customWidth="true" style="123" width="13.5703125" collapsed="true"/>
    <col min="25" max="25" customWidth="true" style="123" width="13.0" collapsed="true"/>
    <col min="26" max="27" customWidth="true" style="123" width="12.28515625" collapsed="true"/>
    <col min="28" max="28" bestFit="true" customWidth="true" style="123" width="34.42578125" collapsed="true"/>
    <col min="29" max="30" bestFit="true" customWidth="true" style="123" width="13.0" collapsed="true"/>
    <col min="31" max="32" bestFit="true" customWidth="true" style="123" width="9.85546875" collapsed="true"/>
    <col min="33" max="33" bestFit="true" customWidth="true" style="123" width="12.85546875" collapsed="true"/>
    <col min="34" max="34" bestFit="true" customWidth="true" style="123" width="11.42578125" collapsed="true"/>
    <col min="35" max="35" bestFit="true" customWidth="true" style="123" width="13.0" collapsed="true"/>
    <col min="36" max="36" bestFit="true" customWidth="true" style="123" width="9.85546875" collapsed="true"/>
    <col min="37" max="37" bestFit="true" customWidth="true" style="123" width="10.0" collapsed="true"/>
    <col min="38" max="39" customWidth="true" style="123" width="12.42578125" collapsed="true"/>
    <col min="40" max="40" bestFit="true" customWidth="true" style="123" width="34.42578125" collapsed="true"/>
    <col min="41" max="41" bestFit="true" customWidth="true" style="123" width="13.0" collapsed="true"/>
    <col min="42" max="42" bestFit="true" customWidth="true" style="123" width="11.42578125" collapsed="true"/>
    <col min="43" max="43" bestFit="true" customWidth="true" style="123" width="10.28515625" collapsed="true"/>
    <col min="44" max="44" bestFit="true" customWidth="true" style="123" width="11.42578125" collapsed="true"/>
    <col min="45" max="46" bestFit="true" customWidth="true" style="123" width="13.5703125" collapsed="true"/>
    <col min="47" max="47" bestFit="true" customWidth="true" style="123" width="11.5703125" collapsed="true"/>
    <col min="48" max="48" bestFit="true" customWidth="true" style="123" width="11.42578125" collapsed="true"/>
    <col min="49" max="49" bestFit="true" customWidth="true" style="123" width="10.0" collapsed="true"/>
    <col min="50" max="51" customWidth="true" style="123" width="11.28515625" collapsed="true"/>
    <col min="52" max="52" bestFit="true" customWidth="true" style="123" width="34.42578125" collapsed="true"/>
    <col min="53" max="54" bestFit="true" customWidth="true" style="123" width="13.5703125" collapsed="true"/>
    <col min="55" max="55" bestFit="true" customWidth="true" style="123" width="9.85546875" collapsed="true"/>
    <col min="56" max="56" bestFit="true" customWidth="true" style="123" width="13.7109375" collapsed="true"/>
    <col min="57" max="57" bestFit="true" customWidth="true" style="123" width="13.5703125" collapsed="true"/>
    <col min="58" max="58" bestFit="true" customWidth="true" style="123" width="13.0" collapsed="true"/>
    <col min="59" max="59" bestFit="true" customWidth="true" style="123" width="12.0" collapsed="true"/>
    <col min="60" max="60" bestFit="true" customWidth="true" style="123" width="13.5703125" collapsed="true"/>
    <col min="61" max="61" bestFit="true" customWidth="true" style="123" width="13.0" collapsed="true"/>
    <col min="62" max="64" style="123" width="8.85546875" collapsed="true"/>
    <col min="65" max="65" bestFit="true" customWidth="true" style="123" width="13.0" collapsed="true"/>
    <col min="66" max="16384" style="123" width="8.85546875" collapsed="true"/>
  </cols>
  <sheetData>
    <row r="1" spans="1:93" x14ac:dyDescent="0.2">
      <c r="A1" s="123" t="s">
        <v>216</v>
      </c>
      <c r="B1" s="123" t="s">
        <v>84</v>
      </c>
      <c r="C1" s="123" t="s">
        <v>85</v>
      </c>
      <c r="D1" s="123" t="s">
        <v>86</v>
      </c>
      <c r="E1" s="123" t="s">
        <v>87</v>
      </c>
      <c r="F1" s="123" t="s">
        <v>88</v>
      </c>
      <c r="G1" s="123" t="s">
        <v>89</v>
      </c>
      <c r="H1" s="123" t="s">
        <v>90</v>
      </c>
      <c r="I1" s="123" t="s">
        <v>91</v>
      </c>
      <c r="J1" s="123" t="s">
        <v>92</v>
      </c>
      <c r="K1" s="123" t="s">
        <v>93</v>
      </c>
      <c r="L1" s="123" t="s">
        <v>94</v>
      </c>
      <c r="M1" s="123" t="s">
        <v>95</v>
      </c>
      <c r="N1" s="123" t="s">
        <v>96</v>
      </c>
      <c r="O1" s="123" t="s">
        <v>97</v>
      </c>
      <c r="P1" s="123" t="s">
        <v>98</v>
      </c>
      <c r="Q1" s="123" t="s">
        <v>99</v>
      </c>
      <c r="R1" s="123" t="s">
        <v>100</v>
      </c>
      <c r="S1" s="123" t="s">
        <v>101</v>
      </c>
      <c r="T1" s="123" t="s">
        <v>102</v>
      </c>
      <c r="U1" s="123" t="s">
        <v>103</v>
      </c>
      <c r="V1" s="123" t="s">
        <v>104</v>
      </c>
      <c r="W1" s="123" t="s">
        <v>105</v>
      </c>
      <c r="X1" s="123" t="s">
        <v>106</v>
      </c>
      <c r="Y1" s="123" t="s">
        <v>107</v>
      </c>
      <c r="Z1" s="123" t="s">
        <v>108</v>
      </c>
      <c r="AA1" s="123" t="s">
        <v>109</v>
      </c>
      <c r="AB1" s="123" t="s">
        <v>110</v>
      </c>
      <c r="AC1" s="123" t="s">
        <v>111</v>
      </c>
      <c r="AD1" s="123" t="s">
        <v>112</v>
      </c>
      <c r="AE1" s="123" t="s">
        <v>113</v>
      </c>
      <c r="AF1" s="123" t="s">
        <v>114</v>
      </c>
      <c r="AG1" s="123" t="s">
        <v>115</v>
      </c>
      <c r="AH1" s="123" t="s">
        <v>116</v>
      </c>
      <c r="AI1" s="123" t="s">
        <v>117</v>
      </c>
      <c r="AJ1" s="123" t="s">
        <v>118</v>
      </c>
      <c r="AK1" s="123" t="s">
        <v>119</v>
      </c>
      <c r="AL1" s="123" t="s">
        <v>120</v>
      </c>
      <c r="AM1" s="123" t="s">
        <v>121</v>
      </c>
      <c r="AN1" s="123" t="s">
        <v>122</v>
      </c>
      <c r="AO1" s="123" t="s">
        <v>123</v>
      </c>
      <c r="AP1" s="123" t="s">
        <v>124</v>
      </c>
      <c r="AQ1" s="123" t="s">
        <v>125</v>
      </c>
      <c r="AR1" s="123" t="s">
        <v>126</v>
      </c>
      <c r="AS1" s="123" t="s">
        <v>143</v>
      </c>
      <c r="AT1" s="123" t="s">
        <v>144</v>
      </c>
      <c r="AU1" s="123" t="s">
        <v>145</v>
      </c>
      <c r="AV1" s="123" t="s">
        <v>146</v>
      </c>
      <c r="AW1" s="123" t="s">
        <v>153</v>
      </c>
      <c r="AX1" s="123" t="s">
        <v>154</v>
      </c>
      <c r="AY1" s="123" t="s">
        <v>155</v>
      </c>
      <c r="AZ1" s="123" t="s">
        <v>156</v>
      </c>
      <c r="BA1" s="123" t="s">
        <v>218</v>
      </c>
      <c r="BB1" s="123" t="s">
        <v>219</v>
      </c>
      <c r="BC1" s="123" t="s">
        <v>220</v>
      </c>
      <c r="BD1" s="123" t="s">
        <v>221</v>
      </c>
      <c r="BE1" s="123" t="s">
        <v>222</v>
      </c>
      <c r="BF1" s="123" t="s">
        <v>223</v>
      </c>
      <c r="BG1" s="123" t="s">
        <v>224</v>
      </c>
      <c r="BH1" s="123" t="s">
        <v>225</v>
      </c>
      <c r="BI1" s="123" t="s">
        <v>226</v>
      </c>
    </row>
    <row r="2" spans="1:93" s="143" customFormat="1" ht="38.25" x14ac:dyDescent="0.2">
      <c r="A2" s="132" t="s">
        <v>217</v>
      </c>
      <c r="B2" s="133" t="s">
        <v>8</v>
      </c>
      <c r="C2" s="134" t="s">
        <v>9</v>
      </c>
      <c r="D2" s="133" t="s">
        <v>15</v>
      </c>
      <c r="E2" s="133" t="s">
        <v>16</v>
      </c>
      <c r="F2" s="133" t="s">
        <v>17</v>
      </c>
      <c r="G2" s="133" t="s">
        <v>18</v>
      </c>
      <c r="H2" s="133" t="s">
        <v>10</v>
      </c>
      <c r="I2" s="133" t="s">
        <v>11</v>
      </c>
      <c r="J2" s="133" t="s">
        <v>12</v>
      </c>
      <c r="K2" s="133" t="s">
        <v>0</v>
      </c>
      <c r="L2" s="133" t="s">
        <v>1</v>
      </c>
      <c r="M2" s="134" t="s">
        <v>23</v>
      </c>
      <c r="N2" s="134" t="s">
        <v>47</v>
      </c>
      <c r="O2" s="134" t="s">
        <v>48</v>
      </c>
      <c r="P2" s="134" t="s">
        <v>55</v>
      </c>
      <c r="Q2" s="134" t="s">
        <v>41</v>
      </c>
      <c r="R2" s="135" t="s">
        <v>78</v>
      </c>
      <c r="S2" s="135" t="s">
        <v>58</v>
      </c>
      <c r="T2" s="135" t="s">
        <v>59</v>
      </c>
      <c r="U2" s="135" t="s">
        <v>53</v>
      </c>
      <c r="V2" s="134" t="s">
        <v>55</v>
      </c>
      <c r="W2" s="135" t="s">
        <v>565</v>
      </c>
      <c r="X2" s="134" t="s">
        <v>564</v>
      </c>
      <c r="Y2" s="134" t="s">
        <v>68</v>
      </c>
      <c r="Z2" s="136" t="s">
        <v>140</v>
      </c>
      <c r="AA2" s="136" t="s">
        <v>147</v>
      </c>
      <c r="AB2" s="137" t="s">
        <v>148</v>
      </c>
      <c r="AC2" s="137" t="s">
        <v>568</v>
      </c>
      <c r="AD2" s="137" t="s">
        <v>60</v>
      </c>
      <c r="AE2" s="137" t="s">
        <v>185</v>
      </c>
      <c r="AF2" s="137" t="s">
        <v>566</v>
      </c>
      <c r="AG2" s="137" t="s">
        <v>567</v>
      </c>
      <c r="AH2" s="137" t="s">
        <v>63</v>
      </c>
      <c r="AI2" s="137" t="s">
        <v>65</v>
      </c>
      <c r="AJ2" s="137" t="s">
        <v>67</v>
      </c>
      <c r="AK2" s="138" t="s">
        <v>68</v>
      </c>
      <c r="AL2" s="139" t="s">
        <v>141</v>
      </c>
      <c r="AM2" s="139" t="s">
        <v>149</v>
      </c>
      <c r="AN2" s="140" t="s">
        <v>151</v>
      </c>
      <c r="AO2" s="140" t="s">
        <v>568</v>
      </c>
      <c r="AP2" s="140" t="s">
        <v>60</v>
      </c>
      <c r="AQ2" s="140" t="s">
        <v>185</v>
      </c>
      <c r="AR2" s="140" t="s">
        <v>566</v>
      </c>
      <c r="AS2" s="140" t="s">
        <v>567</v>
      </c>
      <c r="AT2" s="140" t="s">
        <v>63</v>
      </c>
      <c r="AU2" s="140" t="s">
        <v>65</v>
      </c>
      <c r="AV2" s="140" t="s">
        <v>67</v>
      </c>
      <c r="AW2" s="140" t="s">
        <v>68</v>
      </c>
      <c r="AX2" s="141" t="s">
        <v>142</v>
      </c>
      <c r="AY2" s="141" t="s">
        <v>150</v>
      </c>
      <c r="AZ2" s="142" t="s">
        <v>152</v>
      </c>
      <c r="BA2" s="142" t="s">
        <v>568</v>
      </c>
      <c r="BB2" s="142" t="s">
        <v>60</v>
      </c>
      <c r="BC2" s="142" t="s">
        <v>185</v>
      </c>
      <c r="BD2" s="142" t="s">
        <v>566</v>
      </c>
      <c r="BE2" s="142" t="s">
        <v>567</v>
      </c>
      <c r="BF2" s="142" t="s">
        <v>63</v>
      </c>
      <c r="BG2" s="142" t="s">
        <v>65</v>
      </c>
      <c r="BH2" s="142" t="s">
        <v>67</v>
      </c>
      <c r="BI2" s="142" t="s">
        <v>68</v>
      </c>
      <c r="BJ2" s="123"/>
      <c r="BK2" s="123"/>
      <c r="BL2" s="123"/>
      <c r="BM2" s="123"/>
      <c r="BN2" s="123"/>
      <c r="BO2" s="123"/>
      <c r="BP2" s="123"/>
      <c r="BQ2" s="123"/>
      <c r="BR2" s="123"/>
      <c r="BS2" s="123"/>
      <c r="BT2" s="123"/>
      <c r="BU2" s="123"/>
      <c r="BV2" s="123"/>
      <c r="BW2" s="123"/>
      <c r="BX2" s="123"/>
      <c r="BY2" s="123"/>
      <c r="BZ2" s="123"/>
      <c r="CA2" s="123"/>
      <c r="CB2" s="123"/>
      <c r="CC2" s="123"/>
      <c r="CD2" s="123"/>
      <c r="CE2" s="123"/>
      <c r="CF2" s="123"/>
      <c r="CG2" s="123"/>
      <c r="CH2" s="123"/>
      <c r="CI2" s="123"/>
      <c r="CJ2" s="123"/>
      <c r="CK2" s="123"/>
      <c r="CL2" s="123"/>
      <c r="CM2" s="123"/>
      <c r="CN2" s="123"/>
      <c r="CO2" s="123"/>
    </row>
    <row r="3" spans="1:93" x14ac:dyDescent="0.2">
      <c r="A3" s="123">
        <v>0</v>
      </c>
      <c r="B3" s="144">
        <v>1</v>
      </c>
      <c r="C3" s="146" t="s">
        <v>30</v>
      </c>
      <c r="D3" s="146" t="s">
        <v>33</v>
      </c>
      <c r="E3" s="146" t="s">
        <v>139</v>
      </c>
      <c r="F3" s="147" t="s">
        <v>29</v>
      </c>
      <c r="G3" s="146" t="s">
        <v>19</v>
      </c>
      <c r="H3" s="147" t="s">
        <v>77</v>
      </c>
      <c r="I3" s="146" t="s">
        <v>37</v>
      </c>
      <c r="J3" s="205" t="s">
        <v>249</v>
      </c>
      <c r="K3" s="148" t="s">
        <v>4</v>
      </c>
      <c r="L3" s="144">
        <v>10</v>
      </c>
      <c r="M3" s="127">
        <f>J3*L3</f>
        <v>18500</v>
      </c>
      <c r="N3" s="127">
        <v>0</v>
      </c>
      <c r="O3" s="127">
        <v>0</v>
      </c>
      <c r="P3" s="130">
        <v>0.05</v>
      </c>
      <c r="Q3" s="146" t="s">
        <v>44</v>
      </c>
      <c r="R3" s="145">
        <v>10</v>
      </c>
      <c r="S3" s="127">
        <f>M3*R3/100</f>
        <v>1850</v>
      </c>
      <c r="T3" s="127">
        <f>M3-S3</f>
        <v>16650</v>
      </c>
      <c r="U3" s="126">
        <f>T3-(T3*$U$9)</f>
        <v>16636.77837980464</v>
      </c>
      <c r="V3" s="127">
        <f>ROUND((P3*U3),2)</f>
        <v>831.84</v>
      </c>
      <c r="W3" s="127">
        <f>$W$9*U3</f>
        <v>10.28862211250479</v>
      </c>
      <c r="X3" s="127">
        <f>ROUND(((U3+W3)/J3),4)</f>
        <v>8.9984000000000002</v>
      </c>
      <c r="Y3" s="127">
        <f>X3*J3</f>
        <v>16647.04</v>
      </c>
      <c r="Z3" s="145" t="str">
        <f>C3</f>
        <v>Tissue Rolls</v>
      </c>
      <c r="AA3" s="178" t="str">
        <f>J3</f>
        <v>1850</v>
      </c>
      <c r="AB3" s="179" t="s">
        <v>431</v>
      </c>
      <c r="AC3" s="149">
        <f>(AB3/J3)*U3</f>
        <v>4496.4265891363893</v>
      </c>
      <c r="AD3" s="149">
        <f>AB3*L3</f>
        <v>5000</v>
      </c>
      <c r="AE3" s="149">
        <f>ROUND(AD3*R3/100,2)</f>
        <v>500</v>
      </c>
      <c r="AF3" s="149">
        <f>AD3-AE3</f>
        <v>4500</v>
      </c>
      <c r="AG3" s="126">
        <f>AF3-(AF3*$AG$9)</f>
        <v>4496.4265960835755</v>
      </c>
      <c r="AH3" s="127">
        <f>ROUND(P3*AG3,2)</f>
        <v>224.82</v>
      </c>
      <c r="AI3" s="149">
        <f>($AD$12/$AD$10)*AF3</f>
        <v>2.780708741684625</v>
      </c>
      <c r="AJ3" s="127">
        <f>ROUND(((AG3+AI3)/AB3),4)</f>
        <v>8.9984000000000002</v>
      </c>
      <c r="AK3" s="149">
        <f>ROUND(AB3*AJ3,2)</f>
        <v>4499.2</v>
      </c>
      <c r="AL3" s="145" t="str">
        <f>C3</f>
        <v>Tissue Rolls</v>
      </c>
      <c r="AM3" s="178" t="str">
        <f>J3</f>
        <v>1850</v>
      </c>
      <c r="AN3" s="179" t="s">
        <v>431</v>
      </c>
      <c r="AO3" s="149">
        <f>(AN3/J3)*U3</f>
        <v>4496.4265891363893</v>
      </c>
      <c r="AP3" s="149">
        <f>AN3*L3</f>
        <v>5000</v>
      </c>
      <c r="AQ3" s="149">
        <f>ROUND(AP3*R3/100,2)</f>
        <v>500</v>
      </c>
      <c r="AR3" s="149">
        <f>AP3-AQ3</f>
        <v>4500</v>
      </c>
      <c r="AS3" s="126">
        <f>AR3-(AR3*$AG$9)</f>
        <v>4496.4265960835755</v>
      </c>
      <c r="AT3" s="127">
        <f>ROUND(P3*AS3,2)</f>
        <v>224.82</v>
      </c>
      <c r="AU3" s="149">
        <f>($AP$12/$AP$10)*AR3</f>
        <v>2.780708741684625</v>
      </c>
      <c r="AV3" s="127">
        <f>ROUND(((AS3+AU3)/AN3),4)</f>
        <v>8.9984000000000002</v>
      </c>
      <c r="AW3" s="149">
        <f>ROUND(AN3*AV3,2)</f>
        <v>4499.2</v>
      </c>
      <c r="AX3" s="145" t="str">
        <f>C3</f>
        <v>Tissue Rolls</v>
      </c>
      <c r="AY3" s="206" t="str">
        <f>J3</f>
        <v>1850</v>
      </c>
      <c r="AZ3" s="207" t="s">
        <v>237</v>
      </c>
      <c r="BA3" s="149">
        <f>(AZ3/J3)*U3</f>
        <v>7643.9252015318625</v>
      </c>
      <c r="BB3" s="149">
        <f>AZ3*L3</f>
        <v>8500</v>
      </c>
      <c r="BC3" s="149">
        <f>ROUND(BB3*R3/100,2)</f>
        <v>850</v>
      </c>
      <c r="BD3" s="149">
        <f>BB3-BC3</f>
        <v>7650</v>
      </c>
      <c r="BE3" s="126">
        <f>BD3-(BD3*$BE$9)</f>
        <v>7643.9252064229549</v>
      </c>
      <c r="BF3" s="127">
        <f>ROUND(P3*BE3,2)</f>
        <v>382.2</v>
      </c>
      <c r="BG3" s="149">
        <f>($BB$12/$BB$10)*BD3</f>
        <v>4.7272048258370125</v>
      </c>
      <c r="BH3" s="127">
        <f>ROUND(((BE3+BG3)/AZ3),4)</f>
        <v>8.9984000000000002</v>
      </c>
      <c r="BI3" s="149">
        <f>ROUND(AZ3*BH3,2)</f>
        <v>7648.64</v>
      </c>
    </row>
    <row r="4" spans="1:93" x14ac:dyDescent="0.2">
      <c r="A4" s="123">
        <v>1</v>
      </c>
      <c r="B4" s="144">
        <v>2</v>
      </c>
      <c r="C4" s="144" t="s">
        <v>243</v>
      </c>
      <c r="D4" s="146" t="s">
        <v>33</v>
      </c>
      <c r="E4" s="146" t="s">
        <v>34</v>
      </c>
      <c r="F4" s="147" t="s">
        <v>29</v>
      </c>
      <c r="G4" s="146" t="s">
        <v>19</v>
      </c>
      <c r="H4" s="147" t="s">
        <v>77</v>
      </c>
      <c r="I4" s="146" t="s">
        <v>37</v>
      </c>
      <c r="J4" s="205" t="s">
        <v>250</v>
      </c>
      <c r="K4" s="148" t="s">
        <v>4</v>
      </c>
      <c r="L4" s="144">
        <v>50</v>
      </c>
      <c r="M4" s="127">
        <f>J4*L4</f>
        <v>575000</v>
      </c>
      <c r="N4" s="127">
        <v>0</v>
      </c>
      <c r="O4" s="127">
        <v>0</v>
      </c>
      <c r="P4" s="130">
        <v>0.05</v>
      </c>
      <c r="Q4" s="146" t="s">
        <v>44</v>
      </c>
      <c r="R4" s="145">
        <v>10</v>
      </c>
      <c r="S4" s="127">
        <f t="shared" ref="S4:S6" si="0">M4*R4/100</f>
        <v>57500</v>
      </c>
      <c r="T4" s="127">
        <f>M4-S4</f>
        <v>517500</v>
      </c>
      <c r="U4" s="126">
        <f t="shared" ref="U4:U7" si="1">T4-(T4*$U$9)</f>
        <v>517089.05775068479</v>
      </c>
      <c r="V4" s="127">
        <f t="shared" ref="V4:V7" si="2">ROUND((P4*U4),2)</f>
        <v>25854.45</v>
      </c>
      <c r="W4" s="127">
        <f t="shared" ref="W4:W7" si="3">$W$9*U4</f>
        <v>319.78149809136511</v>
      </c>
      <c r="X4" s="127">
        <f t="shared" ref="X4:X7" si="4">ROUND(((U4+W4)/J4),4)</f>
        <v>44.992100000000001</v>
      </c>
      <c r="Y4" s="127">
        <f t="shared" ref="Y4:Y7" si="5">X4*J4</f>
        <v>517409.15</v>
      </c>
      <c r="Z4" s="145" t="str">
        <f t="shared" ref="Z4:Z7" si="6">C4</f>
        <v>Tissue Box</v>
      </c>
      <c r="AA4" s="178" t="str">
        <f t="shared" ref="AA4:AA7" si="7">J4</f>
        <v>11500</v>
      </c>
      <c r="AB4" s="179" t="s">
        <v>203</v>
      </c>
      <c r="AC4" s="149">
        <f>(AB4/J4)*U4</f>
        <v>224821.32945681945</v>
      </c>
      <c r="AD4" s="149">
        <f>AB4*L4</f>
        <v>250000</v>
      </c>
      <c r="AE4" s="149">
        <f>ROUND(AD4*R4/100,2)</f>
        <v>25000</v>
      </c>
      <c r="AF4" s="149">
        <f>AD4-AE4</f>
        <v>225000</v>
      </c>
      <c r="AG4" s="126">
        <f>AF4-(AF4*$AG$9)</f>
        <v>224821.32980417876</v>
      </c>
      <c r="AH4" s="127">
        <f>ROUND(P4*AG4,2)</f>
        <v>11241.07</v>
      </c>
      <c r="AI4" s="149">
        <f>($AD$12/$AD$10)*AF4</f>
        <v>139.03543708423123</v>
      </c>
      <c r="AJ4" s="127">
        <f>ROUND(((AG4+AI4)/AB4),4)</f>
        <v>44.992100000000001</v>
      </c>
      <c r="AK4" s="149">
        <f>ROUND(AB4*AJ4,2)</f>
        <v>224960.5</v>
      </c>
      <c r="AL4" s="145" t="str">
        <f t="shared" ref="AL4:AL7" si="8">C4</f>
        <v>Tissue Box</v>
      </c>
      <c r="AM4" s="178" t="str">
        <f t="shared" ref="AM4:AM7" si="9">J4</f>
        <v>11500</v>
      </c>
      <c r="AN4" s="179" t="s">
        <v>203</v>
      </c>
      <c r="AO4" s="149">
        <f>(AN4/J4)*U4</f>
        <v>224821.32945681945</v>
      </c>
      <c r="AP4" s="149">
        <f>AN4*L4</f>
        <v>250000</v>
      </c>
      <c r="AQ4" s="149">
        <f>ROUND(AP4*R4/100,2)</f>
        <v>25000</v>
      </c>
      <c r="AR4" s="149">
        <f>AP4-AQ4</f>
        <v>225000</v>
      </c>
      <c r="AS4" s="126">
        <f>AR4-(AR4*$AG$9)</f>
        <v>224821.32980417876</v>
      </c>
      <c r="AT4" s="127">
        <f>ROUND(P4*AS4,2)</f>
        <v>11241.07</v>
      </c>
      <c r="AU4" s="149">
        <f>($AP$12/$AP$10)*AR4</f>
        <v>139.03543708423123</v>
      </c>
      <c r="AV4" s="127">
        <f>ROUND(((AS4+AU4)/AN4),4)</f>
        <v>44.992100000000001</v>
      </c>
      <c r="AW4" s="149">
        <f>ROUND(AN4*AV4,2)</f>
        <v>224960.5</v>
      </c>
      <c r="AX4" s="145" t="str">
        <f t="shared" ref="AX4:AX7" si="10">C4</f>
        <v>Tissue Box</v>
      </c>
      <c r="AY4" s="206" t="str">
        <f t="shared" ref="AY4:AY7" si="11">J4</f>
        <v>11500</v>
      </c>
      <c r="AZ4" s="207" t="s">
        <v>210</v>
      </c>
      <c r="BA4" s="149">
        <f t="shared" ref="BA4:BA7" si="12">(AZ4/J4)*U4</f>
        <v>67446.398837045839</v>
      </c>
      <c r="BB4" s="149">
        <f t="shared" ref="BB4:BB7" si="13">AZ4*L4</f>
        <v>75000</v>
      </c>
      <c r="BC4" s="149">
        <f t="shared" ref="BC4:BC7" si="14">ROUND(BB4*R4/100,2)</f>
        <v>7500</v>
      </c>
      <c r="BD4" s="149">
        <f t="shared" ref="BD4:BD7" si="15">BB4-BC4</f>
        <v>67500</v>
      </c>
      <c r="BE4" s="126">
        <f t="shared" ref="BE4:BE7" si="16">BD4-(BD4*$BE$9)</f>
        <v>67446.398880202541</v>
      </c>
      <c r="BF4" s="127">
        <f t="shared" ref="BF4:BF7" si="17">ROUND(P4*BE4,2)</f>
        <v>3372.32</v>
      </c>
      <c r="BG4" s="149">
        <f t="shared" ref="BG4:BG7" si="18">($BB$12/$BB$10)*BD4</f>
        <v>41.710630816208933</v>
      </c>
      <c r="BH4" s="127">
        <f t="shared" ref="BH4:BH7" si="19">ROUND(((BE4+BG4)/AZ4),4)</f>
        <v>44.992100000000001</v>
      </c>
      <c r="BI4" s="149">
        <f t="shared" ref="BI4:BI7" si="20">ROUND(AZ4*BH4,2)</f>
        <v>67488.149999999994</v>
      </c>
    </row>
    <row r="5" spans="1:93" x14ac:dyDescent="0.2">
      <c r="A5" s="123">
        <v>2</v>
      </c>
      <c r="B5" s="144">
        <v>3</v>
      </c>
      <c r="C5" s="144" t="s">
        <v>244</v>
      </c>
      <c r="D5" s="146" t="s">
        <v>33</v>
      </c>
      <c r="E5" s="146" t="s">
        <v>34</v>
      </c>
      <c r="F5" s="147" t="s">
        <v>29</v>
      </c>
      <c r="G5" s="146" t="s">
        <v>19</v>
      </c>
      <c r="H5" s="147" t="s">
        <v>77</v>
      </c>
      <c r="I5" s="146" t="s">
        <v>37</v>
      </c>
      <c r="J5" s="205" t="s">
        <v>251</v>
      </c>
      <c r="K5" s="148" t="s">
        <v>4</v>
      </c>
      <c r="L5" s="144">
        <v>250</v>
      </c>
      <c r="M5" s="127">
        <f>J5*L5</f>
        <v>3200000</v>
      </c>
      <c r="N5" s="127">
        <v>0</v>
      </c>
      <c r="O5" s="127">
        <v>0</v>
      </c>
      <c r="P5" s="130">
        <v>0.05</v>
      </c>
      <c r="Q5" s="146" t="s">
        <v>44</v>
      </c>
      <c r="R5" s="145">
        <v>10</v>
      </c>
      <c r="S5" s="127">
        <f t="shared" si="0"/>
        <v>320000</v>
      </c>
      <c r="T5" s="127">
        <f>M5-S5</f>
        <v>2880000</v>
      </c>
      <c r="U5" s="126">
        <f t="shared" si="1"/>
        <v>2877713.0170472893</v>
      </c>
      <c r="V5" s="127">
        <f t="shared" si="2"/>
        <v>143885.65</v>
      </c>
      <c r="W5" s="127">
        <f t="shared" si="3"/>
        <v>1779.6535545954232</v>
      </c>
      <c r="X5" s="127">
        <f t="shared" si="4"/>
        <v>224.96039999999999</v>
      </c>
      <c r="Y5" s="127">
        <f t="shared" si="5"/>
        <v>2879493.12</v>
      </c>
      <c r="Z5" s="145" t="str">
        <f t="shared" si="6"/>
        <v>Tea Bags</v>
      </c>
      <c r="AA5" s="178" t="str">
        <f t="shared" si="7"/>
        <v>12800</v>
      </c>
      <c r="AB5" s="197" t="s">
        <v>203</v>
      </c>
      <c r="AC5" s="149">
        <f t="shared" ref="AC5:AC7" si="21">(AB5/J5)*U5</f>
        <v>1124106.6472840973</v>
      </c>
      <c r="AD5" s="149">
        <f t="shared" ref="AD5:AD7" si="22">AB5*L5</f>
        <v>1250000</v>
      </c>
      <c r="AE5" s="149">
        <f t="shared" ref="AE5:AE7" si="23">ROUND(AD5*R5/100,2)</f>
        <v>125000</v>
      </c>
      <c r="AF5" s="149">
        <f t="shared" ref="AF5:AF7" si="24">AD5-AE5</f>
        <v>1125000</v>
      </c>
      <c r="AG5" s="126">
        <f t="shared" ref="AG5:AG7" si="25">AF5-(AF5*$AG$9)</f>
        <v>1124106.6490208937</v>
      </c>
      <c r="AH5" s="127">
        <f t="shared" ref="AH5:AH7" si="26">ROUND(P5*AG5,2)</f>
        <v>56205.33</v>
      </c>
      <c r="AI5" s="149">
        <f t="shared" ref="AI5:AI7" si="27">($AD$12/$AD$10)*AF5</f>
        <v>695.1771854211562</v>
      </c>
      <c r="AJ5" s="127">
        <f t="shared" ref="AJ5:AJ7" si="28">ROUND(((AG5+AI5)/AB5),4)</f>
        <v>224.96039999999999</v>
      </c>
      <c r="AK5" s="149">
        <f t="shared" ref="AK5:AK7" si="29">ROUND(AB5*AJ5,2)</f>
        <v>1124802</v>
      </c>
      <c r="AL5" s="145" t="str">
        <f t="shared" si="8"/>
        <v>Tea Bags</v>
      </c>
      <c r="AM5" s="178" t="str">
        <f t="shared" si="9"/>
        <v>12800</v>
      </c>
      <c r="AN5" s="197" t="s">
        <v>203</v>
      </c>
      <c r="AO5" s="149">
        <f t="shared" ref="AO5:AO7" si="30">(AN5/J5)*U5</f>
        <v>1124106.6472840973</v>
      </c>
      <c r="AP5" s="149">
        <f t="shared" ref="AP5:AP7" si="31">AN5*L5</f>
        <v>1250000</v>
      </c>
      <c r="AQ5" s="149">
        <f t="shared" ref="AQ5:AQ7" si="32">ROUND(AP5*R5/100,2)</f>
        <v>125000</v>
      </c>
      <c r="AR5" s="149">
        <f t="shared" ref="AR5:AR7" si="33">AP5-AQ5</f>
        <v>1125000</v>
      </c>
      <c r="AS5" s="126">
        <f t="shared" ref="AS5:AS7" si="34">AR5-(AR5*$AG$9)</f>
        <v>1124106.6490208937</v>
      </c>
      <c r="AT5" s="127">
        <f t="shared" ref="AT5:AT7" si="35">ROUND(P5*AS5,2)</f>
        <v>56205.33</v>
      </c>
      <c r="AU5" s="149">
        <f t="shared" ref="AU5:AU7" si="36">($AP$12/$AP$10)*AR5</f>
        <v>695.1771854211562</v>
      </c>
      <c r="AV5" s="127">
        <f t="shared" ref="AV5:AV7" si="37">ROUND(((AS5+AU5)/AN5),4)</f>
        <v>224.96039999999999</v>
      </c>
      <c r="AW5" s="149">
        <f t="shared" ref="AW5:AW7" si="38">ROUND(AN5*AV5,2)</f>
        <v>1124802</v>
      </c>
      <c r="AX5" s="145" t="str">
        <f t="shared" si="10"/>
        <v>Tea Bags</v>
      </c>
      <c r="AY5" s="206" t="str">
        <f t="shared" si="11"/>
        <v>12800</v>
      </c>
      <c r="AZ5" s="208" t="s">
        <v>238</v>
      </c>
      <c r="BA5" s="149">
        <f t="shared" si="12"/>
        <v>629499.72247909452</v>
      </c>
      <c r="BB5" s="149">
        <f t="shared" si="13"/>
        <v>700000</v>
      </c>
      <c r="BC5" s="149">
        <f t="shared" si="14"/>
        <v>70000</v>
      </c>
      <c r="BD5" s="149">
        <f t="shared" si="15"/>
        <v>630000</v>
      </c>
      <c r="BE5" s="126">
        <f t="shared" si="16"/>
        <v>629499.72288189037</v>
      </c>
      <c r="BF5" s="127">
        <f t="shared" si="17"/>
        <v>31474.99</v>
      </c>
      <c r="BG5" s="149">
        <f t="shared" si="18"/>
        <v>389.29922095128336</v>
      </c>
      <c r="BH5" s="127">
        <f t="shared" si="19"/>
        <v>224.96039999999999</v>
      </c>
      <c r="BI5" s="149">
        <f t="shared" si="20"/>
        <v>629889.12</v>
      </c>
    </row>
    <row r="6" spans="1:93" x14ac:dyDescent="0.2">
      <c r="A6" s="123">
        <v>3</v>
      </c>
      <c r="B6" s="144">
        <v>4</v>
      </c>
      <c r="C6" s="144" t="s">
        <v>245</v>
      </c>
      <c r="D6" s="146" t="s">
        <v>33</v>
      </c>
      <c r="E6" s="146" t="s">
        <v>34</v>
      </c>
      <c r="F6" s="147" t="s">
        <v>29</v>
      </c>
      <c r="G6" s="146" t="s">
        <v>19</v>
      </c>
      <c r="H6" s="147" t="s">
        <v>77</v>
      </c>
      <c r="I6" s="146" t="s">
        <v>37</v>
      </c>
      <c r="J6" s="205" t="s">
        <v>252</v>
      </c>
      <c r="K6" s="148" t="s">
        <v>4</v>
      </c>
      <c r="L6" s="144">
        <v>45</v>
      </c>
      <c r="M6" s="127">
        <f>J6*L6</f>
        <v>708750</v>
      </c>
      <c r="N6" s="127">
        <v>0</v>
      </c>
      <c r="O6" s="127">
        <v>0</v>
      </c>
      <c r="P6" s="130">
        <v>0.05</v>
      </c>
      <c r="Q6" s="146" t="s">
        <v>44</v>
      </c>
      <c r="R6" s="145">
        <v>5</v>
      </c>
      <c r="S6" s="127">
        <f t="shared" si="0"/>
        <v>35437.5</v>
      </c>
      <c r="T6" s="127">
        <f>M6-S6</f>
        <v>673312.5</v>
      </c>
      <c r="U6" s="126">
        <f t="shared" si="1"/>
        <v>672777.82839953224</v>
      </c>
      <c r="V6" s="127">
        <f t="shared" si="2"/>
        <v>33638.89</v>
      </c>
      <c r="W6" s="127">
        <f t="shared" si="3"/>
        <v>416.06353610365653</v>
      </c>
      <c r="X6" s="127">
        <f t="shared" si="4"/>
        <v>42.7425</v>
      </c>
      <c r="Y6" s="127">
        <f t="shared" si="5"/>
        <v>673194.375</v>
      </c>
      <c r="Z6" s="145" t="str">
        <f t="shared" si="6"/>
        <v>Sugar Pkts</v>
      </c>
      <c r="AA6" s="178" t="str">
        <f t="shared" si="7"/>
        <v>15750</v>
      </c>
      <c r="AB6" s="197" t="s">
        <v>203</v>
      </c>
      <c r="AC6" s="149">
        <f t="shared" si="21"/>
        <v>213580.26298397846</v>
      </c>
      <c r="AD6" s="149">
        <f t="shared" si="22"/>
        <v>225000</v>
      </c>
      <c r="AE6" s="149">
        <f t="shared" si="23"/>
        <v>11250</v>
      </c>
      <c r="AF6" s="149">
        <f t="shared" si="24"/>
        <v>213750</v>
      </c>
      <c r="AG6" s="126">
        <f t="shared" si="25"/>
        <v>213580.26331396983</v>
      </c>
      <c r="AH6" s="127">
        <f t="shared" si="26"/>
        <v>10679.01</v>
      </c>
      <c r="AI6" s="149">
        <f t="shared" si="27"/>
        <v>132.08366523001968</v>
      </c>
      <c r="AJ6" s="127">
        <f t="shared" si="28"/>
        <v>42.7425</v>
      </c>
      <c r="AK6" s="149">
        <f t="shared" si="29"/>
        <v>213712.5</v>
      </c>
      <c r="AL6" s="145" t="str">
        <f t="shared" si="8"/>
        <v>Sugar Pkts</v>
      </c>
      <c r="AM6" s="178" t="str">
        <f t="shared" si="9"/>
        <v>15750</v>
      </c>
      <c r="AN6" s="197" t="s">
        <v>203</v>
      </c>
      <c r="AO6" s="149">
        <f t="shared" si="30"/>
        <v>213580.26298397846</v>
      </c>
      <c r="AP6" s="149">
        <f t="shared" si="31"/>
        <v>225000</v>
      </c>
      <c r="AQ6" s="149">
        <f t="shared" si="32"/>
        <v>11250</v>
      </c>
      <c r="AR6" s="149">
        <f t="shared" si="33"/>
        <v>213750</v>
      </c>
      <c r="AS6" s="126">
        <f t="shared" si="34"/>
        <v>213580.26331396983</v>
      </c>
      <c r="AT6" s="127">
        <f t="shared" si="35"/>
        <v>10679.01</v>
      </c>
      <c r="AU6" s="149">
        <f t="shared" si="36"/>
        <v>132.08366523001968</v>
      </c>
      <c r="AV6" s="127">
        <f t="shared" si="37"/>
        <v>42.7425</v>
      </c>
      <c r="AW6" s="149">
        <f t="shared" si="38"/>
        <v>213712.5</v>
      </c>
      <c r="AX6" s="145" t="str">
        <f t="shared" si="10"/>
        <v>Sugar Pkts</v>
      </c>
      <c r="AY6" s="206" t="str">
        <f t="shared" si="11"/>
        <v>15750</v>
      </c>
      <c r="AZ6" s="208" t="s">
        <v>239</v>
      </c>
      <c r="BA6" s="149">
        <f t="shared" si="12"/>
        <v>245617.30243157526</v>
      </c>
      <c r="BB6" s="149">
        <f t="shared" si="13"/>
        <v>258750</v>
      </c>
      <c r="BC6" s="149">
        <f t="shared" si="14"/>
        <v>12937.5</v>
      </c>
      <c r="BD6" s="149">
        <f t="shared" si="15"/>
        <v>245812.5</v>
      </c>
      <c r="BE6" s="126">
        <f t="shared" si="16"/>
        <v>245617.3025887376</v>
      </c>
      <c r="BF6" s="127">
        <f t="shared" si="17"/>
        <v>12280.87</v>
      </c>
      <c r="BG6" s="149">
        <f t="shared" si="18"/>
        <v>151.89621388902754</v>
      </c>
      <c r="BH6" s="127">
        <f t="shared" si="19"/>
        <v>42.7425</v>
      </c>
      <c r="BI6" s="149">
        <f t="shared" si="20"/>
        <v>245769.38</v>
      </c>
    </row>
    <row r="7" spans="1:93" x14ac:dyDescent="0.2">
      <c r="A7" s="123">
        <v>4</v>
      </c>
      <c r="B7" s="144">
        <v>5</v>
      </c>
      <c r="C7" s="144" t="s">
        <v>246</v>
      </c>
      <c r="D7" s="146" t="s">
        <v>33</v>
      </c>
      <c r="E7" s="146" t="s">
        <v>34</v>
      </c>
      <c r="F7" s="147" t="s">
        <v>29</v>
      </c>
      <c r="G7" s="146" t="s">
        <v>19</v>
      </c>
      <c r="H7" s="147" t="s">
        <v>77</v>
      </c>
      <c r="I7" s="146" t="s">
        <v>37</v>
      </c>
      <c r="J7" s="205" t="s">
        <v>253</v>
      </c>
      <c r="K7" s="148" t="s">
        <v>4</v>
      </c>
      <c r="L7" s="144">
        <v>220</v>
      </c>
      <c r="M7" s="127">
        <f>J7*L7</f>
        <v>4004000</v>
      </c>
      <c r="N7" s="127">
        <v>0</v>
      </c>
      <c r="O7" s="127">
        <v>0</v>
      </c>
      <c r="P7" s="130">
        <v>0.05</v>
      </c>
      <c r="Q7" s="145"/>
      <c r="R7" s="145">
        <v>0</v>
      </c>
      <c r="S7" s="127">
        <f>M7*R7</f>
        <v>0</v>
      </c>
      <c r="T7" s="127">
        <f>M7-S7</f>
        <v>4004000</v>
      </c>
      <c r="U7" s="126">
        <f t="shared" si="1"/>
        <v>4000820.4584226897</v>
      </c>
      <c r="V7" s="127">
        <f t="shared" si="2"/>
        <v>200041.02</v>
      </c>
      <c r="W7" s="127">
        <f t="shared" si="3"/>
        <v>2474.2127890972483</v>
      </c>
      <c r="X7" s="127">
        <f t="shared" si="4"/>
        <v>219.96119999999999</v>
      </c>
      <c r="Y7" s="127">
        <f t="shared" si="5"/>
        <v>4003293.84</v>
      </c>
      <c r="Z7" s="145" t="str">
        <f t="shared" si="6"/>
        <v>Coffee Pkts</v>
      </c>
      <c r="AA7" s="178" t="str">
        <f t="shared" si="7"/>
        <v>18200</v>
      </c>
      <c r="AB7" s="197" t="s">
        <v>203</v>
      </c>
      <c r="AC7" s="149">
        <f t="shared" si="21"/>
        <v>1099126.4995666731</v>
      </c>
      <c r="AD7" s="149">
        <f t="shared" si="22"/>
        <v>1100000</v>
      </c>
      <c r="AE7" s="149">
        <f t="shared" si="23"/>
        <v>0</v>
      </c>
      <c r="AF7" s="149">
        <f t="shared" si="24"/>
        <v>1100000</v>
      </c>
      <c r="AG7" s="126">
        <f t="shared" si="25"/>
        <v>1099126.5012648739</v>
      </c>
      <c r="AH7" s="127">
        <f t="shared" si="26"/>
        <v>54956.33</v>
      </c>
      <c r="AI7" s="149">
        <f t="shared" si="27"/>
        <v>679.72880352290827</v>
      </c>
      <c r="AJ7" s="127">
        <f t="shared" si="28"/>
        <v>219.96119999999999</v>
      </c>
      <c r="AK7" s="149">
        <f t="shared" si="29"/>
        <v>1099806</v>
      </c>
      <c r="AL7" s="145" t="str">
        <f t="shared" si="8"/>
        <v>Coffee Pkts</v>
      </c>
      <c r="AM7" s="178" t="str">
        <f t="shared" si="9"/>
        <v>18200</v>
      </c>
      <c r="AN7" s="197" t="s">
        <v>203</v>
      </c>
      <c r="AO7" s="149">
        <f t="shared" si="30"/>
        <v>1099126.4995666731</v>
      </c>
      <c r="AP7" s="149">
        <f t="shared" si="31"/>
        <v>1100000</v>
      </c>
      <c r="AQ7" s="149">
        <f t="shared" si="32"/>
        <v>0</v>
      </c>
      <c r="AR7" s="149">
        <f t="shared" si="33"/>
        <v>1100000</v>
      </c>
      <c r="AS7" s="126">
        <f t="shared" si="34"/>
        <v>1099126.5012648739</v>
      </c>
      <c r="AT7" s="127">
        <f t="shared" si="35"/>
        <v>54956.33</v>
      </c>
      <c r="AU7" s="149">
        <f t="shared" si="36"/>
        <v>679.72880352290827</v>
      </c>
      <c r="AV7" s="127">
        <f t="shared" si="37"/>
        <v>219.96119999999999</v>
      </c>
      <c r="AW7" s="149">
        <f t="shared" si="38"/>
        <v>1099806</v>
      </c>
      <c r="AX7" s="145" t="str">
        <f t="shared" si="10"/>
        <v>Coffee Pkts</v>
      </c>
      <c r="AY7" s="206" t="str">
        <f t="shared" si="11"/>
        <v>18200</v>
      </c>
      <c r="AZ7" s="205" t="s">
        <v>240</v>
      </c>
      <c r="BA7" s="149">
        <f t="shared" si="12"/>
        <v>1802567.4592893438</v>
      </c>
      <c r="BB7" s="149">
        <f t="shared" si="13"/>
        <v>1804000</v>
      </c>
      <c r="BC7" s="149">
        <f t="shared" si="14"/>
        <v>0</v>
      </c>
      <c r="BD7" s="149">
        <f t="shared" si="15"/>
        <v>1804000</v>
      </c>
      <c r="BE7" s="126">
        <f t="shared" si="16"/>
        <v>1802567.4604427465</v>
      </c>
      <c r="BF7" s="127">
        <f t="shared" si="17"/>
        <v>90128.37</v>
      </c>
      <c r="BG7" s="149">
        <f t="shared" si="18"/>
        <v>1114.7552295176431</v>
      </c>
      <c r="BH7" s="127">
        <f t="shared" si="19"/>
        <v>219.96119999999999</v>
      </c>
      <c r="BI7" s="149">
        <f t="shared" si="20"/>
        <v>1803681.84</v>
      </c>
    </row>
    <row r="8" spans="1:93" x14ac:dyDescent="0.2">
      <c r="A8" s="123">
        <v>5</v>
      </c>
      <c r="B8" s="150"/>
      <c r="C8" s="150"/>
      <c r="D8" s="150"/>
      <c r="E8" s="150"/>
      <c r="F8" s="150"/>
      <c r="G8" s="150"/>
      <c r="H8" s="124"/>
      <c r="I8" s="124"/>
      <c r="J8" s="124"/>
      <c r="K8" s="124"/>
      <c r="L8" s="124"/>
      <c r="M8" s="117">
        <f>SUM(M3:M7)</f>
        <v>8506250</v>
      </c>
      <c r="N8" s="117"/>
      <c r="O8" s="117"/>
      <c r="P8" s="124"/>
      <c r="Q8" s="124"/>
      <c r="R8" s="124"/>
      <c r="S8" s="124" t="s">
        <v>69</v>
      </c>
      <c r="T8" s="118">
        <f>SUM(T3:T7)</f>
        <v>8091462.5</v>
      </c>
      <c r="U8" s="118">
        <f t="shared" ref="U8" si="39">SUM(U3:U7)</f>
        <v>8085037.1400000006</v>
      </c>
      <c r="V8" s="118">
        <f>SUM(V3:V7)</f>
        <v>404251.85</v>
      </c>
      <c r="W8" s="118">
        <f>SUM(W3:W7)</f>
        <v>5000.0000000001983</v>
      </c>
      <c r="X8" s="118"/>
      <c r="Y8" s="118"/>
      <c r="Z8" s="119"/>
      <c r="AA8" s="119"/>
      <c r="AB8" s="151" t="s">
        <v>70</v>
      </c>
      <c r="AC8" s="151">
        <f>SUM(AC3:AC7)</f>
        <v>2666131.1658807048</v>
      </c>
      <c r="AD8" s="120">
        <f t="shared" ref="AD8:AI8" si="40">SUM(AD3:AD7)</f>
        <v>2830000</v>
      </c>
      <c r="AE8" s="120">
        <f t="shared" si="40"/>
        <v>161750</v>
      </c>
      <c r="AF8" s="120">
        <f>SUM(AF3:AF7)</f>
        <v>2668250</v>
      </c>
      <c r="AG8" s="120">
        <f>SUM(AG3:AG7)</f>
        <v>2666131.17</v>
      </c>
      <c r="AH8" s="120">
        <f>ROUND(SUM(AH3:AH7),2)</f>
        <v>133306.56</v>
      </c>
      <c r="AI8" s="120">
        <f t="shared" si="40"/>
        <v>1648.8058000000001</v>
      </c>
      <c r="AJ8" s="122"/>
      <c r="AK8" s="120">
        <f>SUM(AK3:AK7)</f>
        <v>2667780.2000000002</v>
      </c>
      <c r="AL8" s="125"/>
      <c r="AM8" s="125"/>
      <c r="AN8" s="152" t="s">
        <v>70</v>
      </c>
      <c r="AO8" s="152">
        <f>SUM(AO3:AO7)</f>
        <v>2666131.1658807048</v>
      </c>
      <c r="AP8" s="152">
        <f>SUM(AP3:AP7)</f>
        <v>2830000</v>
      </c>
      <c r="AQ8" s="125">
        <f>SUM(AQ3:AQ7)</f>
        <v>161750</v>
      </c>
      <c r="AR8" s="125">
        <f t="shared" ref="AR8:AW8" si="41">SUM(AR3:AR7)</f>
        <v>2668250</v>
      </c>
      <c r="AS8" s="125">
        <f>SUM(AS3:AS7)</f>
        <v>2666131.17</v>
      </c>
      <c r="AT8" s="152">
        <f>SUM(AT3:AT7)</f>
        <v>133306.56</v>
      </c>
      <c r="AU8" s="125">
        <f t="shared" si="41"/>
        <v>1648.8058000000001</v>
      </c>
      <c r="AV8" s="125">
        <f t="shared" si="41"/>
        <v>541.65459999999996</v>
      </c>
      <c r="AW8" s="125">
        <f t="shared" si="41"/>
        <v>2667780.2000000002</v>
      </c>
      <c r="AX8" s="129"/>
      <c r="AY8" s="129"/>
      <c r="AZ8" s="153" t="s">
        <v>70</v>
      </c>
      <c r="BA8" s="153">
        <f>SUM(BA3:BA7)</f>
        <v>2752774.8082385911</v>
      </c>
      <c r="BB8" s="153">
        <f>SUM(BB3:BB7)</f>
        <v>2846250</v>
      </c>
      <c r="BC8" s="129">
        <f>SUM(BC3:BC7)</f>
        <v>91287.5</v>
      </c>
      <c r="BD8" s="129">
        <f t="shared" ref="BD8" si="42">SUM(BD3:BD7)</f>
        <v>2754962.5</v>
      </c>
      <c r="BE8" s="129">
        <f>SUM(BE3:BE7)</f>
        <v>2752774.81</v>
      </c>
      <c r="BF8" s="153">
        <f>SUM(BF3:BF7)</f>
        <v>137638.75</v>
      </c>
      <c r="BG8" s="129">
        <f t="shared" ref="BG8:BI8" si="43">SUM(BG3:BG7)</f>
        <v>1702.3885</v>
      </c>
      <c r="BH8" s="129">
        <f t="shared" si="43"/>
        <v>541.65459999999996</v>
      </c>
      <c r="BI8" s="129">
        <f t="shared" si="43"/>
        <v>2754477.13</v>
      </c>
    </row>
    <row r="9" spans="1:93" x14ac:dyDescent="0.2">
      <c r="A9" s="123">
        <v>6</v>
      </c>
      <c r="B9" s="154" t="s">
        <v>433</v>
      </c>
      <c r="C9" s="154" t="s">
        <v>433</v>
      </c>
      <c r="D9" s="154" t="s">
        <v>433</v>
      </c>
      <c r="E9" s="154" t="s">
        <v>433</v>
      </c>
      <c r="F9" s="154" t="s">
        <v>433</v>
      </c>
      <c r="G9" s="154" t="s">
        <v>433</v>
      </c>
      <c r="H9" s="154" t="s">
        <v>433</v>
      </c>
      <c r="I9" s="154" t="s">
        <v>433</v>
      </c>
      <c r="J9" s="154" t="s">
        <v>433</v>
      </c>
      <c r="K9" s="154" t="s">
        <v>433</v>
      </c>
      <c r="L9" s="154" t="s">
        <v>433</v>
      </c>
      <c r="M9" s="154" t="s">
        <v>433</v>
      </c>
      <c r="N9" s="154" t="s">
        <v>433</v>
      </c>
      <c r="O9" s="154" t="s">
        <v>433</v>
      </c>
      <c r="P9" s="154" t="s">
        <v>433</v>
      </c>
      <c r="Q9" s="154" t="s">
        <v>433</v>
      </c>
      <c r="R9" s="154" t="s">
        <v>433</v>
      </c>
      <c r="S9" s="124" t="s">
        <v>49</v>
      </c>
      <c r="T9" s="118">
        <v>6425.36</v>
      </c>
      <c r="U9" s="155">
        <f>ROUND(T9/T8,16)</f>
        <v>7.9409130302460001E-4</v>
      </c>
      <c r="V9" s="155" t="s">
        <v>433</v>
      </c>
      <c r="W9" s="155">
        <f>ROUND(D27/U8,16)</f>
        <v>6.1842634899759996E-4</v>
      </c>
      <c r="X9" s="155" t="s">
        <v>433</v>
      </c>
      <c r="Y9" s="155" t="s">
        <v>433</v>
      </c>
      <c r="Z9" s="155" t="s">
        <v>433</v>
      </c>
      <c r="AA9" s="155" t="s">
        <v>433</v>
      </c>
      <c r="AB9" s="154" t="s">
        <v>433</v>
      </c>
      <c r="AC9" s="154" t="s">
        <v>433</v>
      </c>
      <c r="AD9" s="156" t="s">
        <v>433</v>
      </c>
      <c r="AE9" s="156" t="s">
        <v>433</v>
      </c>
      <c r="AF9" s="156" t="s">
        <v>433</v>
      </c>
      <c r="AG9" s="156">
        <f>ROUND(AD11/AD10,16)</f>
        <v>7.940897592055E-4</v>
      </c>
      <c r="AH9" s="156" t="s">
        <v>433</v>
      </c>
      <c r="AI9" s="156" t="s">
        <v>433</v>
      </c>
      <c r="AJ9" s="157" t="s">
        <v>433</v>
      </c>
      <c r="AK9" s="156" t="s">
        <v>433</v>
      </c>
      <c r="AL9" s="156" t="s">
        <v>433</v>
      </c>
      <c r="AM9" s="156" t="s">
        <v>433</v>
      </c>
      <c r="AN9" s="154" t="s">
        <v>433</v>
      </c>
      <c r="AO9" s="154" t="s">
        <v>433</v>
      </c>
      <c r="AP9" s="154" t="s">
        <v>433</v>
      </c>
      <c r="AQ9" s="156" t="s">
        <v>433</v>
      </c>
      <c r="AR9" s="156" t="s">
        <v>433</v>
      </c>
      <c r="AS9" s="156">
        <f>ROUND(AP11/AP10,16)</f>
        <v>7.940897592055E-4</v>
      </c>
      <c r="AT9" s="154" t="s">
        <v>433</v>
      </c>
      <c r="AU9" s="156" t="s">
        <v>433</v>
      </c>
      <c r="AV9" s="156" t="s">
        <v>433</v>
      </c>
      <c r="AW9" s="156" t="s">
        <v>433</v>
      </c>
      <c r="AX9" s="156" t="s">
        <v>433</v>
      </c>
      <c r="AY9" s="156" t="s">
        <v>433</v>
      </c>
      <c r="AZ9" s="154" t="s">
        <v>433</v>
      </c>
      <c r="BA9" s="154" t="s">
        <v>433</v>
      </c>
      <c r="BB9" s="154" t="s">
        <v>433</v>
      </c>
      <c r="BC9" s="156" t="s">
        <v>433</v>
      </c>
      <c r="BD9" s="156" t="s">
        <v>433</v>
      </c>
      <c r="BE9" s="156">
        <f>ROUND(BB11/BB10,16)</f>
        <v>7.9409066366599999E-4</v>
      </c>
      <c r="BF9" s="154" t="s">
        <v>433</v>
      </c>
      <c r="BG9" s="156" t="s">
        <v>433</v>
      </c>
      <c r="BH9" s="156" t="s">
        <v>433</v>
      </c>
      <c r="BI9" s="156" t="s">
        <v>433</v>
      </c>
    </row>
    <row r="10" spans="1:93" x14ac:dyDescent="0.2">
      <c r="A10" s="123">
        <v>7</v>
      </c>
      <c r="B10" s="154" t="s">
        <v>433</v>
      </c>
      <c r="C10" s="154" t="s">
        <v>433</v>
      </c>
      <c r="D10" s="154" t="s">
        <v>433</v>
      </c>
      <c r="E10" s="154" t="s">
        <v>433</v>
      </c>
      <c r="F10" s="154" t="s">
        <v>433</v>
      </c>
      <c r="G10" s="154" t="s">
        <v>433</v>
      </c>
      <c r="H10" s="154" t="s">
        <v>433</v>
      </c>
      <c r="I10" s="154" t="s">
        <v>433</v>
      </c>
      <c r="J10" s="154" t="s">
        <v>433</v>
      </c>
      <c r="K10" s="154" t="s">
        <v>433</v>
      </c>
      <c r="L10" s="154" t="s">
        <v>433</v>
      </c>
      <c r="M10" s="154" t="s">
        <v>433</v>
      </c>
      <c r="N10" s="154" t="s">
        <v>433</v>
      </c>
      <c r="O10" s="154" t="s">
        <v>433</v>
      </c>
      <c r="P10" s="154" t="s">
        <v>433</v>
      </c>
      <c r="Q10" s="154" t="s">
        <v>433</v>
      </c>
      <c r="R10" s="154" t="s">
        <v>433</v>
      </c>
      <c r="S10" s="124" t="s">
        <v>57</v>
      </c>
      <c r="T10" s="117">
        <f>D27+D28</f>
        <v>7000</v>
      </c>
      <c r="U10" s="154" t="s">
        <v>433</v>
      </c>
      <c r="V10" s="154" t="s">
        <v>433</v>
      </c>
      <c r="W10" s="154" t="s">
        <v>433</v>
      </c>
      <c r="X10" s="154" t="s">
        <v>433</v>
      </c>
      <c r="Y10" s="154" t="s">
        <v>433</v>
      </c>
      <c r="Z10" s="154" t="s">
        <v>433</v>
      </c>
      <c r="AA10" s="154" t="s">
        <v>433</v>
      </c>
      <c r="AB10" s="151" t="s">
        <v>186</v>
      </c>
      <c r="AC10" s="151" t="s">
        <v>433</v>
      </c>
      <c r="AD10" s="151">
        <f>AF8</f>
        <v>2668250</v>
      </c>
      <c r="AE10" s="154" t="s">
        <v>433</v>
      </c>
      <c r="AF10" s="154" t="s">
        <v>433</v>
      </c>
      <c r="AG10" s="154" t="s">
        <v>433</v>
      </c>
      <c r="AH10" s="154" t="s">
        <v>433</v>
      </c>
      <c r="AI10" s="154" t="s">
        <v>433</v>
      </c>
      <c r="AJ10" s="154" t="s">
        <v>433</v>
      </c>
      <c r="AK10" s="154" t="s">
        <v>433</v>
      </c>
      <c r="AL10" s="154" t="s">
        <v>433</v>
      </c>
      <c r="AM10" s="154" t="s">
        <v>433</v>
      </c>
      <c r="AN10" s="158" t="s">
        <v>186</v>
      </c>
      <c r="AO10" s="158" t="s">
        <v>433</v>
      </c>
      <c r="AP10" s="158">
        <f>AR8</f>
        <v>2668250</v>
      </c>
      <c r="AQ10" s="154" t="s">
        <v>433</v>
      </c>
      <c r="AR10" s="154" t="s">
        <v>433</v>
      </c>
      <c r="AS10" s="154" t="s">
        <v>433</v>
      </c>
      <c r="AT10" s="154" t="s">
        <v>433</v>
      </c>
      <c r="AU10" s="154" t="s">
        <v>433</v>
      </c>
      <c r="AV10" s="154" t="s">
        <v>433</v>
      </c>
      <c r="AW10" s="154" t="s">
        <v>433</v>
      </c>
      <c r="AX10" s="154" t="s">
        <v>433</v>
      </c>
      <c r="AY10" s="154" t="s">
        <v>433</v>
      </c>
      <c r="AZ10" s="159" t="s">
        <v>186</v>
      </c>
      <c r="BA10" s="159" t="s">
        <v>433</v>
      </c>
      <c r="BB10" s="159">
        <f>BD8</f>
        <v>2754962.5</v>
      </c>
      <c r="BC10" s="154" t="s">
        <v>433</v>
      </c>
      <c r="BD10" s="154" t="s">
        <v>433</v>
      </c>
      <c r="BE10" s="154" t="s">
        <v>433</v>
      </c>
      <c r="BF10" s="154" t="s">
        <v>433</v>
      </c>
      <c r="BG10" s="154" t="s">
        <v>433</v>
      </c>
      <c r="BH10" s="154" t="s">
        <v>433</v>
      </c>
      <c r="BI10" s="154" t="s">
        <v>433</v>
      </c>
    </row>
    <row r="11" spans="1:93" x14ac:dyDescent="0.2">
      <c r="A11" s="123">
        <v>8</v>
      </c>
      <c r="B11" s="154" t="s">
        <v>433</v>
      </c>
      <c r="C11" s="154" t="s">
        <v>433</v>
      </c>
      <c r="D11" s="154" t="s">
        <v>433</v>
      </c>
      <c r="E11" s="154" t="s">
        <v>433</v>
      </c>
      <c r="F11" s="154" t="s">
        <v>433</v>
      </c>
      <c r="G11" s="154" t="s">
        <v>433</v>
      </c>
      <c r="H11" s="154" t="s">
        <v>433</v>
      </c>
      <c r="I11" s="154" t="s">
        <v>433</v>
      </c>
      <c r="J11" s="154" t="s">
        <v>433</v>
      </c>
      <c r="K11" s="154" t="s">
        <v>433</v>
      </c>
      <c r="L11" s="154" t="s">
        <v>433</v>
      </c>
      <c r="M11" s="154" t="s">
        <v>433</v>
      </c>
      <c r="N11" s="154" t="s">
        <v>433</v>
      </c>
      <c r="O11" s="154" t="s">
        <v>433</v>
      </c>
      <c r="P11" s="154" t="s">
        <v>433</v>
      </c>
      <c r="Q11" s="154" t="s">
        <v>433</v>
      </c>
      <c r="R11" s="154" t="s">
        <v>433</v>
      </c>
      <c r="S11" s="124" t="s">
        <v>50</v>
      </c>
      <c r="T11" s="117">
        <f>V8</f>
        <v>404251.85</v>
      </c>
      <c r="U11" s="154" t="s">
        <v>433</v>
      </c>
      <c r="V11" s="154" t="s">
        <v>433</v>
      </c>
      <c r="W11" s="154" t="s">
        <v>433</v>
      </c>
      <c r="X11" s="154" t="s">
        <v>433</v>
      </c>
      <c r="Y11" s="154" t="s">
        <v>433</v>
      </c>
      <c r="Z11" s="154" t="s">
        <v>433</v>
      </c>
      <c r="AA11" s="154" t="s">
        <v>433</v>
      </c>
      <c r="AB11" s="151" t="s">
        <v>42</v>
      </c>
      <c r="AC11" s="151" t="s">
        <v>433</v>
      </c>
      <c r="AD11" s="151">
        <f>ROUND((AC8/$U$8)*$T$9,2)</f>
        <v>2118.83</v>
      </c>
      <c r="AE11" s="154" t="s">
        <v>433</v>
      </c>
      <c r="AF11" s="154" t="s">
        <v>433</v>
      </c>
      <c r="AG11" s="154" t="s">
        <v>433</v>
      </c>
      <c r="AH11" s="154" t="s">
        <v>433</v>
      </c>
      <c r="AI11" s="154" t="s">
        <v>433</v>
      </c>
      <c r="AJ11" s="154" t="s">
        <v>433</v>
      </c>
      <c r="AK11" s="154" t="s">
        <v>433</v>
      </c>
      <c r="AL11" s="154" t="s">
        <v>433</v>
      </c>
      <c r="AM11" s="154" t="s">
        <v>433</v>
      </c>
      <c r="AN11" s="158" t="s">
        <v>42</v>
      </c>
      <c r="AO11" s="158" t="s">
        <v>433</v>
      </c>
      <c r="AP11" s="158">
        <f>ROUND((AO8/$U$8)*$T$9,2)</f>
        <v>2118.83</v>
      </c>
      <c r="AQ11" s="154" t="s">
        <v>433</v>
      </c>
      <c r="AR11" s="154" t="s">
        <v>433</v>
      </c>
      <c r="AS11" s="154" t="s">
        <v>433</v>
      </c>
      <c r="AT11" s="154" t="s">
        <v>433</v>
      </c>
      <c r="AU11" s="154" t="s">
        <v>433</v>
      </c>
      <c r="AV11" s="154" t="s">
        <v>433</v>
      </c>
      <c r="AW11" s="154" t="s">
        <v>433</v>
      </c>
      <c r="AX11" s="154" t="s">
        <v>433</v>
      </c>
      <c r="AY11" s="154" t="s">
        <v>433</v>
      </c>
      <c r="AZ11" s="159" t="s">
        <v>42</v>
      </c>
      <c r="BA11" s="159" t="s">
        <v>433</v>
      </c>
      <c r="BB11" s="159">
        <f>ROUND((BA8/$U$8)*$T$9,2)</f>
        <v>2187.69</v>
      </c>
      <c r="BC11" s="154" t="s">
        <v>433</v>
      </c>
      <c r="BD11" s="154" t="s">
        <v>433</v>
      </c>
      <c r="BE11" s="154" t="s">
        <v>433</v>
      </c>
      <c r="BF11" s="154" t="s">
        <v>433</v>
      </c>
      <c r="BG11" s="154" t="s">
        <v>433</v>
      </c>
      <c r="BH11" s="154" t="s">
        <v>433</v>
      </c>
      <c r="BI11" s="154" t="s">
        <v>433</v>
      </c>
    </row>
    <row r="12" spans="1:93" x14ac:dyDescent="0.2">
      <c r="A12" s="123">
        <v>9</v>
      </c>
      <c r="B12" s="154" t="s">
        <v>433</v>
      </c>
      <c r="C12" s="154" t="s">
        <v>433</v>
      </c>
      <c r="D12" s="154" t="s">
        <v>433</v>
      </c>
      <c r="E12" s="154" t="s">
        <v>433</v>
      </c>
      <c r="F12" s="154" t="s">
        <v>433</v>
      </c>
      <c r="G12" s="154" t="s">
        <v>433</v>
      </c>
      <c r="H12" s="154" t="s">
        <v>433</v>
      </c>
      <c r="I12" s="154" t="s">
        <v>433</v>
      </c>
      <c r="J12" s="154" t="s">
        <v>433</v>
      </c>
      <c r="K12" s="154" t="s">
        <v>433</v>
      </c>
      <c r="L12" s="154" t="s">
        <v>433</v>
      </c>
      <c r="M12" s="154" t="s">
        <v>433</v>
      </c>
      <c r="N12" s="154" t="s">
        <v>433</v>
      </c>
      <c r="O12" s="154" t="s">
        <v>433</v>
      </c>
      <c r="P12" s="154" t="s">
        <v>433</v>
      </c>
      <c r="Q12" s="154" t="s">
        <v>433</v>
      </c>
      <c r="R12" s="154" t="s">
        <v>433</v>
      </c>
      <c r="S12" s="124" t="s">
        <v>46</v>
      </c>
      <c r="T12" s="117">
        <f>(T8+T10+T11)-T9</f>
        <v>8496288.9900000002</v>
      </c>
      <c r="U12" s="154" t="s">
        <v>433</v>
      </c>
      <c r="V12" s="154" t="s">
        <v>433</v>
      </c>
      <c r="W12" s="154" t="s">
        <v>433</v>
      </c>
      <c r="X12" s="154" t="s">
        <v>433</v>
      </c>
      <c r="Y12" s="154" t="s">
        <v>433</v>
      </c>
      <c r="Z12" s="154" t="s">
        <v>433</v>
      </c>
      <c r="AA12" s="154" t="s">
        <v>433</v>
      </c>
      <c r="AB12" s="151" t="s">
        <v>187</v>
      </c>
      <c r="AC12" s="151" t="s">
        <v>433</v>
      </c>
      <c r="AD12" s="151">
        <f>ROUND(($AC$8/$U$8)*D27,4)</f>
        <v>1648.8058000000001</v>
      </c>
      <c r="AE12" s="154" t="s">
        <v>433</v>
      </c>
      <c r="AF12" s="154" t="s">
        <v>433</v>
      </c>
      <c r="AG12" s="154" t="s">
        <v>433</v>
      </c>
      <c r="AH12" s="154" t="s">
        <v>433</v>
      </c>
      <c r="AI12" s="154" t="s">
        <v>433</v>
      </c>
      <c r="AJ12" s="154" t="s">
        <v>433</v>
      </c>
      <c r="AK12" s="154" t="s">
        <v>433</v>
      </c>
      <c r="AL12" s="154" t="s">
        <v>433</v>
      </c>
      <c r="AM12" s="154" t="s">
        <v>433</v>
      </c>
      <c r="AN12" s="158" t="s">
        <v>187</v>
      </c>
      <c r="AO12" s="158" t="s">
        <v>433</v>
      </c>
      <c r="AP12" s="158">
        <f>ROUND(($AO$8/$U$8)*D27,4)</f>
        <v>1648.8058000000001</v>
      </c>
      <c r="AQ12" s="154" t="s">
        <v>433</v>
      </c>
      <c r="AR12" s="154" t="s">
        <v>433</v>
      </c>
      <c r="AS12" s="154" t="s">
        <v>433</v>
      </c>
      <c r="AT12" s="154" t="s">
        <v>433</v>
      </c>
      <c r="AU12" s="154" t="s">
        <v>433</v>
      </c>
      <c r="AV12" s="154" t="s">
        <v>433</v>
      </c>
      <c r="AW12" s="154" t="s">
        <v>433</v>
      </c>
      <c r="AX12" s="154" t="s">
        <v>433</v>
      </c>
      <c r="AY12" s="154" t="s">
        <v>433</v>
      </c>
      <c r="AZ12" s="159" t="s">
        <v>187</v>
      </c>
      <c r="BA12" s="159" t="s">
        <v>433</v>
      </c>
      <c r="BB12" s="159">
        <f>ROUND(($BA$8/$U$8)*D27,4)</f>
        <v>1702.3885</v>
      </c>
      <c r="BC12" s="154" t="s">
        <v>433</v>
      </c>
      <c r="BD12" s="154" t="s">
        <v>433</v>
      </c>
      <c r="BE12" s="154" t="s">
        <v>433</v>
      </c>
      <c r="BF12" s="154" t="s">
        <v>433</v>
      </c>
      <c r="BG12" s="154" t="s">
        <v>433</v>
      </c>
      <c r="BH12" s="154" t="s">
        <v>433</v>
      </c>
      <c r="BI12" s="154" t="s">
        <v>433</v>
      </c>
    </row>
    <row r="13" spans="1:93" x14ac:dyDescent="0.2">
      <c r="A13" s="123">
        <v>10</v>
      </c>
      <c r="B13" s="154" t="s">
        <v>433</v>
      </c>
      <c r="C13" s="154" t="s">
        <v>433</v>
      </c>
      <c r="D13" s="154" t="s">
        <v>433</v>
      </c>
      <c r="E13" s="154" t="s">
        <v>433</v>
      </c>
      <c r="F13" s="154" t="s">
        <v>433</v>
      </c>
      <c r="G13" s="154" t="s">
        <v>433</v>
      </c>
      <c r="H13" s="154" t="s">
        <v>433</v>
      </c>
      <c r="I13" s="154" t="s">
        <v>433</v>
      </c>
      <c r="J13" s="154" t="s">
        <v>433</v>
      </c>
      <c r="K13" s="154" t="s">
        <v>433</v>
      </c>
      <c r="L13" s="154" t="s">
        <v>433</v>
      </c>
      <c r="M13" s="154" t="s">
        <v>433</v>
      </c>
      <c r="N13" s="154" t="s">
        <v>433</v>
      </c>
      <c r="O13" s="154" t="s">
        <v>433</v>
      </c>
      <c r="P13" s="154" t="s">
        <v>433</v>
      </c>
      <c r="Q13" s="154" t="s">
        <v>433</v>
      </c>
      <c r="R13" s="154" t="s">
        <v>433</v>
      </c>
      <c r="S13" s="124" t="s">
        <v>45</v>
      </c>
      <c r="T13" s="121">
        <f>D29</f>
        <v>10000</v>
      </c>
      <c r="U13" s="154" t="s">
        <v>433</v>
      </c>
      <c r="V13" s="154" t="s">
        <v>433</v>
      </c>
      <c r="W13" s="154" t="s">
        <v>433</v>
      </c>
      <c r="X13" s="154" t="s">
        <v>433</v>
      </c>
      <c r="Y13" s="154" t="s">
        <v>433</v>
      </c>
      <c r="Z13" s="154" t="s">
        <v>433</v>
      </c>
      <c r="AA13" s="154" t="s">
        <v>433</v>
      </c>
      <c r="AB13" s="151" t="s">
        <v>188</v>
      </c>
      <c r="AC13" s="151" t="s">
        <v>433</v>
      </c>
      <c r="AD13" s="151">
        <f>ROUND(($AC$8/$U$8)*D28,4)</f>
        <v>659.52229999999997</v>
      </c>
      <c r="AE13" s="154" t="s">
        <v>433</v>
      </c>
      <c r="AF13" s="154" t="s">
        <v>433</v>
      </c>
      <c r="AG13" s="154" t="s">
        <v>433</v>
      </c>
      <c r="AH13" s="154" t="s">
        <v>433</v>
      </c>
      <c r="AI13" s="154" t="s">
        <v>433</v>
      </c>
      <c r="AJ13" s="154" t="s">
        <v>433</v>
      </c>
      <c r="AK13" s="154" t="s">
        <v>433</v>
      </c>
      <c r="AL13" s="154" t="s">
        <v>433</v>
      </c>
      <c r="AM13" s="154" t="s">
        <v>433</v>
      </c>
      <c r="AN13" s="158" t="s">
        <v>188</v>
      </c>
      <c r="AO13" s="158" t="s">
        <v>433</v>
      </c>
      <c r="AP13" s="158">
        <f>ROUND(($AO$8/$U$8)*D28,4)</f>
        <v>659.52229999999997</v>
      </c>
      <c r="AQ13" s="154" t="s">
        <v>433</v>
      </c>
      <c r="AR13" s="154" t="s">
        <v>433</v>
      </c>
      <c r="AS13" s="154" t="s">
        <v>433</v>
      </c>
      <c r="AT13" s="154" t="s">
        <v>433</v>
      </c>
      <c r="AU13" s="154" t="s">
        <v>433</v>
      </c>
      <c r="AV13" s="154" t="s">
        <v>433</v>
      </c>
      <c r="AW13" s="154" t="s">
        <v>433</v>
      </c>
      <c r="AX13" s="154" t="s">
        <v>433</v>
      </c>
      <c r="AY13" s="154" t="s">
        <v>433</v>
      </c>
      <c r="AZ13" s="159" t="s">
        <v>188</v>
      </c>
      <c r="BA13" s="159" t="s">
        <v>433</v>
      </c>
      <c r="BB13" s="159">
        <f>ROUND(($BA$8/$U$8)*D28,4)</f>
        <v>680.95540000000005</v>
      </c>
      <c r="BC13" s="154" t="s">
        <v>433</v>
      </c>
      <c r="BD13" s="154" t="s">
        <v>433</v>
      </c>
      <c r="BE13" s="154" t="s">
        <v>433</v>
      </c>
      <c r="BF13" s="154" t="s">
        <v>433</v>
      </c>
      <c r="BG13" s="154" t="s">
        <v>433</v>
      </c>
      <c r="BH13" s="154" t="s">
        <v>433</v>
      </c>
      <c r="BI13" s="154" t="s">
        <v>433</v>
      </c>
    </row>
    <row r="14" spans="1:93" x14ac:dyDescent="0.2">
      <c r="A14" s="123">
        <v>11</v>
      </c>
      <c r="B14" s="154" t="s">
        <v>433</v>
      </c>
      <c r="C14" s="154" t="s">
        <v>433</v>
      </c>
      <c r="D14" s="154" t="s">
        <v>433</v>
      </c>
      <c r="E14" s="154" t="s">
        <v>433</v>
      </c>
      <c r="F14" s="154" t="s">
        <v>433</v>
      </c>
      <c r="G14" s="154" t="s">
        <v>433</v>
      </c>
      <c r="H14" s="154" t="s">
        <v>433</v>
      </c>
      <c r="I14" s="154" t="s">
        <v>433</v>
      </c>
      <c r="J14" s="154" t="s">
        <v>433</v>
      </c>
      <c r="K14" s="154" t="s">
        <v>433</v>
      </c>
      <c r="L14" s="154" t="s">
        <v>433</v>
      </c>
      <c r="M14" s="154" t="s">
        <v>433</v>
      </c>
      <c r="N14" s="154" t="s">
        <v>433</v>
      </c>
      <c r="O14" s="154" t="s">
        <v>433</v>
      </c>
      <c r="P14" s="154" t="s">
        <v>433</v>
      </c>
      <c r="Q14" s="154" t="s">
        <v>433</v>
      </c>
      <c r="R14" s="154" t="s">
        <v>433</v>
      </c>
      <c r="S14" s="154" t="s">
        <v>433</v>
      </c>
      <c r="T14" s="154" t="s">
        <v>433</v>
      </c>
      <c r="U14" s="154" t="s">
        <v>433</v>
      </c>
      <c r="V14" s="154" t="s">
        <v>433</v>
      </c>
      <c r="W14" s="154" t="s">
        <v>433</v>
      </c>
      <c r="X14" s="154" t="s">
        <v>433</v>
      </c>
      <c r="Y14" s="154" t="s">
        <v>433</v>
      </c>
      <c r="Z14" s="154" t="s">
        <v>433</v>
      </c>
      <c r="AA14" s="154" t="s">
        <v>433</v>
      </c>
      <c r="AB14" s="151" t="s">
        <v>189</v>
      </c>
      <c r="AC14" s="151" t="s">
        <v>433</v>
      </c>
      <c r="AD14" s="151">
        <f>ROUND(AD12+AD13,2)</f>
        <v>2308.33</v>
      </c>
      <c r="AE14" s="154" t="s">
        <v>433</v>
      </c>
      <c r="AF14" s="154" t="s">
        <v>433</v>
      </c>
      <c r="AG14" s="154" t="s">
        <v>433</v>
      </c>
      <c r="AH14" s="154" t="s">
        <v>433</v>
      </c>
      <c r="AI14" s="154" t="s">
        <v>433</v>
      </c>
      <c r="AJ14" s="154" t="s">
        <v>433</v>
      </c>
      <c r="AK14" s="154" t="s">
        <v>433</v>
      </c>
      <c r="AL14" s="154" t="s">
        <v>433</v>
      </c>
      <c r="AM14" s="154" t="s">
        <v>433</v>
      </c>
      <c r="AN14" s="158" t="s">
        <v>189</v>
      </c>
      <c r="AO14" s="158" t="s">
        <v>433</v>
      </c>
      <c r="AP14" s="158">
        <f>ROUND(AP12+AP13,2)</f>
        <v>2308.33</v>
      </c>
      <c r="AQ14" s="154" t="s">
        <v>433</v>
      </c>
      <c r="AR14" s="154" t="s">
        <v>433</v>
      </c>
      <c r="AS14" s="154" t="s">
        <v>433</v>
      </c>
      <c r="AT14" s="154" t="s">
        <v>433</v>
      </c>
      <c r="AU14" s="154" t="s">
        <v>433</v>
      </c>
      <c r="AV14" s="154" t="s">
        <v>433</v>
      </c>
      <c r="AW14" s="154" t="s">
        <v>433</v>
      </c>
      <c r="AX14" s="154" t="s">
        <v>433</v>
      </c>
      <c r="AY14" s="154" t="s">
        <v>433</v>
      </c>
      <c r="AZ14" s="159" t="s">
        <v>189</v>
      </c>
      <c r="BA14" s="159" t="s">
        <v>433</v>
      </c>
      <c r="BB14" s="159">
        <f>ROUND(BB12+BB13,2)</f>
        <v>2383.34</v>
      </c>
      <c r="BC14" s="154" t="s">
        <v>433</v>
      </c>
      <c r="BD14" s="154" t="s">
        <v>433</v>
      </c>
      <c r="BE14" s="154" t="s">
        <v>433</v>
      </c>
      <c r="BF14" s="154" t="s">
        <v>433</v>
      </c>
      <c r="BG14" s="154" t="s">
        <v>433</v>
      </c>
      <c r="BH14" s="154" t="s">
        <v>433</v>
      </c>
      <c r="BI14" s="154" t="s">
        <v>433</v>
      </c>
    </row>
    <row r="15" spans="1:93" ht="25.5" x14ac:dyDescent="0.2">
      <c r="A15" s="123">
        <v>12</v>
      </c>
      <c r="B15" s="184" t="s">
        <v>25</v>
      </c>
      <c r="C15" s="184" t="s">
        <v>26</v>
      </c>
      <c r="D15" s="184" t="s">
        <v>27</v>
      </c>
      <c r="E15" s="184" t="s">
        <v>14</v>
      </c>
      <c r="F15" s="184" t="s">
        <v>21</v>
      </c>
      <c r="G15" s="184" t="s">
        <v>22</v>
      </c>
      <c r="H15" s="184" t="s">
        <v>79</v>
      </c>
      <c r="I15" s="184" t="s">
        <v>80</v>
      </c>
      <c r="J15" s="184" t="s">
        <v>13</v>
      </c>
      <c r="K15" s="184" t="s">
        <v>24</v>
      </c>
      <c r="L15" s="185" t="s">
        <v>609</v>
      </c>
      <c r="M15" s="185" t="s">
        <v>610</v>
      </c>
      <c r="N15" s="185" t="s">
        <v>434</v>
      </c>
      <c r="O15" s="186" t="s">
        <v>608</v>
      </c>
      <c r="P15" s="186" t="s">
        <v>81</v>
      </c>
      <c r="Q15" s="184" t="s">
        <v>83</v>
      </c>
      <c r="R15" s="184" t="s">
        <v>82</v>
      </c>
      <c r="S15" s="154" t="s">
        <v>433</v>
      </c>
      <c r="T15" s="154" t="s">
        <v>433</v>
      </c>
      <c r="U15" s="154" t="s">
        <v>433</v>
      </c>
      <c r="V15" s="74" t="s">
        <v>247</v>
      </c>
      <c r="W15" s="74" t="s">
        <v>248</v>
      </c>
      <c r="X15" s="74" t="s">
        <v>607</v>
      </c>
      <c r="Y15" s="161" t="s">
        <v>433</v>
      </c>
      <c r="Z15" s="154" t="s">
        <v>433</v>
      </c>
      <c r="AA15" s="154" t="s">
        <v>433</v>
      </c>
      <c r="AB15" s="151" t="s">
        <v>183</v>
      </c>
      <c r="AC15" s="151" t="s">
        <v>433</v>
      </c>
      <c r="AD15" s="151">
        <v>0</v>
      </c>
      <c r="AE15" s="154" t="s">
        <v>433</v>
      </c>
      <c r="AF15" s="154" t="s">
        <v>433</v>
      </c>
      <c r="AG15" s="154" t="s">
        <v>433</v>
      </c>
      <c r="AH15" s="154" t="s">
        <v>433</v>
      </c>
      <c r="AI15" s="154" t="s">
        <v>433</v>
      </c>
      <c r="AJ15" s="154" t="s">
        <v>433</v>
      </c>
      <c r="AK15" s="154" t="s">
        <v>433</v>
      </c>
      <c r="AL15" s="154" t="s">
        <v>433</v>
      </c>
      <c r="AM15" s="154" t="s">
        <v>433</v>
      </c>
      <c r="AN15" s="158" t="s">
        <v>183</v>
      </c>
      <c r="AO15" s="158" t="s">
        <v>433</v>
      </c>
      <c r="AP15" s="158">
        <v>0</v>
      </c>
      <c r="AQ15" s="154" t="s">
        <v>433</v>
      </c>
      <c r="AR15" s="154" t="s">
        <v>433</v>
      </c>
      <c r="AS15" s="154" t="s">
        <v>433</v>
      </c>
      <c r="AT15" s="154" t="s">
        <v>433</v>
      </c>
      <c r="AU15" s="154" t="s">
        <v>433</v>
      </c>
      <c r="AV15" s="154" t="s">
        <v>433</v>
      </c>
      <c r="AW15" s="154" t="s">
        <v>433</v>
      </c>
      <c r="AX15" s="154" t="s">
        <v>433</v>
      </c>
      <c r="AY15" s="154" t="s">
        <v>433</v>
      </c>
      <c r="AZ15" s="159" t="s">
        <v>183</v>
      </c>
      <c r="BA15" s="159" t="s">
        <v>433</v>
      </c>
      <c r="BB15" s="159">
        <v>0</v>
      </c>
      <c r="BC15" s="154" t="s">
        <v>433</v>
      </c>
      <c r="BD15" s="154" t="s">
        <v>433</v>
      </c>
      <c r="BE15" s="154" t="s">
        <v>433</v>
      </c>
      <c r="BF15" s="154" t="s">
        <v>433</v>
      </c>
      <c r="BG15" s="154" t="s">
        <v>433</v>
      </c>
      <c r="BH15" s="154" t="s">
        <v>433</v>
      </c>
      <c r="BI15" s="154" t="s">
        <v>433</v>
      </c>
    </row>
    <row r="16" spans="1:93" ht="15" x14ac:dyDescent="0.25">
      <c r="A16" s="123">
        <v>13</v>
      </c>
      <c r="B16" t="s">
        <v>1212</v>
      </c>
      <c r="C16" t="s">
        <v>1213</v>
      </c>
      <c r="D16" s="175" t="s">
        <v>433</v>
      </c>
      <c r="E16" t="s">
        <v>1214</v>
      </c>
      <c r="F16" s="154" t="s">
        <v>433</v>
      </c>
      <c r="G16" t="s">
        <v>1215</v>
      </c>
      <c r="H16" s="176">
        <f>ROUND(AD10,2)</f>
        <v>2668250</v>
      </c>
      <c r="I16" s="176">
        <f>ROUND(AH8,2)</f>
        <v>133306.56</v>
      </c>
      <c r="J16" s="176">
        <f>ROUND(AD17,2)</f>
        <v>2801746.06</v>
      </c>
      <c r="K16" t="s">
        <v>1211</v>
      </c>
      <c r="L16" s="177">
        <f>J16</f>
        <v>2801746.06</v>
      </c>
      <c r="M16" s="123">
        <v>1</v>
      </c>
      <c r="N16" s="177">
        <f>L16*M16</f>
        <v>2801746.06</v>
      </c>
      <c r="O16" s="8">
        <f>J16-L16</f>
        <v>0</v>
      </c>
      <c r="P16" s="176">
        <v>0</v>
      </c>
      <c r="Q16" s="176">
        <v>0</v>
      </c>
      <c r="R16" s="176">
        <v>0</v>
      </c>
      <c r="S16" s="154" t="s">
        <v>433</v>
      </c>
      <c r="T16" s="154" t="s">
        <v>433</v>
      </c>
      <c r="U16" s="154" t="s">
        <v>433</v>
      </c>
      <c r="V16" s="75">
        <f>(U3*N3)</f>
        <v>0</v>
      </c>
      <c r="W16" s="75">
        <f>(U3*O3)</f>
        <v>0</v>
      </c>
      <c r="X16" s="75">
        <f>V3</f>
        <v>831.84</v>
      </c>
      <c r="Y16" s="154" t="s">
        <v>433</v>
      </c>
      <c r="Z16" s="154" t="s">
        <v>433</v>
      </c>
      <c r="AA16" s="154" t="s">
        <v>433</v>
      </c>
      <c r="AB16" s="151" t="s">
        <v>50</v>
      </c>
      <c r="AC16" s="151" t="s">
        <v>433</v>
      </c>
      <c r="AD16" s="151">
        <f>AH8</f>
        <v>133306.56</v>
      </c>
      <c r="AE16" s="154" t="s">
        <v>433</v>
      </c>
      <c r="AF16" s="154" t="s">
        <v>433</v>
      </c>
      <c r="AG16" s="154" t="s">
        <v>433</v>
      </c>
      <c r="AH16" s="162" t="s">
        <v>433</v>
      </c>
      <c r="AI16" s="162" t="s">
        <v>433</v>
      </c>
      <c r="AJ16" s="154" t="s">
        <v>433</v>
      </c>
      <c r="AK16" s="154" t="s">
        <v>433</v>
      </c>
      <c r="AL16" s="154" t="s">
        <v>433</v>
      </c>
      <c r="AM16" s="154" t="s">
        <v>433</v>
      </c>
      <c r="AN16" s="158" t="s">
        <v>50</v>
      </c>
      <c r="AO16" s="158" t="s">
        <v>433</v>
      </c>
      <c r="AP16" s="158">
        <f>AT8</f>
        <v>133306.56</v>
      </c>
      <c r="AQ16" s="154" t="s">
        <v>433</v>
      </c>
      <c r="AR16" s="154" t="s">
        <v>433</v>
      </c>
      <c r="AS16" s="154" t="s">
        <v>433</v>
      </c>
      <c r="AT16" s="154" t="s">
        <v>433</v>
      </c>
      <c r="AU16" s="154" t="s">
        <v>433</v>
      </c>
      <c r="AV16" s="154" t="s">
        <v>433</v>
      </c>
      <c r="AW16" s="154" t="s">
        <v>433</v>
      </c>
      <c r="AX16" s="154" t="s">
        <v>433</v>
      </c>
      <c r="AY16" s="154" t="s">
        <v>433</v>
      </c>
      <c r="AZ16" s="159" t="s">
        <v>50</v>
      </c>
      <c r="BA16" s="159" t="s">
        <v>433</v>
      </c>
      <c r="BB16" s="159">
        <f>BF8</f>
        <v>137638.75</v>
      </c>
      <c r="BC16" s="154" t="s">
        <v>433</v>
      </c>
      <c r="BD16" s="154" t="s">
        <v>433</v>
      </c>
      <c r="BE16" s="154" t="s">
        <v>433</v>
      </c>
      <c r="BF16" s="154" t="s">
        <v>433</v>
      </c>
      <c r="BG16" s="154" t="s">
        <v>433</v>
      </c>
      <c r="BH16" s="154" t="s">
        <v>433</v>
      </c>
      <c r="BI16" s="154" t="s">
        <v>433</v>
      </c>
    </row>
    <row r="17" spans="1:61" ht="15" x14ac:dyDescent="0.25">
      <c r="A17" s="123">
        <v>14</v>
      </c>
      <c r="B17" s="175" t="s">
        <v>433</v>
      </c>
      <c r="C17" s="175" t="s">
        <v>433</v>
      </c>
      <c r="D17" s="175" t="s">
        <v>433</v>
      </c>
      <c r="E17" s="175" t="s">
        <v>433</v>
      </c>
      <c r="F17" s="154" t="s">
        <v>433</v>
      </c>
      <c r="G17" t="s">
        <v>1216</v>
      </c>
      <c r="H17" s="176">
        <f>ROUND(AP10,2)</f>
        <v>2668250</v>
      </c>
      <c r="I17" s="176">
        <f>ROUND(AT8,2)</f>
        <v>133306.56</v>
      </c>
      <c r="J17" s="69">
        <f>ROUND(AP17,2)</f>
        <v>2801746.06</v>
      </c>
      <c r="K17" t="s">
        <v>844</v>
      </c>
      <c r="L17" s="177">
        <f>J17</f>
        <v>2801746.06</v>
      </c>
      <c r="M17" s="123">
        <v>1</v>
      </c>
      <c r="N17" s="177">
        <f t="shared" ref="N17:N18" si="44">L17*M17</f>
        <v>2801746.06</v>
      </c>
      <c r="O17" s="8">
        <f t="shared" ref="O17:O18" si="45">J17-L17</f>
        <v>0</v>
      </c>
      <c r="P17" s="176">
        <v>0</v>
      </c>
      <c r="Q17" s="176">
        <v>0</v>
      </c>
      <c r="R17" s="176">
        <v>0</v>
      </c>
      <c r="S17" s="154" t="s">
        <v>433</v>
      </c>
      <c r="T17" s="154" t="s">
        <v>433</v>
      </c>
      <c r="U17" s="154" t="s">
        <v>433</v>
      </c>
      <c r="V17" s="75">
        <f t="shared" ref="V17:V20" si="46">(U4*N4)</f>
        <v>0</v>
      </c>
      <c r="W17" s="75">
        <f t="shared" ref="W17:W20" si="47">(U4*O4)</f>
        <v>0</v>
      </c>
      <c r="X17" s="75">
        <f t="shared" ref="X17:X26" si="48">V4</f>
        <v>25854.45</v>
      </c>
      <c r="Y17" s="154" t="s">
        <v>433</v>
      </c>
      <c r="Z17" s="154" t="s">
        <v>433</v>
      </c>
      <c r="AA17" s="154" t="s">
        <v>433</v>
      </c>
      <c r="AB17" s="151" t="s">
        <v>190</v>
      </c>
      <c r="AC17" s="151" t="s">
        <v>433</v>
      </c>
      <c r="AD17" s="151">
        <f>(AD10+AD14+AD16)-AD11</f>
        <v>2801746.06</v>
      </c>
      <c r="AE17" s="154" t="s">
        <v>433</v>
      </c>
      <c r="AF17" s="154" t="s">
        <v>433</v>
      </c>
      <c r="AG17" s="154" t="s">
        <v>433</v>
      </c>
      <c r="AH17" s="154" t="s">
        <v>433</v>
      </c>
      <c r="AI17" s="154" t="s">
        <v>433</v>
      </c>
      <c r="AJ17" s="154" t="s">
        <v>433</v>
      </c>
      <c r="AK17" s="154" t="s">
        <v>433</v>
      </c>
      <c r="AL17" s="154" t="s">
        <v>433</v>
      </c>
      <c r="AM17" s="154" t="s">
        <v>433</v>
      </c>
      <c r="AN17" s="158" t="s">
        <v>190</v>
      </c>
      <c r="AO17" s="158" t="s">
        <v>433</v>
      </c>
      <c r="AP17" s="158">
        <f>(AP10+AP14+AP16)-AP11</f>
        <v>2801746.06</v>
      </c>
      <c r="AQ17" s="154" t="s">
        <v>433</v>
      </c>
      <c r="AR17" s="154" t="s">
        <v>433</v>
      </c>
      <c r="AS17" s="154" t="s">
        <v>433</v>
      </c>
      <c r="AT17" s="154" t="s">
        <v>433</v>
      </c>
      <c r="AU17" s="154" t="s">
        <v>433</v>
      </c>
      <c r="AV17" s="154" t="s">
        <v>433</v>
      </c>
      <c r="AW17" s="154" t="s">
        <v>433</v>
      </c>
      <c r="AX17" s="154" t="s">
        <v>433</v>
      </c>
      <c r="AY17" s="154" t="s">
        <v>433</v>
      </c>
      <c r="AZ17" s="159" t="s">
        <v>190</v>
      </c>
      <c r="BA17" s="159" t="s">
        <v>433</v>
      </c>
      <c r="BB17" s="159">
        <f>(BB10+BB14+BB16)-BB11</f>
        <v>2892796.9</v>
      </c>
      <c r="BC17" s="154" t="s">
        <v>433</v>
      </c>
      <c r="BD17" s="154" t="s">
        <v>433</v>
      </c>
      <c r="BE17" s="154" t="s">
        <v>433</v>
      </c>
      <c r="BF17" s="154" t="s">
        <v>433</v>
      </c>
      <c r="BG17" s="154" t="s">
        <v>433</v>
      </c>
      <c r="BH17" s="154" t="s">
        <v>433</v>
      </c>
      <c r="BI17" s="154" t="s">
        <v>433</v>
      </c>
    </row>
    <row r="18" spans="1:61" ht="15" x14ac:dyDescent="0.25">
      <c r="A18" s="123">
        <v>15</v>
      </c>
      <c r="B18" s="175" t="s">
        <v>433</v>
      </c>
      <c r="C18" s="175" t="s">
        <v>433</v>
      </c>
      <c r="D18" s="175" t="s">
        <v>433</v>
      </c>
      <c r="E18" s="175" t="s">
        <v>433</v>
      </c>
      <c r="F18" s="154" t="s">
        <v>433</v>
      </c>
      <c r="G18" t="s">
        <v>1217</v>
      </c>
      <c r="H18" s="176">
        <f>ROUND(BB10,2)</f>
        <v>2754962.5</v>
      </c>
      <c r="I18" s="176">
        <f>ROUND(BF8,2)</f>
        <v>137638.75</v>
      </c>
      <c r="J18" s="69">
        <f>ROUND(BB17,2)</f>
        <v>2892796.9</v>
      </c>
      <c r="K18" s="176" t="s">
        <v>433</v>
      </c>
      <c r="L18" s="8">
        <f t="shared" ref="L18:L19" si="49">J18</f>
        <v>2892796.9</v>
      </c>
      <c r="M18" s="123">
        <v>1</v>
      </c>
      <c r="N18" s="177">
        <f t="shared" si="44"/>
        <v>2892796.9</v>
      </c>
      <c r="O18" s="8">
        <f t="shared" si="45"/>
        <v>0</v>
      </c>
      <c r="P18" s="176">
        <v>0</v>
      </c>
      <c r="Q18" s="176">
        <v>0</v>
      </c>
      <c r="R18" s="176">
        <v>0</v>
      </c>
      <c r="S18" s="154" t="s">
        <v>433</v>
      </c>
      <c r="T18" s="154" t="s">
        <v>433</v>
      </c>
      <c r="U18" s="154" t="s">
        <v>433</v>
      </c>
      <c r="V18" s="75">
        <f t="shared" si="46"/>
        <v>0</v>
      </c>
      <c r="W18" s="75">
        <f t="shared" si="47"/>
        <v>0</v>
      </c>
      <c r="X18" s="75">
        <f t="shared" si="48"/>
        <v>143885.65</v>
      </c>
      <c r="Y18" s="154" t="s">
        <v>433</v>
      </c>
      <c r="Z18" s="154" t="s">
        <v>433</v>
      </c>
      <c r="AA18" s="154" t="s">
        <v>433</v>
      </c>
      <c r="AB18" s="151" t="s">
        <v>45</v>
      </c>
      <c r="AC18" s="151" t="s">
        <v>433</v>
      </c>
      <c r="AD18" s="188">
        <f>ROUND(($AC$8/$U$8)*D29,2)</f>
        <v>3297.61</v>
      </c>
      <c r="AE18" s="154" t="s">
        <v>433</v>
      </c>
      <c r="AF18" s="154" t="s">
        <v>433</v>
      </c>
      <c r="AG18" s="154" t="s">
        <v>433</v>
      </c>
      <c r="AH18" s="154" t="s">
        <v>433</v>
      </c>
      <c r="AI18" s="154" t="s">
        <v>433</v>
      </c>
      <c r="AJ18" s="154" t="s">
        <v>433</v>
      </c>
      <c r="AK18" s="154" t="s">
        <v>433</v>
      </c>
      <c r="AL18" s="154" t="s">
        <v>433</v>
      </c>
      <c r="AM18" s="154" t="s">
        <v>433</v>
      </c>
      <c r="AN18" s="158" t="s">
        <v>45</v>
      </c>
      <c r="AO18" s="158" t="s">
        <v>433</v>
      </c>
      <c r="AP18" s="190">
        <f>ROUND(($AO$8/$U$8)*D29,2)</f>
        <v>3297.61</v>
      </c>
      <c r="AQ18" s="154" t="s">
        <v>433</v>
      </c>
      <c r="AR18" s="154" t="s">
        <v>433</v>
      </c>
      <c r="AS18" s="154" t="s">
        <v>433</v>
      </c>
      <c r="AT18" s="154" t="s">
        <v>433</v>
      </c>
      <c r="AU18" s="154" t="s">
        <v>433</v>
      </c>
      <c r="AV18" s="154" t="s">
        <v>433</v>
      </c>
      <c r="AW18" s="154" t="s">
        <v>433</v>
      </c>
      <c r="AX18" s="154" t="s">
        <v>433</v>
      </c>
      <c r="AY18" s="154" t="s">
        <v>433</v>
      </c>
      <c r="AZ18" s="159" t="s">
        <v>45</v>
      </c>
      <c r="BA18" s="159" t="s">
        <v>433</v>
      </c>
      <c r="BB18" s="189">
        <f>ROUND(($BA$8/$U$8)*D29,2)</f>
        <v>3404.78</v>
      </c>
      <c r="BC18" s="154" t="s">
        <v>433</v>
      </c>
      <c r="BD18" s="154" t="s">
        <v>433</v>
      </c>
      <c r="BE18" s="154" t="s">
        <v>433</v>
      </c>
      <c r="BF18" s="154" t="s">
        <v>433</v>
      </c>
      <c r="BG18" s="154" t="s">
        <v>433</v>
      </c>
      <c r="BH18" s="154" t="s">
        <v>433</v>
      </c>
      <c r="BI18" s="154" t="s">
        <v>433</v>
      </c>
    </row>
    <row r="19" spans="1:61" s="165" customFormat="1" x14ac:dyDescent="0.2">
      <c r="A19" s="123">
        <v>16</v>
      </c>
      <c r="B19" s="175" t="s">
        <v>433</v>
      </c>
      <c r="C19" s="175" t="s">
        <v>433</v>
      </c>
      <c r="D19" s="175" t="s">
        <v>433</v>
      </c>
      <c r="E19" s="175" t="s">
        <v>433</v>
      </c>
      <c r="F19" s="175" t="s">
        <v>433</v>
      </c>
      <c r="G19" s="175" t="s">
        <v>433</v>
      </c>
      <c r="H19" s="176" t="s">
        <v>433</v>
      </c>
      <c r="I19" s="176" t="s">
        <v>433</v>
      </c>
      <c r="J19" s="69" t="s">
        <v>433</v>
      </c>
      <c r="K19" s="176" t="s">
        <v>433</v>
      </c>
      <c r="L19" s="8" t="str">
        <f t="shared" si="49"/>
        <v>.</v>
      </c>
      <c r="M19" s="191" t="s">
        <v>433</v>
      </c>
      <c r="N19" s="76">
        <f>N18+N17</f>
        <v>5694542.96</v>
      </c>
      <c r="O19" s="8" t="s">
        <v>433</v>
      </c>
      <c r="P19" s="176">
        <v>0</v>
      </c>
      <c r="Q19" s="176">
        <v>0</v>
      </c>
      <c r="R19" s="176">
        <v>0</v>
      </c>
      <c r="S19" s="187" t="s">
        <v>433</v>
      </c>
      <c r="T19" s="187" t="s">
        <v>433</v>
      </c>
      <c r="U19" s="154" t="s">
        <v>433</v>
      </c>
      <c r="V19" s="75">
        <f t="shared" si="46"/>
        <v>0</v>
      </c>
      <c r="W19" s="75">
        <f t="shared" si="47"/>
        <v>0</v>
      </c>
      <c r="X19" s="75">
        <f t="shared" si="48"/>
        <v>33638.89</v>
      </c>
      <c r="Y19" s="154" t="s">
        <v>433</v>
      </c>
      <c r="Z19" s="163" t="s">
        <v>433</v>
      </c>
      <c r="AA19" s="163" t="s">
        <v>433</v>
      </c>
      <c r="AB19" s="163" t="s">
        <v>433</v>
      </c>
      <c r="AC19" s="163" t="s">
        <v>433</v>
      </c>
      <c r="AD19" s="163" t="s">
        <v>433</v>
      </c>
      <c r="AE19" s="163" t="s">
        <v>433</v>
      </c>
      <c r="AF19" s="163" t="s">
        <v>433</v>
      </c>
      <c r="AG19" s="163" t="s">
        <v>433</v>
      </c>
      <c r="AH19" s="163" t="s">
        <v>433</v>
      </c>
      <c r="AI19" s="163" t="s">
        <v>433</v>
      </c>
      <c r="AJ19" s="163" t="s">
        <v>433</v>
      </c>
      <c r="AK19" s="164" t="s">
        <v>433</v>
      </c>
      <c r="AL19" s="164" t="s">
        <v>433</v>
      </c>
      <c r="AM19" s="164" t="s">
        <v>433</v>
      </c>
      <c r="AN19" s="163" t="s">
        <v>433</v>
      </c>
      <c r="AO19" s="163" t="s">
        <v>433</v>
      </c>
      <c r="AP19" s="163" t="s">
        <v>433</v>
      </c>
      <c r="AQ19" s="163" t="s">
        <v>433</v>
      </c>
      <c r="AR19" s="163" t="s">
        <v>433</v>
      </c>
      <c r="AS19" s="163" t="s">
        <v>433</v>
      </c>
      <c r="AT19" s="163" t="s">
        <v>433</v>
      </c>
      <c r="AU19" s="163" t="s">
        <v>433</v>
      </c>
      <c r="AV19" s="163" t="s">
        <v>433</v>
      </c>
      <c r="AW19" s="163" t="s">
        <v>433</v>
      </c>
      <c r="AX19" s="163" t="s">
        <v>433</v>
      </c>
      <c r="AY19" s="163" t="s">
        <v>433</v>
      </c>
      <c r="AZ19" s="163" t="s">
        <v>433</v>
      </c>
      <c r="BA19" s="163" t="s">
        <v>433</v>
      </c>
      <c r="BB19" s="163" t="s">
        <v>433</v>
      </c>
      <c r="BC19" s="163" t="s">
        <v>433</v>
      </c>
      <c r="BD19" s="163" t="s">
        <v>433</v>
      </c>
      <c r="BE19" s="163" t="s">
        <v>433</v>
      </c>
      <c r="BF19" s="163" t="s">
        <v>433</v>
      </c>
      <c r="BG19" s="163" t="s">
        <v>433</v>
      </c>
      <c r="BH19" s="163" t="s">
        <v>433</v>
      </c>
      <c r="BI19" s="163" t="s">
        <v>433</v>
      </c>
    </row>
    <row r="20" spans="1:61" x14ac:dyDescent="0.2">
      <c r="A20" s="123">
        <v>17</v>
      </c>
      <c r="B20" s="182" t="s">
        <v>23</v>
      </c>
      <c r="C20" s="182" t="s">
        <v>433</v>
      </c>
      <c r="D20" s="182" t="s">
        <v>433</v>
      </c>
      <c r="E20" s="182" t="s">
        <v>433</v>
      </c>
      <c r="F20" s="182" t="s">
        <v>433</v>
      </c>
      <c r="G20" s="182" t="s">
        <v>433</v>
      </c>
      <c r="H20" s="183">
        <f>ROUND(SUM(H16:H19),2)</f>
        <v>8091462.5</v>
      </c>
      <c r="I20" s="183">
        <f>ROUND(SUM(I16:I19),2)</f>
        <v>404251.87</v>
      </c>
      <c r="J20" s="72">
        <f>ROUND(SUM(J16:J19),2)</f>
        <v>8496289.0199999996</v>
      </c>
      <c r="K20" s="183" t="s">
        <v>433</v>
      </c>
      <c r="L20" s="183">
        <f>SUM(L16:L19)</f>
        <v>8496289.0199999996</v>
      </c>
      <c r="M20" s="183"/>
      <c r="N20" s="183">
        <f>N19+N16</f>
        <v>8496289.0199999996</v>
      </c>
      <c r="O20" s="183">
        <f>SUM(O16:O19)</f>
        <v>0</v>
      </c>
      <c r="P20" s="183">
        <f>ROUND(T8,2)</f>
        <v>8091462.5</v>
      </c>
      <c r="Q20" s="183">
        <f>V8</f>
        <v>404251.85</v>
      </c>
      <c r="R20" s="183">
        <f>ROUND(T12,2)</f>
        <v>8496288.9900000002</v>
      </c>
      <c r="S20" s="154" t="s">
        <v>433</v>
      </c>
      <c r="T20" s="154" t="s">
        <v>433</v>
      </c>
      <c r="U20" s="162" t="s">
        <v>433</v>
      </c>
      <c r="V20" s="75">
        <f t="shared" si="46"/>
        <v>0</v>
      </c>
      <c r="W20" s="75">
        <f t="shared" si="47"/>
        <v>0</v>
      </c>
      <c r="X20" s="75">
        <f t="shared" si="48"/>
        <v>200041.02</v>
      </c>
      <c r="Y20" s="154" t="s">
        <v>433</v>
      </c>
      <c r="Z20" s="154" t="s">
        <v>433</v>
      </c>
      <c r="AA20" s="154" t="s">
        <v>433</v>
      </c>
      <c r="AB20" s="154" t="s">
        <v>433</v>
      </c>
      <c r="AC20" s="154" t="s">
        <v>433</v>
      </c>
      <c r="AD20" s="154" t="s">
        <v>433</v>
      </c>
      <c r="AE20" s="154" t="s">
        <v>433</v>
      </c>
      <c r="AF20" s="154" t="s">
        <v>433</v>
      </c>
      <c r="AG20" s="154" t="s">
        <v>433</v>
      </c>
      <c r="AH20" s="154" t="s">
        <v>433</v>
      </c>
      <c r="AI20" s="154" t="s">
        <v>433</v>
      </c>
      <c r="AJ20" s="154" t="s">
        <v>433</v>
      </c>
      <c r="AK20" s="164" t="s">
        <v>433</v>
      </c>
      <c r="AL20" s="164" t="s">
        <v>433</v>
      </c>
      <c r="AM20" s="164" t="s">
        <v>433</v>
      </c>
      <c r="AN20" s="154" t="s">
        <v>433</v>
      </c>
      <c r="AO20" s="154" t="s">
        <v>433</v>
      </c>
      <c r="AP20" s="154" t="s">
        <v>433</v>
      </c>
      <c r="AQ20" s="154" t="s">
        <v>433</v>
      </c>
      <c r="AR20" s="154" t="s">
        <v>433</v>
      </c>
      <c r="AS20" s="154" t="s">
        <v>433</v>
      </c>
      <c r="AT20" s="154" t="s">
        <v>433</v>
      </c>
      <c r="AU20" s="154" t="s">
        <v>433</v>
      </c>
      <c r="AV20" s="154" t="s">
        <v>433</v>
      </c>
      <c r="AW20" s="154" t="s">
        <v>433</v>
      </c>
      <c r="AX20" s="154" t="s">
        <v>433</v>
      </c>
      <c r="AY20" s="154" t="s">
        <v>433</v>
      </c>
      <c r="AZ20" s="154" t="s">
        <v>433</v>
      </c>
      <c r="BA20" s="154" t="s">
        <v>433</v>
      </c>
      <c r="BB20" s="154" t="s">
        <v>433</v>
      </c>
      <c r="BC20" s="154" t="s">
        <v>433</v>
      </c>
      <c r="BD20" s="154" t="s">
        <v>433</v>
      </c>
      <c r="BE20" s="154" t="s">
        <v>433</v>
      </c>
      <c r="BF20" s="154" t="s">
        <v>433</v>
      </c>
      <c r="BG20" s="154" t="s">
        <v>433</v>
      </c>
      <c r="BH20" s="154" t="s">
        <v>433</v>
      </c>
      <c r="BI20" s="154" t="s">
        <v>433</v>
      </c>
    </row>
    <row r="21" spans="1:61" x14ac:dyDescent="0.2">
      <c r="A21" s="123">
        <v>18</v>
      </c>
      <c r="B21" s="154" t="s">
        <v>433</v>
      </c>
      <c r="C21" s="154" t="s">
        <v>433</v>
      </c>
      <c r="D21" s="154" t="s">
        <v>433</v>
      </c>
      <c r="E21" s="154" t="s">
        <v>433</v>
      </c>
      <c r="F21" s="154" t="s">
        <v>433</v>
      </c>
      <c r="G21" s="154" t="s">
        <v>433</v>
      </c>
      <c r="H21" s="154" t="s">
        <v>433</v>
      </c>
      <c r="I21" s="154" t="s">
        <v>433</v>
      </c>
      <c r="J21" s="156" t="s">
        <v>433</v>
      </c>
      <c r="K21" s="154" t="s">
        <v>433</v>
      </c>
      <c r="L21" s="154" t="s">
        <v>433</v>
      </c>
      <c r="M21" s="154" t="s">
        <v>433</v>
      </c>
      <c r="N21" s="154" t="s">
        <v>433</v>
      </c>
      <c r="O21" s="154" t="s">
        <v>433</v>
      </c>
      <c r="P21" s="154" t="s">
        <v>433</v>
      </c>
      <c r="Q21" s="154" t="s">
        <v>433</v>
      </c>
      <c r="R21" s="154" t="s">
        <v>433</v>
      </c>
      <c r="S21" s="154" t="s">
        <v>433</v>
      </c>
      <c r="T21" s="154" t="s">
        <v>433</v>
      </c>
      <c r="U21" s="154" t="s">
        <v>433</v>
      </c>
      <c r="V21" s="75"/>
      <c r="W21" s="75"/>
      <c r="X21" s="75" t="s">
        <v>433</v>
      </c>
      <c r="Y21" s="154" t="s">
        <v>433</v>
      </c>
      <c r="Z21" s="154" t="s">
        <v>433</v>
      </c>
      <c r="AA21" s="154" t="s">
        <v>433</v>
      </c>
      <c r="AB21" s="154" t="s">
        <v>433</v>
      </c>
      <c r="AC21" s="154" t="s">
        <v>433</v>
      </c>
      <c r="AD21" s="154" t="s">
        <v>433</v>
      </c>
      <c r="AE21" s="154" t="s">
        <v>433</v>
      </c>
      <c r="AF21" s="154" t="s">
        <v>433</v>
      </c>
      <c r="AG21" s="154" t="s">
        <v>433</v>
      </c>
      <c r="AH21" s="154" t="s">
        <v>433</v>
      </c>
      <c r="AI21" s="154" t="s">
        <v>433</v>
      </c>
      <c r="AJ21" s="154" t="s">
        <v>433</v>
      </c>
      <c r="AK21" s="164" t="s">
        <v>433</v>
      </c>
      <c r="AL21" s="164" t="s">
        <v>433</v>
      </c>
      <c r="AM21" s="164" t="s">
        <v>433</v>
      </c>
      <c r="AN21" s="154" t="s">
        <v>433</v>
      </c>
      <c r="AO21" s="154" t="s">
        <v>433</v>
      </c>
      <c r="AP21" s="154" t="s">
        <v>433</v>
      </c>
      <c r="AQ21" s="154" t="s">
        <v>433</v>
      </c>
      <c r="AR21" s="154" t="s">
        <v>433</v>
      </c>
      <c r="AS21" s="154" t="s">
        <v>433</v>
      </c>
      <c r="AT21" s="154" t="s">
        <v>433</v>
      </c>
      <c r="AU21" s="154" t="s">
        <v>433</v>
      </c>
      <c r="AV21" s="154" t="s">
        <v>433</v>
      </c>
      <c r="AW21" s="154" t="s">
        <v>433</v>
      </c>
      <c r="AX21" s="154" t="s">
        <v>433</v>
      </c>
      <c r="AY21" s="154" t="s">
        <v>433</v>
      </c>
      <c r="AZ21" s="154" t="s">
        <v>433</v>
      </c>
      <c r="BA21" s="154" t="s">
        <v>433</v>
      </c>
      <c r="BB21" s="154" t="s">
        <v>433</v>
      </c>
      <c r="BC21" s="154" t="s">
        <v>433</v>
      </c>
      <c r="BD21" s="154" t="s">
        <v>433</v>
      </c>
      <c r="BE21" s="154" t="s">
        <v>433</v>
      </c>
      <c r="BF21" s="154" t="s">
        <v>433</v>
      </c>
      <c r="BG21" s="154" t="s">
        <v>433</v>
      </c>
      <c r="BH21" s="154" t="s">
        <v>433</v>
      </c>
      <c r="BI21" s="154" t="s">
        <v>433</v>
      </c>
    </row>
    <row r="22" spans="1:61" x14ac:dyDescent="0.2">
      <c r="A22" s="123">
        <v>19</v>
      </c>
      <c r="B22" s="154" t="s">
        <v>433</v>
      </c>
      <c r="C22" s="154" t="s">
        <v>433</v>
      </c>
      <c r="D22" s="154" t="s">
        <v>433</v>
      </c>
      <c r="E22" s="154" t="s">
        <v>433</v>
      </c>
      <c r="F22" s="154" t="s">
        <v>433</v>
      </c>
      <c r="G22" s="154" t="s">
        <v>433</v>
      </c>
      <c r="H22" s="154" t="s">
        <v>433</v>
      </c>
      <c r="I22" s="154" t="s">
        <v>433</v>
      </c>
      <c r="J22" s="156" t="s">
        <v>433</v>
      </c>
      <c r="K22" s="154" t="s">
        <v>433</v>
      </c>
      <c r="L22" s="154" t="s">
        <v>433</v>
      </c>
      <c r="M22" s="154" t="s">
        <v>433</v>
      </c>
      <c r="N22" s="154" t="s">
        <v>433</v>
      </c>
      <c r="O22" s="154" t="s">
        <v>433</v>
      </c>
      <c r="P22" s="154" t="s">
        <v>433</v>
      </c>
      <c r="Q22" s="154" t="s">
        <v>433</v>
      </c>
      <c r="R22" s="154" t="s">
        <v>433</v>
      </c>
      <c r="S22" s="154" t="s">
        <v>433</v>
      </c>
      <c r="T22" s="154" t="s">
        <v>433</v>
      </c>
      <c r="U22" s="154" t="s">
        <v>433</v>
      </c>
      <c r="V22" s="75"/>
      <c r="W22" s="75"/>
      <c r="X22" s="75" t="str">
        <f t="shared" si="48"/>
        <v>.</v>
      </c>
      <c r="Y22" s="154" t="s">
        <v>433</v>
      </c>
      <c r="Z22" s="154" t="s">
        <v>433</v>
      </c>
      <c r="AA22" s="154" t="s">
        <v>433</v>
      </c>
      <c r="AB22" s="154" t="s">
        <v>433</v>
      </c>
      <c r="AC22" s="154" t="s">
        <v>433</v>
      </c>
      <c r="AD22" s="154" t="s">
        <v>433</v>
      </c>
      <c r="AE22" s="154" t="s">
        <v>433</v>
      </c>
      <c r="AF22" s="154" t="s">
        <v>433</v>
      </c>
      <c r="AG22" s="154" t="s">
        <v>433</v>
      </c>
      <c r="AH22" s="154" t="s">
        <v>433</v>
      </c>
      <c r="AI22" s="154" t="s">
        <v>433</v>
      </c>
      <c r="AJ22" s="154" t="s">
        <v>433</v>
      </c>
      <c r="AK22" s="164" t="s">
        <v>433</v>
      </c>
      <c r="AL22" s="164" t="s">
        <v>433</v>
      </c>
      <c r="AM22" s="164" t="s">
        <v>433</v>
      </c>
      <c r="AN22" s="154" t="s">
        <v>433</v>
      </c>
      <c r="AO22" s="154" t="s">
        <v>433</v>
      </c>
      <c r="AP22" s="154" t="s">
        <v>433</v>
      </c>
      <c r="AQ22" s="154" t="s">
        <v>433</v>
      </c>
      <c r="AR22" s="154" t="s">
        <v>433</v>
      </c>
      <c r="AS22" s="154" t="s">
        <v>433</v>
      </c>
      <c r="AT22" s="154" t="s">
        <v>433</v>
      </c>
      <c r="AU22" s="154" t="s">
        <v>433</v>
      </c>
      <c r="AV22" s="154" t="s">
        <v>433</v>
      </c>
      <c r="AW22" s="154" t="s">
        <v>433</v>
      </c>
      <c r="AX22" s="154" t="s">
        <v>433</v>
      </c>
      <c r="AY22" s="154" t="s">
        <v>433</v>
      </c>
      <c r="AZ22" s="154" t="s">
        <v>433</v>
      </c>
      <c r="BA22" s="154" t="s">
        <v>433</v>
      </c>
      <c r="BB22" s="154" t="s">
        <v>433</v>
      </c>
      <c r="BC22" s="154" t="s">
        <v>433</v>
      </c>
      <c r="BD22" s="154" t="s">
        <v>433</v>
      </c>
      <c r="BE22" s="154" t="s">
        <v>433</v>
      </c>
      <c r="BF22" s="154" t="s">
        <v>433</v>
      </c>
      <c r="BG22" s="154" t="s">
        <v>433</v>
      </c>
      <c r="BH22" s="154" t="s">
        <v>433</v>
      </c>
      <c r="BI22" s="154" t="s">
        <v>433</v>
      </c>
    </row>
    <row r="23" spans="1:61" x14ac:dyDescent="0.2">
      <c r="A23" s="123">
        <v>20</v>
      </c>
      <c r="B23" s="154" t="s">
        <v>433</v>
      </c>
      <c r="C23" s="154" t="s">
        <v>433</v>
      </c>
      <c r="D23" s="154" t="s">
        <v>433</v>
      </c>
      <c r="E23" s="154" t="s">
        <v>433</v>
      </c>
      <c r="F23" s="154" t="s">
        <v>433</v>
      </c>
      <c r="G23" s="154" t="s">
        <v>433</v>
      </c>
      <c r="H23" s="154" t="s">
        <v>433</v>
      </c>
      <c r="I23" s="154" t="s">
        <v>433</v>
      </c>
      <c r="J23" s="156" t="s">
        <v>433</v>
      </c>
      <c r="K23" s="154" t="s">
        <v>433</v>
      </c>
      <c r="L23" s="154" t="s">
        <v>433</v>
      </c>
      <c r="M23" s="154" t="s">
        <v>433</v>
      </c>
      <c r="N23" s="154" t="s">
        <v>433</v>
      </c>
      <c r="O23" s="154" t="s">
        <v>433</v>
      </c>
      <c r="P23" s="154" t="s">
        <v>433</v>
      </c>
      <c r="Q23" s="154" t="s">
        <v>433</v>
      </c>
      <c r="R23" s="154" t="s">
        <v>433</v>
      </c>
      <c r="S23" s="154" t="s">
        <v>433</v>
      </c>
      <c r="T23" s="154" t="s">
        <v>433</v>
      </c>
      <c r="U23" s="154" t="s">
        <v>433</v>
      </c>
      <c r="V23" s="75"/>
      <c r="W23" s="75"/>
      <c r="X23" s="75" t="str">
        <f t="shared" si="48"/>
        <v>.</v>
      </c>
      <c r="Y23" s="154" t="s">
        <v>433</v>
      </c>
      <c r="Z23" s="154" t="s">
        <v>433</v>
      </c>
      <c r="AA23" s="154" t="s">
        <v>433</v>
      </c>
      <c r="AB23" s="154" t="s">
        <v>433</v>
      </c>
      <c r="AC23" s="154" t="s">
        <v>433</v>
      </c>
      <c r="AD23" s="154" t="s">
        <v>433</v>
      </c>
      <c r="AE23" s="154" t="s">
        <v>433</v>
      </c>
      <c r="AF23" s="154" t="s">
        <v>433</v>
      </c>
      <c r="AG23" s="154" t="s">
        <v>433</v>
      </c>
      <c r="AH23" s="154" t="s">
        <v>433</v>
      </c>
      <c r="AI23" s="154" t="s">
        <v>433</v>
      </c>
      <c r="AJ23" s="154" t="s">
        <v>433</v>
      </c>
      <c r="AK23" s="164" t="s">
        <v>433</v>
      </c>
      <c r="AL23" s="164" t="s">
        <v>433</v>
      </c>
      <c r="AM23" s="164" t="s">
        <v>433</v>
      </c>
      <c r="AN23" s="154" t="s">
        <v>433</v>
      </c>
      <c r="AO23" s="154" t="s">
        <v>433</v>
      </c>
      <c r="AP23" s="154" t="s">
        <v>433</v>
      </c>
      <c r="AQ23" s="154" t="s">
        <v>433</v>
      </c>
      <c r="AR23" s="154" t="s">
        <v>433</v>
      </c>
      <c r="AS23" s="154" t="s">
        <v>433</v>
      </c>
      <c r="AT23" s="154" t="s">
        <v>433</v>
      </c>
      <c r="AU23" s="154" t="s">
        <v>433</v>
      </c>
      <c r="AV23" s="154" t="s">
        <v>433</v>
      </c>
      <c r="AW23" s="154" t="s">
        <v>433</v>
      </c>
      <c r="AX23" s="154" t="s">
        <v>433</v>
      </c>
      <c r="AY23" s="154" t="s">
        <v>433</v>
      </c>
      <c r="AZ23" s="154" t="s">
        <v>433</v>
      </c>
      <c r="BA23" s="154" t="s">
        <v>433</v>
      </c>
      <c r="BB23" s="154" t="s">
        <v>433</v>
      </c>
      <c r="BC23" s="154" t="s">
        <v>433</v>
      </c>
      <c r="BD23" s="154" t="s">
        <v>433</v>
      </c>
      <c r="BE23" s="154" t="s">
        <v>433</v>
      </c>
      <c r="BF23" s="154" t="s">
        <v>433</v>
      </c>
      <c r="BG23" s="154" t="s">
        <v>433</v>
      </c>
      <c r="BH23" s="154" t="s">
        <v>433</v>
      </c>
      <c r="BI23" s="154" t="s">
        <v>433</v>
      </c>
    </row>
    <row r="24" spans="1:61" x14ac:dyDescent="0.2">
      <c r="A24" s="123">
        <v>21</v>
      </c>
      <c r="B24" s="154" t="s">
        <v>433</v>
      </c>
      <c r="C24" s="154" t="s">
        <v>433</v>
      </c>
      <c r="D24" s="154" t="s">
        <v>433</v>
      </c>
      <c r="E24" s="154" t="s">
        <v>433</v>
      </c>
      <c r="F24" s="154" t="s">
        <v>433</v>
      </c>
      <c r="G24" s="154" t="s">
        <v>433</v>
      </c>
      <c r="H24" s="154" t="s">
        <v>433</v>
      </c>
      <c r="I24" s="154" t="s">
        <v>433</v>
      </c>
      <c r="J24" s="156" t="s">
        <v>433</v>
      </c>
      <c r="K24" s="154" t="s">
        <v>433</v>
      </c>
      <c r="L24" s="154" t="s">
        <v>433</v>
      </c>
      <c r="M24" s="154" t="s">
        <v>433</v>
      </c>
      <c r="N24" s="154" t="s">
        <v>433</v>
      </c>
      <c r="O24" s="154" t="s">
        <v>433</v>
      </c>
      <c r="P24" s="154" t="s">
        <v>433</v>
      </c>
      <c r="Q24" s="154" t="s">
        <v>433</v>
      </c>
      <c r="R24" s="154" t="s">
        <v>433</v>
      </c>
      <c r="S24" s="154" t="s">
        <v>433</v>
      </c>
      <c r="T24" s="154" t="s">
        <v>433</v>
      </c>
      <c r="U24" s="154" t="s">
        <v>433</v>
      </c>
      <c r="V24" s="75"/>
      <c r="W24" s="75"/>
      <c r="X24" s="75" t="str">
        <f t="shared" si="48"/>
        <v>.</v>
      </c>
      <c r="Y24" s="154" t="s">
        <v>433</v>
      </c>
      <c r="Z24" s="154" t="s">
        <v>433</v>
      </c>
      <c r="AA24" s="154" t="s">
        <v>433</v>
      </c>
      <c r="AB24" s="154" t="s">
        <v>433</v>
      </c>
      <c r="AC24" s="154" t="s">
        <v>433</v>
      </c>
      <c r="AD24" s="154" t="s">
        <v>433</v>
      </c>
      <c r="AE24" s="154" t="s">
        <v>433</v>
      </c>
      <c r="AF24" s="154" t="s">
        <v>433</v>
      </c>
      <c r="AG24" s="154" t="s">
        <v>433</v>
      </c>
      <c r="AH24" s="154" t="s">
        <v>433</v>
      </c>
      <c r="AI24" s="154" t="s">
        <v>433</v>
      </c>
      <c r="AJ24" s="154" t="s">
        <v>433</v>
      </c>
      <c r="AK24" s="164" t="s">
        <v>433</v>
      </c>
      <c r="AL24" s="164" t="s">
        <v>433</v>
      </c>
      <c r="AM24" s="164" t="s">
        <v>433</v>
      </c>
      <c r="AN24" s="154" t="s">
        <v>433</v>
      </c>
      <c r="AO24" s="154" t="s">
        <v>433</v>
      </c>
      <c r="AP24" s="154" t="s">
        <v>433</v>
      </c>
      <c r="AQ24" s="154" t="s">
        <v>433</v>
      </c>
      <c r="AR24" s="154" t="s">
        <v>433</v>
      </c>
      <c r="AS24" s="154" t="s">
        <v>433</v>
      </c>
      <c r="AT24" s="154" t="s">
        <v>433</v>
      </c>
      <c r="AU24" s="154" t="s">
        <v>433</v>
      </c>
      <c r="AV24" s="154" t="s">
        <v>433</v>
      </c>
      <c r="AW24" s="154" t="s">
        <v>433</v>
      </c>
      <c r="AX24" s="154" t="s">
        <v>433</v>
      </c>
      <c r="AY24" s="154" t="s">
        <v>433</v>
      </c>
      <c r="AZ24" s="154" t="s">
        <v>433</v>
      </c>
      <c r="BA24" s="154" t="s">
        <v>433</v>
      </c>
      <c r="BB24" s="154" t="s">
        <v>433</v>
      </c>
      <c r="BC24" s="154" t="s">
        <v>433</v>
      </c>
      <c r="BD24" s="154" t="s">
        <v>433</v>
      </c>
      <c r="BE24" s="154" t="s">
        <v>433</v>
      </c>
      <c r="BF24" s="154" t="s">
        <v>433</v>
      </c>
      <c r="BG24" s="154" t="s">
        <v>433</v>
      </c>
      <c r="BH24" s="154" t="s">
        <v>433</v>
      </c>
      <c r="BI24" s="154" t="s">
        <v>433</v>
      </c>
    </row>
    <row r="25" spans="1:61" x14ac:dyDescent="0.2">
      <c r="A25" s="123">
        <v>22</v>
      </c>
      <c r="B25" s="166" t="s">
        <v>192</v>
      </c>
      <c r="C25" s="166" t="s">
        <v>433</v>
      </c>
      <c r="D25" s="166" t="s">
        <v>433</v>
      </c>
      <c r="E25" s="166" t="s">
        <v>433</v>
      </c>
      <c r="F25" s="166" t="s">
        <v>433</v>
      </c>
      <c r="G25" s="154" t="s">
        <v>433</v>
      </c>
      <c r="H25" s="154" t="s">
        <v>433</v>
      </c>
      <c r="I25" s="154" t="s">
        <v>433</v>
      </c>
      <c r="J25" s="154" t="s">
        <v>433</v>
      </c>
      <c r="K25" s="154" t="s">
        <v>433</v>
      </c>
      <c r="L25" s="154" t="s">
        <v>433</v>
      </c>
      <c r="M25" s="154" t="s">
        <v>433</v>
      </c>
      <c r="N25" s="154" t="s">
        <v>433</v>
      </c>
      <c r="O25" s="154" t="s">
        <v>433</v>
      </c>
      <c r="P25" s="154" t="s">
        <v>433</v>
      </c>
      <c r="Q25" s="154" t="s">
        <v>433</v>
      </c>
      <c r="R25" s="154" t="s">
        <v>433</v>
      </c>
      <c r="S25" s="154" t="s">
        <v>433</v>
      </c>
      <c r="T25" s="154" t="s">
        <v>433</v>
      </c>
      <c r="U25" s="154" t="s">
        <v>433</v>
      </c>
      <c r="V25" s="75"/>
      <c r="W25" s="75"/>
      <c r="X25" s="75" t="str">
        <f t="shared" si="48"/>
        <v>.</v>
      </c>
      <c r="Y25" s="154" t="s">
        <v>433</v>
      </c>
      <c r="Z25" s="154" t="s">
        <v>433</v>
      </c>
      <c r="AA25" s="154" t="s">
        <v>433</v>
      </c>
      <c r="AB25" s="154" t="s">
        <v>433</v>
      </c>
      <c r="AC25" s="154" t="s">
        <v>433</v>
      </c>
      <c r="AD25" s="154" t="s">
        <v>433</v>
      </c>
      <c r="AE25" s="154" t="s">
        <v>433</v>
      </c>
      <c r="AF25" s="154" t="s">
        <v>433</v>
      </c>
      <c r="AG25" s="154" t="s">
        <v>433</v>
      </c>
      <c r="AH25" s="154" t="s">
        <v>433</v>
      </c>
      <c r="AI25" s="154" t="s">
        <v>433</v>
      </c>
      <c r="AJ25" s="154" t="s">
        <v>433</v>
      </c>
      <c r="AK25" s="164" t="s">
        <v>433</v>
      </c>
      <c r="AL25" s="164" t="s">
        <v>433</v>
      </c>
      <c r="AM25" s="164" t="s">
        <v>433</v>
      </c>
      <c r="AN25" s="154" t="s">
        <v>433</v>
      </c>
      <c r="AO25" s="154" t="s">
        <v>433</v>
      </c>
      <c r="AP25" s="154" t="s">
        <v>433</v>
      </c>
      <c r="AQ25" s="154" t="s">
        <v>433</v>
      </c>
      <c r="AR25" s="154" t="s">
        <v>433</v>
      </c>
      <c r="AS25" s="154" t="s">
        <v>433</v>
      </c>
      <c r="AT25" s="154" t="s">
        <v>433</v>
      </c>
      <c r="AU25" s="154" t="s">
        <v>433</v>
      </c>
      <c r="AV25" s="154" t="s">
        <v>433</v>
      </c>
      <c r="AW25" s="154" t="s">
        <v>433</v>
      </c>
      <c r="AX25" s="154" t="s">
        <v>433</v>
      </c>
      <c r="AY25" s="154" t="s">
        <v>433</v>
      </c>
      <c r="AZ25" s="154" t="s">
        <v>433</v>
      </c>
      <c r="BA25" s="154" t="s">
        <v>433</v>
      </c>
      <c r="BB25" s="154" t="s">
        <v>433</v>
      </c>
      <c r="BC25" s="154" t="s">
        <v>433</v>
      </c>
      <c r="BD25" s="154" t="s">
        <v>433</v>
      </c>
      <c r="BE25" s="154" t="s">
        <v>433</v>
      </c>
      <c r="BF25" s="154" t="s">
        <v>433</v>
      </c>
      <c r="BG25" s="154" t="s">
        <v>433</v>
      </c>
      <c r="BH25" s="154" t="s">
        <v>433</v>
      </c>
      <c r="BI25" s="154" t="s">
        <v>433</v>
      </c>
    </row>
    <row r="26" spans="1:61" x14ac:dyDescent="0.2">
      <c r="A26" s="123">
        <v>23</v>
      </c>
      <c r="B26" s="167" t="s">
        <v>193</v>
      </c>
      <c r="C26" s="167" t="s">
        <v>433</v>
      </c>
      <c r="D26" s="167" t="s">
        <v>194</v>
      </c>
      <c r="E26" s="167" t="s">
        <v>195</v>
      </c>
      <c r="F26" s="167" t="s">
        <v>196</v>
      </c>
      <c r="G26" s="154" t="s">
        <v>433</v>
      </c>
      <c r="H26" s="154" t="s">
        <v>433</v>
      </c>
      <c r="I26" s="154" t="s">
        <v>433</v>
      </c>
      <c r="J26" s="154" t="s">
        <v>433</v>
      </c>
      <c r="K26" s="154" t="s">
        <v>433</v>
      </c>
      <c r="L26" s="154" t="s">
        <v>433</v>
      </c>
      <c r="M26" s="154" t="s">
        <v>433</v>
      </c>
      <c r="N26" s="154" t="s">
        <v>433</v>
      </c>
      <c r="O26" s="154" t="s">
        <v>433</v>
      </c>
      <c r="P26" s="154" t="s">
        <v>433</v>
      </c>
      <c r="Q26" s="154" t="s">
        <v>433</v>
      </c>
      <c r="R26" s="154" t="s">
        <v>433</v>
      </c>
      <c r="S26" s="154" t="s">
        <v>433</v>
      </c>
      <c r="T26" s="154" t="s">
        <v>433</v>
      </c>
      <c r="U26" s="154" t="s">
        <v>433</v>
      </c>
      <c r="V26" s="75"/>
      <c r="W26" s="75"/>
      <c r="X26" s="75" t="str">
        <f t="shared" si="48"/>
        <v>.</v>
      </c>
      <c r="Y26" s="168" t="s">
        <v>433</v>
      </c>
      <c r="Z26" s="154" t="s">
        <v>433</v>
      </c>
      <c r="AA26" s="154" t="s">
        <v>433</v>
      </c>
      <c r="AB26" s="154" t="s">
        <v>433</v>
      </c>
      <c r="AC26" s="154" t="s">
        <v>433</v>
      </c>
      <c r="AD26" s="154" t="s">
        <v>433</v>
      </c>
      <c r="AE26" s="154" t="s">
        <v>433</v>
      </c>
      <c r="AF26" s="154" t="s">
        <v>433</v>
      </c>
      <c r="AG26" s="154" t="s">
        <v>433</v>
      </c>
      <c r="AH26" s="154" t="s">
        <v>433</v>
      </c>
      <c r="AI26" s="154" t="s">
        <v>433</v>
      </c>
      <c r="AJ26" s="154" t="s">
        <v>433</v>
      </c>
      <c r="AK26" s="154" t="s">
        <v>433</v>
      </c>
      <c r="AL26" s="154" t="s">
        <v>433</v>
      </c>
      <c r="AM26" s="154" t="s">
        <v>433</v>
      </c>
      <c r="AN26" s="154" t="s">
        <v>433</v>
      </c>
      <c r="AO26" s="154" t="s">
        <v>433</v>
      </c>
      <c r="AP26" s="154" t="s">
        <v>433</v>
      </c>
      <c r="AQ26" s="154" t="s">
        <v>433</v>
      </c>
      <c r="AR26" s="154" t="s">
        <v>433</v>
      </c>
      <c r="AS26" s="154" t="s">
        <v>433</v>
      </c>
      <c r="AT26" s="154" t="s">
        <v>433</v>
      </c>
      <c r="AU26" s="154" t="s">
        <v>433</v>
      </c>
      <c r="AV26" s="154" t="s">
        <v>433</v>
      </c>
      <c r="AW26" s="154" t="s">
        <v>433</v>
      </c>
      <c r="AX26" s="154" t="s">
        <v>433</v>
      </c>
      <c r="AY26" s="154" t="s">
        <v>433</v>
      </c>
      <c r="AZ26" s="154" t="s">
        <v>433</v>
      </c>
      <c r="BA26" s="154" t="s">
        <v>433</v>
      </c>
      <c r="BB26" s="154" t="s">
        <v>433</v>
      </c>
      <c r="BC26" s="154" t="s">
        <v>433</v>
      </c>
      <c r="BD26" s="154" t="s">
        <v>433</v>
      </c>
      <c r="BE26" s="154" t="s">
        <v>433</v>
      </c>
      <c r="BF26" s="154" t="s">
        <v>433</v>
      </c>
      <c r="BG26" s="154" t="s">
        <v>433</v>
      </c>
      <c r="BH26" s="154" t="s">
        <v>433</v>
      </c>
      <c r="BI26" s="154" t="s">
        <v>433</v>
      </c>
    </row>
    <row r="27" spans="1:61" x14ac:dyDescent="0.2">
      <c r="A27" s="123">
        <v>24</v>
      </c>
      <c r="B27" s="169" t="s">
        <v>197</v>
      </c>
      <c r="C27" s="169" t="s">
        <v>433</v>
      </c>
      <c r="D27" s="229">
        <v>5000</v>
      </c>
      <c r="E27" s="145" t="s">
        <v>16</v>
      </c>
      <c r="F27" s="169" t="s">
        <v>198</v>
      </c>
      <c r="G27" s="154" t="s">
        <v>433</v>
      </c>
      <c r="H27" s="154" t="s">
        <v>433</v>
      </c>
      <c r="I27" s="154" t="s">
        <v>433</v>
      </c>
      <c r="J27" s="154" t="s">
        <v>433</v>
      </c>
      <c r="K27" s="154" t="s">
        <v>433</v>
      </c>
      <c r="L27" s="154" t="s">
        <v>433</v>
      </c>
      <c r="M27" s="154" t="s">
        <v>433</v>
      </c>
      <c r="N27" s="154" t="s">
        <v>433</v>
      </c>
      <c r="O27" s="154" t="s">
        <v>433</v>
      </c>
      <c r="P27" s="154" t="s">
        <v>433</v>
      </c>
      <c r="Q27" s="154" t="s">
        <v>433</v>
      </c>
      <c r="R27" s="154" t="s">
        <v>433</v>
      </c>
      <c r="S27" s="154" t="s">
        <v>433</v>
      </c>
      <c r="T27" s="154" t="s">
        <v>433</v>
      </c>
      <c r="U27" s="154" t="s">
        <v>433</v>
      </c>
      <c r="V27" s="1" t="s">
        <v>23</v>
      </c>
      <c r="W27" s="116">
        <f>V26+W26</f>
        <v>0</v>
      </c>
      <c r="X27" s="75">
        <f>SUM(X16:X26)</f>
        <v>404251.85</v>
      </c>
      <c r="Y27" s="154" t="s">
        <v>433</v>
      </c>
      <c r="Z27" s="154" t="s">
        <v>433</v>
      </c>
      <c r="AA27" s="154" t="s">
        <v>433</v>
      </c>
      <c r="AB27" s="154" t="s">
        <v>433</v>
      </c>
      <c r="AC27" s="154" t="s">
        <v>433</v>
      </c>
      <c r="AD27" s="154" t="s">
        <v>433</v>
      </c>
      <c r="AE27" s="154" t="s">
        <v>433</v>
      </c>
      <c r="AF27" s="154" t="s">
        <v>433</v>
      </c>
      <c r="AG27" s="154" t="s">
        <v>433</v>
      </c>
      <c r="AH27" s="154" t="s">
        <v>433</v>
      </c>
      <c r="AI27" s="154" t="s">
        <v>433</v>
      </c>
      <c r="AJ27" s="154" t="s">
        <v>433</v>
      </c>
      <c r="AK27" s="154" t="s">
        <v>433</v>
      </c>
      <c r="AL27" s="154" t="s">
        <v>433</v>
      </c>
      <c r="AM27" s="154" t="s">
        <v>433</v>
      </c>
      <c r="AN27" s="154" t="s">
        <v>433</v>
      </c>
      <c r="AO27" s="154" t="s">
        <v>433</v>
      </c>
      <c r="AP27" s="154" t="s">
        <v>433</v>
      </c>
      <c r="AQ27" s="154" t="s">
        <v>433</v>
      </c>
      <c r="AR27" s="154" t="s">
        <v>433</v>
      </c>
      <c r="AS27" s="154" t="s">
        <v>433</v>
      </c>
      <c r="AT27" s="154" t="s">
        <v>433</v>
      </c>
      <c r="AU27" s="154" t="s">
        <v>433</v>
      </c>
      <c r="AV27" s="154" t="s">
        <v>433</v>
      </c>
      <c r="AW27" s="154" t="s">
        <v>433</v>
      </c>
      <c r="AX27" s="154" t="s">
        <v>433</v>
      </c>
      <c r="AY27" s="154" t="s">
        <v>433</v>
      </c>
      <c r="AZ27" s="154" t="s">
        <v>433</v>
      </c>
      <c r="BA27" s="154" t="s">
        <v>433</v>
      </c>
      <c r="BB27" s="154" t="s">
        <v>433</v>
      </c>
      <c r="BC27" s="154" t="s">
        <v>433</v>
      </c>
      <c r="BD27" s="154" t="s">
        <v>433</v>
      </c>
      <c r="BE27" s="154" t="s">
        <v>433</v>
      </c>
      <c r="BF27" s="154" t="s">
        <v>433</v>
      </c>
      <c r="BG27" s="154" t="s">
        <v>433</v>
      </c>
      <c r="BH27" s="154" t="s">
        <v>433</v>
      </c>
      <c r="BI27" s="154" t="s">
        <v>433</v>
      </c>
    </row>
    <row r="28" spans="1:61" x14ac:dyDescent="0.2">
      <c r="A28" s="123">
        <v>25</v>
      </c>
      <c r="B28" s="169" t="s">
        <v>199</v>
      </c>
      <c r="C28" s="169" t="s">
        <v>433</v>
      </c>
      <c r="D28" s="229">
        <v>2000</v>
      </c>
      <c r="E28" s="145" t="s">
        <v>16</v>
      </c>
      <c r="F28" s="169" t="s">
        <v>200</v>
      </c>
      <c r="G28" s="154" t="s">
        <v>433</v>
      </c>
      <c r="H28" s="154" t="s">
        <v>433</v>
      </c>
      <c r="I28" s="154" t="s">
        <v>433</v>
      </c>
      <c r="J28" s="154" t="s">
        <v>433</v>
      </c>
      <c r="K28" s="154" t="s">
        <v>433</v>
      </c>
      <c r="L28" s="154" t="s">
        <v>433</v>
      </c>
      <c r="M28" s="154" t="s">
        <v>433</v>
      </c>
      <c r="N28" s="154" t="s">
        <v>433</v>
      </c>
      <c r="O28" s="154" t="s">
        <v>433</v>
      </c>
      <c r="P28" s="154" t="s">
        <v>433</v>
      </c>
      <c r="Q28" s="154" t="s">
        <v>433</v>
      </c>
      <c r="R28" s="154" t="s">
        <v>433</v>
      </c>
      <c r="S28" s="154" t="s">
        <v>433</v>
      </c>
      <c r="T28" s="154" t="s">
        <v>433</v>
      </c>
      <c r="U28" s="154" t="s">
        <v>433</v>
      </c>
      <c r="V28" s="154" t="s">
        <v>433</v>
      </c>
      <c r="W28" s="154" t="s">
        <v>433</v>
      </c>
      <c r="X28" s="154" t="s">
        <v>433</v>
      </c>
      <c r="Y28" s="154" t="s">
        <v>433</v>
      </c>
      <c r="Z28" s="154" t="s">
        <v>433</v>
      </c>
      <c r="AA28" s="154" t="s">
        <v>433</v>
      </c>
      <c r="AB28" s="154" t="s">
        <v>433</v>
      </c>
      <c r="AC28" s="154" t="s">
        <v>433</v>
      </c>
      <c r="AD28" s="154" t="s">
        <v>433</v>
      </c>
      <c r="AE28" s="154" t="s">
        <v>433</v>
      </c>
      <c r="AF28" s="154" t="s">
        <v>433</v>
      </c>
      <c r="AG28" s="154" t="s">
        <v>433</v>
      </c>
      <c r="AH28" s="154" t="s">
        <v>433</v>
      </c>
      <c r="AI28" s="154" t="s">
        <v>433</v>
      </c>
      <c r="AJ28" s="154" t="s">
        <v>433</v>
      </c>
      <c r="AK28" s="154" t="s">
        <v>433</v>
      </c>
      <c r="AL28" s="154" t="s">
        <v>433</v>
      </c>
      <c r="AM28" s="154" t="s">
        <v>433</v>
      </c>
      <c r="AN28" s="154" t="s">
        <v>433</v>
      </c>
      <c r="AO28" s="154" t="s">
        <v>433</v>
      </c>
      <c r="AP28" s="154" t="s">
        <v>433</v>
      </c>
      <c r="AQ28" s="154" t="s">
        <v>433</v>
      </c>
      <c r="AR28" s="154" t="s">
        <v>433</v>
      </c>
      <c r="AS28" s="154" t="s">
        <v>433</v>
      </c>
      <c r="AT28" s="154" t="s">
        <v>433</v>
      </c>
      <c r="AU28" s="154" t="s">
        <v>433</v>
      </c>
      <c r="AV28" s="154" t="s">
        <v>433</v>
      </c>
      <c r="AW28" s="154" t="s">
        <v>433</v>
      </c>
      <c r="AX28" s="154" t="s">
        <v>433</v>
      </c>
      <c r="AY28" s="154" t="s">
        <v>433</v>
      </c>
      <c r="AZ28" s="154" t="s">
        <v>433</v>
      </c>
      <c r="BA28" s="154" t="s">
        <v>433</v>
      </c>
      <c r="BB28" s="154" t="s">
        <v>433</v>
      </c>
      <c r="BC28" s="154" t="s">
        <v>433</v>
      </c>
      <c r="BD28" s="154" t="s">
        <v>433</v>
      </c>
      <c r="BE28" s="154" t="s">
        <v>433</v>
      </c>
      <c r="BF28" s="154" t="s">
        <v>433</v>
      </c>
      <c r="BG28" s="154" t="s">
        <v>433</v>
      </c>
      <c r="BH28" s="154" t="s">
        <v>433</v>
      </c>
      <c r="BI28" s="154" t="s">
        <v>433</v>
      </c>
    </row>
    <row r="29" spans="1:61" x14ac:dyDescent="0.2">
      <c r="A29" s="123">
        <v>26</v>
      </c>
      <c r="B29" s="169" t="s">
        <v>201</v>
      </c>
      <c r="C29" s="169" t="s">
        <v>433</v>
      </c>
      <c r="D29" s="75">
        <v>10000</v>
      </c>
      <c r="E29" s="169" t="s">
        <v>202</v>
      </c>
      <c r="F29" s="169" t="s">
        <v>200</v>
      </c>
      <c r="G29" s="154" t="s">
        <v>433</v>
      </c>
      <c r="H29" s="154" t="s">
        <v>433</v>
      </c>
      <c r="I29" s="154" t="s">
        <v>433</v>
      </c>
      <c r="J29" s="154" t="s">
        <v>433</v>
      </c>
      <c r="K29" s="154" t="s">
        <v>433</v>
      </c>
      <c r="L29" s="154" t="s">
        <v>433</v>
      </c>
      <c r="M29" s="154" t="s">
        <v>433</v>
      </c>
      <c r="N29" s="154" t="s">
        <v>433</v>
      </c>
      <c r="O29" s="154" t="s">
        <v>433</v>
      </c>
      <c r="P29" s="154" t="s">
        <v>433</v>
      </c>
      <c r="Q29" s="154" t="s">
        <v>433</v>
      </c>
      <c r="R29" s="154" t="s">
        <v>433</v>
      </c>
      <c r="S29" s="154" t="s">
        <v>433</v>
      </c>
      <c r="T29" s="154" t="s">
        <v>433</v>
      </c>
      <c r="U29" s="154" t="s">
        <v>433</v>
      </c>
      <c r="V29" s="154" t="s">
        <v>433</v>
      </c>
      <c r="W29" s="154" t="s">
        <v>433</v>
      </c>
      <c r="X29" s="154" t="s">
        <v>433</v>
      </c>
      <c r="Y29" s="154" t="s">
        <v>433</v>
      </c>
      <c r="Z29" s="154" t="s">
        <v>433</v>
      </c>
      <c r="AA29" s="154" t="s">
        <v>433</v>
      </c>
      <c r="AB29" s="154" t="s">
        <v>433</v>
      </c>
      <c r="AC29" s="154" t="s">
        <v>433</v>
      </c>
      <c r="AD29" s="154" t="s">
        <v>433</v>
      </c>
      <c r="AE29" s="154" t="s">
        <v>433</v>
      </c>
      <c r="AF29" s="154" t="s">
        <v>433</v>
      </c>
      <c r="AG29" s="154" t="s">
        <v>433</v>
      </c>
      <c r="AH29" s="154" t="s">
        <v>433</v>
      </c>
      <c r="AI29" s="154" t="s">
        <v>433</v>
      </c>
      <c r="AJ29" s="154" t="s">
        <v>433</v>
      </c>
      <c r="AK29" s="154" t="s">
        <v>433</v>
      </c>
      <c r="AL29" s="154" t="s">
        <v>433</v>
      </c>
      <c r="AM29" s="154" t="s">
        <v>433</v>
      </c>
      <c r="AN29" s="154" t="s">
        <v>433</v>
      </c>
      <c r="AO29" s="154" t="s">
        <v>433</v>
      </c>
      <c r="AP29" s="154" t="s">
        <v>433</v>
      </c>
      <c r="AQ29" s="154" t="s">
        <v>433</v>
      </c>
      <c r="AR29" s="154" t="s">
        <v>433</v>
      </c>
      <c r="AS29" s="154" t="s">
        <v>433</v>
      </c>
      <c r="AT29" s="154" t="s">
        <v>433</v>
      </c>
      <c r="AU29" s="154" t="s">
        <v>433</v>
      </c>
      <c r="AV29" s="154" t="s">
        <v>433</v>
      </c>
      <c r="AW29" s="154" t="s">
        <v>433</v>
      </c>
      <c r="AX29" s="154" t="s">
        <v>433</v>
      </c>
      <c r="AY29" s="154" t="s">
        <v>433</v>
      </c>
      <c r="AZ29" s="154" t="s">
        <v>433</v>
      </c>
      <c r="BA29" s="154" t="s">
        <v>433</v>
      </c>
      <c r="BB29" s="154" t="s">
        <v>433</v>
      </c>
      <c r="BC29" s="154" t="s">
        <v>433</v>
      </c>
      <c r="BD29" s="154" t="s">
        <v>433</v>
      </c>
      <c r="BE29" s="154" t="s">
        <v>433</v>
      </c>
      <c r="BF29" s="154" t="s">
        <v>433</v>
      </c>
      <c r="BG29" s="154" t="s">
        <v>433</v>
      </c>
      <c r="BH29" s="154" t="s">
        <v>433</v>
      </c>
      <c r="BI29" s="154" t="s">
        <v>433</v>
      </c>
    </row>
    <row r="30" spans="1:61" x14ac:dyDescent="0.2">
      <c r="A30" s="123">
        <v>27</v>
      </c>
      <c r="B30" s="154" t="s">
        <v>433</v>
      </c>
      <c r="C30" s="154" t="s">
        <v>433</v>
      </c>
      <c r="D30" s="154" t="s">
        <v>433</v>
      </c>
      <c r="E30" s="154" t="s">
        <v>433</v>
      </c>
      <c r="F30" s="154" t="s">
        <v>433</v>
      </c>
      <c r="G30" s="154" t="s">
        <v>433</v>
      </c>
      <c r="H30" s="154" t="s">
        <v>433</v>
      </c>
      <c r="I30" s="154" t="s">
        <v>433</v>
      </c>
      <c r="J30" s="154" t="s">
        <v>433</v>
      </c>
      <c r="K30" s="154" t="s">
        <v>433</v>
      </c>
      <c r="L30" s="154" t="s">
        <v>433</v>
      </c>
      <c r="M30" s="154" t="s">
        <v>433</v>
      </c>
      <c r="N30" s="154" t="s">
        <v>433</v>
      </c>
      <c r="O30" s="154" t="s">
        <v>433</v>
      </c>
      <c r="P30" s="154" t="s">
        <v>433</v>
      </c>
      <c r="Q30" s="154" t="s">
        <v>433</v>
      </c>
      <c r="R30" s="154" t="s">
        <v>433</v>
      </c>
      <c r="S30" s="154" t="s">
        <v>433</v>
      </c>
      <c r="T30" s="154" t="s">
        <v>433</v>
      </c>
      <c r="U30" s="154" t="s">
        <v>433</v>
      </c>
      <c r="V30" s="154" t="s">
        <v>433</v>
      </c>
      <c r="W30" s="154" t="s">
        <v>433</v>
      </c>
      <c r="X30" s="154" t="s">
        <v>433</v>
      </c>
      <c r="Y30" s="154" t="s">
        <v>433</v>
      </c>
      <c r="Z30" s="154" t="s">
        <v>433</v>
      </c>
      <c r="AA30" s="154" t="s">
        <v>433</v>
      </c>
      <c r="AB30" s="154" t="s">
        <v>433</v>
      </c>
      <c r="AC30" s="154" t="s">
        <v>433</v>
      </c>
      <c r="AD30" s="154" t="s">
        <v>433</v>
      </c>
      <c r="AE30" s="154" t="s">
        <v>433</v>
      </c>
      <c r="AF30" s="154" t="s">
        <v>433</v>
      </c>
      <c r="AG30" s="154" t="s">
        <v>433</v>
      </c>
      <c r="AH30" s="154" t="s">
        <v>433</v>
      </c>
      <c r="AI30" s="154" t="s">
        <v>433</v>
      </c>
      <c r="AJ30" s="154" t="s">
        <v>433</v>
      </c>
      <c r="AK30" s="154" t="s">
        <v>433</v>
      </c>
      <c r="AL30" s="154" t="s">
        <v>433</v>
      </c>
      <c r="AM30" s="154" t="s">
        <v>433</v>
      </c>
      <c r="AN30" s="154" t="s">
        <v>433</v>
      </c>
      <c r="AO30" s="154" t="s">
        <v>433</v>
      </c>
      <c r="AP30" s="154" t="s">
        <v>433</v>
      </c>
      <c r="AQ30" s="154" t="s">
        <v>433</v>
      </c>
      <c r="AR30" s="154" t="s">
        <v>433</v>
      </c>
      <c r="AS30" s="154" t="s">
        <v>433</v>
      </c>
      <c r="AT30" s="154" t="s">
        <v>433</v>
      </c>
      <c r="AU30" s="154" t="s">
        <v>433</v>
      </c>
      <c r="AV30" s="154" t="s">
        <v>433</v>
      </c>
      <c r="AW30" s="154" t="s">
        <v>433</v>
      </c>
      <c r="AX30" s="154" t="s">
        <v>433</v>
      </c>
      <c r="AY30" s="154" t="s">
        <v>433</v>
      </c>
      <c r="AZ30" s="154" t="s">
        <v>433</v>
      </c>
      <c r="BA30" s="154" t="s">
        <v>433</v>
      </c>
      <c r="BB30" s="154" t="s">
        <v>433</v>
      </c>
      <c r="BC30" s="154" t="s">
        <v>433</v>
      </c>
      <c r="BD30" s="154" t="s">
        <v>433</v>
      </c>
      <c r="BE30" s="154" t="s">
        <v>433</v>
      </c>
      <c r="BF30" s="154" t="s">
        <v>433</v>
      </c>
      <c r="BG30" s="154" t="s">
        <v>433</v>
      </c>
      <c r="BH30" s="154" t="s">
        <v>433</v>
      </c>
      <c r="BI30" s="154" t="s">
        <v>433</v>
      </c>
    </row>
    <row r="31" spans="1:61" x14ac:dyDescent="0.2">
      <c r="A31" s="123">
        <v>28</v>
      </c>
      <c r="B31" s="171" t="s">
        <v>163</v>
      </c>
      <c r="C31" s="160" t="s">
        <v>433</v>
      </c>
      <c r="D31" s="171" t="s">
        <v>168</v>
      </c>
      <c r="E31" s="160" t="s">
        <v>433</v>
      </c>
      <c r="F31" s="171" t="s">
        <v>174</v>
      </c>
      <c r="G31" s="160" t="s">
        <v>433</v>
      </c>
      <c r="H31" s="154" t="s">
        <v>433</v>
      </c>
      <c r="I31" s="154" t="s">
        <v>433</v>
      </c>
      <c r="J31" s="154" t="s">
        <v>433</v>
      </c>
      <c r="K31" s="154" t="s">
        <v>433</v>
      </c>
      <c r="L31" s="154" t="s">
        <v>433</v>
      </c>
      <c r="M31" s="154" t="s">
        <v>433</v>
      </c>
      <c r="N31" s="154" t="s">
        <v>433</v>
      </c>
      <c r="O31" s="154" t="s">
        <v>433</v>
      </c>
      <c r="P31" s="154" t="s">
        <v>433</v>
      </c>
      <c r="Q31" s="154" t="s">
        <v>433</v>
      </c>
      <c r="R31" s="154" t="s">
        <v>433</v>
      </c>
      <c r="S31" s="154" t="s">
        <v>433</v>
      </c>
      <c r="T31" s="154" t="s">
        <v>433</v>
      </c>
      <c r="U31" s="154" t="s">
        <v>433</v>
      </c>
      <c r="V31" s="154" t="s">
        <v>433</v>
      </c>
      <c r="W31" s="154" t="s">
        <v>433</v>
      </c>
      <c r="X31" s="154" t="s">
        <v>433</v>
      </c>
      <c r="Y31" s="154" t="s">
        <v>433</v>
      </c>
      <c r="Z31" s="154" t="s">
        <v>433</v>
      </c>
      <c r="AA31" s="154" t="s">
        <v>433</v>
      </c>
      <c r="AB31" s="154" t="s">
        <v>433</v>
      </c>
      <c r="AC31" s="154" t="s">
        <v>433</v>
      </c>
      <c r="AD31" s="154" t="s">
        <v>433</v>
      </c>
      <c r="AE31" s="154" t="s">
        <v>433</v>
      </c>
      <c r="AF31" s="154" t="s">
        <v>433</v>
      </c>
      <c r="AG31" s="154" t="s">
        <v>433</v>
      </c>
      <c r="AH31" s="154" t="s">
        <v>433</v>
      </c>
      <c r="AI31" s="154" t="s">
        <v>433</v>
      </c>
      <c r="AJ31" s="154" t="s">
        <v>433</v>
      </c>
      <c r="AK31" s="154" t="s">
        <v>433</v>
      </c>
      <c r="AL31" s="154" t="s">
        <v>433</v>
      </c>
      <c r="AM31" s="154" t="s">
        <v>433</v>
      </c>
      <c r="AN31" s="154" t="s">
        <v>433</v>
      </c>
      <c r="AO31" s="154" t="s">
        <v>433</v>
      </c>
      <c r="AP31" s="154" t="s">
        <v>433</v>
      </c>
      <c r="AQ31" s="154" t="s">
        <v>433</v>
      </c>
      <c r="AR31" s="154" t="s">
        <v>433</v>
      </c>
      <c r="AS31" s="154" t="s">
        <v>433</v>
      </c>
      <c r="AT31" s="154" t="s">
        <v>433</v>
      </c>
      <c r="AU31" s="154" t="s">
        <v>433</v>
      </c>
      <c r="AV31" s="154" t="s">
        <v>433</v>
      </c>
      <c r="AW31" s="154" t="s">
        <v>433</v>
      </c>
      <c r="AX31" s="154" t="s">
        <v>433</v>
      </c>
      <c r="AY31" s="154" t="s">
        <v>433</v>
      </c>
      <c r="AZ31" s="154" t="s">
        <v>433</v>
      </c>
      <c r="BA31" s="154" t="s">
        <v>433</v>
      </c>
      <c r="BB31" s="154" t="s">
        <v>433</v>
      </c>
      <c r="BC31" s="154" t="s">
        <v>433</v>
      </c>
      <c r="BD31" s="154" t="s">
        <v>433</v>
      </c>
      <c r="BE31" s="154" t="s">
        <v>433</v>
      </c>
      <c r="BF31" s="154" t="s">
        <v>433</v>
      </c>
      <c r="BG31" s="154" t="s">
        <v>433</v>
      </c>
      <c r="BH31" s="154" t="s">
        <v>433</v>
      </c>
      <c r="BI31" s="154" t="s">
        <v>433</v>
      </c>
    </row>
    <row r="32" spans="1:61" x14ac:dyDescent="0.2">
      <c r="A32" s="123">
        <v>29</v>
      </c>
      <c r="B32" s="167" t="s">
        <v>164</v>
      </c>
      <c r="C32" s="167" t="s">
        <v>165</v>
      </c>
      <c r="D32" s="167" t="s">
        <v>164</v>
      </c>
      <c r="E32" s="167" t="s">
        <v>165</v>
      </c>
      <c r="F32" s="167" t="s">
        <v>164</v>
      </c>
      <c r="G32" s="167" t="s">
        <v>165</v>
      </c>
      <c r="H32" s="154" t="s">
        <v>433</v>
      </c>
      <c r="I32" s="154" t="s">
        <v>433</v>
      </c>
      <c r="J32" s="154" t="s">
        <v>433</v>
      </c>
      <c r="K32" s="154" t="s">
        <v>433</v>
      </c>
      <c r="L32" s="154" t="s">
        <v>433</v>
      </c>
      <c r="M32" s="154" t="s">
        <v>433</v>
      </c>
      <c r="N32" s="154" t="s">
        <v>433</v>
      </c>
      <c r="O32" s="154" t="s">
        <v>433</v>
      </c>
      <c r="P32" s="154" t="s">
        <v>433</v>
      </c>
      <c r="Q32" s="154" t="s">
        <v>433</v>
      </c>
      <c r="R32" s="154" t="s">
        <v>433</v>
      </c>
      <c r="S32" s="154" t="s">
        <v>433</v>
      </c>
      <c r="T32" s="154" t="s">
        <v>433</v>
      </c>
      <c r="U32" s="154" t="s">
        <v>433</v>
      </c>
      <c r="V32" s="154" t="s">
        <v>433</v>
      </c>
      <c r="W32" s="154" t="s">
        <v>433</v>
      </c>
      <c r="X32" s="154" t="s">
        <v>433</v>
      </c>
      <c r="Y32" s="154" t="s">
        <v>433</v>
      </c>
      <c r="Z32" s="154" t="s">
        <v>433</v>
      </c>
      <c r="AA32" s="154" t="s">
        <v>433</v>
      </c>
      <c r="AB32" s="154" t="s">
        <v>433</v>
      </c>
      <c r="AC32" s="154" t="s">
        <v>433</v>
      </c>
      <c r="AD32" s="154" t="s">
        <v>433</v>
      </c>
      <c r="AE32" s="154" t="s">
        <v>433</v>
      </c>
      <c r="AF32" s="154" t="s">
        <v>433</v>
      </c>
      <c r="AG32" s="154" t="s">
        <v>433</v>
      </c>
      <c r="AH32" s="154" t="s">
        <v>433</v>
      </c>
      <c r="AI32" s="154" t="s">
        <v>433</v>
      </c>
      <c r="AJ32" s="154" t="s">
        <v>433</v>
      </c>
      <c r="AK32" s="154" t="s">
        <v>433</v>
      </c>
      <c r="AL32" s="154" t="s">
        <v>433</v>
      </c>
      <c r="AM32" s="154" t="s">
        <v>433</v>
      </c>
      <c r="AN32" s="154" t="s">
        <v>433</v>
      </c>
      <c r="AO32" s="154" t="s">
        <v>433</v>
      </c>
      <c r="AP32" s="154" t="s">
        <v>433</v>
      </c>
      <c r="AQ32" s="154" t="s">
        <v>433</v>
      </c>
      <c r="AR32" s="154" t="s">
        <v>433</v>
      </c>
      <c r="AS32" s="154" t="s">
        <v>433</v>
      </c>
      <c r="AT32" s="154" t="s">
        <v>433</v>
      </c>
      <c r="AU32" s="154" t="s">
        <v>433</v>
      </c>
      <c r="AV32" s="154" t="s">
        <v>433</v>
      </c>
      <c r="AW32" s="154" t="s">
        <v>433</v>
      </c>
      <c r="AX32" s="154" t="s">
        <v>433</v>
      </c>
      <c r="AY32" s="154" t="s">
        <v>433</v>
      </c>
      <c r="AZ32" s="154" t="s">
        <v>433</v>
      </c>
      <c r="BA32" s="154" t="s">
        <v>433</v>
      </c>
      <c r="BB32" s="154" t="s">
        <v>433</v>
      </c>
      <c r="BC32" s="154" t="s">
        <v>433</v>
      </c>
      <c r="BD32" s="154" t="s">
        <v>433</v>
      </c>
      <c r="BE32" s="154" t="s">
        <v>433</v>
      </c>
      <c r="BF32" s="154" t="s">
        <v>433</v>
      </c>
      <c r="BG32" s="154" t="s">
        <v>433</v>
      </c>
      <c r="BH32" s="154" t="s">
        <v>433</v>
      </c>
      <c r="BI32" s="154" t="s">
        <v>433</v>
      </c>
    </row>
    <row r="33" spans="1:61" x14ac:dyDescent="0.2">
      <c r="A33" s="123">
        <v>30</v>
      </c>
      <c r="B33" s="145" t="s">
        <v>169</v>
      </c>
      <c r="C33" s="145" t="s">
        <v>166</v>
      </c>
      <c r="D33" s="145" t="s">
        <v>170</v>
      </c>
      <c r="E33" s="145" t="s">
        <v>167</v>
      </c>
      <c r="F33" s="145" t="s">
        <v>175</v>
      </c>
      <c r="G33" s="145" t="s">
        <v>166</v>
      </c>
      <c r="H33" s="154" t="s">
        <v>433</v>
      </c>
      <c r="I33" s="154" t="s">
        <v>433</v>
      </c>
      <c r="J33" s="154" t="s">
        <v>433</v>
      </c>
      <c r="K33" s="154" t="s">
        <v>433</v>
      </c>
      <c r="L33" s="154" t="s">
        <v>433</v>
      </c>
      <c r="M33" s="154" t="s">
        <v>433</v>
      </c>
      <c r="N33" s="154" t="s">
        <v>433</v>
      </c>
      <c r="O33" s="154" t="s">
        <v>433</v>
      </c>
      <c r="P33" s="154" t="s">
        <v>433</v>
      </c>
      <c r="Q33" s="154" t="s">
        <v>433</v>
      </c>
      <c r="R33" s="154" t="s">
        <v>433</v>
      </c>
      <c r="S33" s="154" t="s">
        <v>433</v>
      </c>
      <c r="T33" s="154" t="s">
        <v>433</v>
      </c>
      <c r="U33" s="154" t="s">
        <v>433</v>
      </c>
      <c r="V33" s="154" t="s">
        <v>433</v>
      </c>
      <c r="W33" s="154" t="s">
        <v>433</v>
      </c>
      <c r="X33" s="154" t="s">
        <v>433</v>
      </c>
      <c r="Y33" s="154" t="s">
        <v>433</v>
      </c>
      <c r="Z33" s="154" t="s">
        <v>433</v>
      </c>
      <c r="AA33" s="154" t="s">
        <v>433</v>
      </c>
      <c r="AB33" s="154" t="s">
        <v>433</v>
      </c>
      <c r="AC33" s="154" t="s">
        <v>433</v>
      </c>
      <c r="AD33" s="154" t="s">
        <v>433</v>
      </c>
      <c r="AE33" s="154" t="s">
        <v>433</v>
      </c>
      <c r="AF33" s="154" t="s">
        <v>433</v>
      </c>
      <c r="AG33" s="154" t="s">
        <v>433</v>
      </c>
      <c r="AH33" s="154" t="s">
        <v>433</v>
      </c>
      <c r="AI33" s="154" t="s">
        <v>433</v>
      </c>
      <c r="AJ33" s="154" t="s">
        <v>433</v>
      </c>
      <c r="AK33" s="154" t="s">
        <v>433</v>
      </c>
      <c r="AL33" s="154" t="s">
        <v>433</v>
      </c>
      <c r="AM33" s="154" t="s">
        <v>433</v>
      </c>
      <c r="AN33" s="154" t="s">
        <v>433</v>
      </c>
      <c r="AO33" s="154" t="s">
        <v>433</v>
      </c>
      <c r="AP33" s="154" t="s">
        <v>433</v>
      </c>
      <c r="AQ33" s="154" t="s">
        <v>433</v>
      </c>
      <c r="AR33" s="154" t="s">
        <v>433</v>
      </c>
      <c r="AS33" s="154" t="s">
        <v>433</v>
      </c>
      <c r="AT33" s="154" t="s">
        <v>433</v>
      </c>
      <c r="AU33" s="154" t="s">
        <v>433</v>
      </c>
      <c r="AV33" s="154" t="s">
        <v>433</v>
      </c>
      <c r="AW33" s="154" t="s">
        <v>433</v>
      </c>
      <c r="AX33" s="154" t="s">
        <v>433</v>
      </c>
      <c r="AY33" s="154" t="s">
        <v>433</v>
      </c>
      <c r="AZ33" s="154" t="s">
        <v>433</v>
      </c>
      <c r="BA33" s="154" t="s">
        <v>433</v>
      </c>
      <c r="BB33" s="154" t="s">
        <v>433</v>
      </c>
      <c r="BC33" s="154" t="s">
        <v>433</v>
      </c>
      <c r="BD33" s="154" t="s">
        <v>433</v>
      </c>
      <c r="BE33" s="154" t="s">
        <v>433</v>
      </c>
      <c r="BF33" s="154" t="s">
        <v>433</v>
      </c>
      <c r="BG33" s="154" t="s">
        <v>433</v>
      </c>
      <c r="BH33" s="154" t="s">
        <v>433</v>
      </c>
      <c r="BI33" s="154" t="s">
        <v>433</v>
      </c>
    </row>
    <row r="34" spans="1:61" x14ac:dyDescent="0.2">
      <c r="A34" s="123">
        <v>31</v>
      </c>
      <c r="B34" s="145" t="s">
        <v>177</v>
      </c>
      <c r="C34" s="145" t="s">
        <v>167</v>
      </c>
      <c r="D34" s="145" t="s">
        <v>171</v>
      </c>
      <c r="E34" s="145" t="s">
        <v>167</v>
      </c>
      <c r="F34" s="145" t="s">
        <v>173</v>
      </c>
      <c r="G34" s="145" t="s">
        <v>167</v>
      </c>
      <c r="H34" s="154" t="s">
        <v>433</v>
      </c>
      <c r="I34" s="154" t="s">
        <v>433</v>
      </c>
      <c r="J34" s="154" t="s">
        <v>433</v>
      </c>
      <c r="K34" s="154" t="s">
        <v>433</v>
      </c>
      <c r="L34" s="154" t="s">
        <v>433</v>
      </c>
      <c r="M34" s="154" t="s">
        <v>433</v>
      </c>
      <c r="N34" s="154" t="s">
        <v>433</v>
      </c>
      <c r="O34" s="154" t="s">
        <v>433</v>
      </c>
      <c r="P34" s="154" t="s">
        <v>433</v>
      </c>
      <c r="Q34" s="154" t="s">
        <v>433</v>
      </c>
      <c r="R34" s="154" t="s">
        <v>433</v>
      </c>
      <c r="S34" s="154" t="s">
        <v>433</v>
      </c>
      <c r="T34" s="154" t="s">
        <v>433</v>
      </c>
      <c r="U34" s="154" t="s">
        <v>433</v>
      </c>
      <c r="V34" s="154" t="s">
        <v>433</v>
      </c>
      <c r="W34" s="154" t="s">
        <v>433</v>
      </c>
      <c r="X34" s="154" t="s">
        <v>433</v>
      </c>
      <c r="Y34" s="154" t="s">
        <v>433</v>
      </c>
      <c r="Z34" s="154" t="s">
        <v>433</v>
      </c>
      <c r="AA34" s="154" t="s">
        <v>433</v>
      </c>
      <c r="AB34" s="154" t="s">
        <v>433</v>
      </c>
      <c r="AC34" s="154" t="s">
        <v>433</v>
      </c>
      <c r="AD34" s="154" t="s">
        <v>433</v>
      </c>
      <c r="AE34" s="154" t="s">
        <v>433</v>
      </c>
      <c r="AF34" s="154" t="s">
        <v>433</v>
      </c>
      <c r="AG34" s="154" t="s">
        <v>433</v>
      </c>
      <c r="AH34" s="154" t="s">
        <v>433</v>
      </c>
      <c r="AI34" s="154" t="s">
        <v>433</v>
      </c>
      <c r="AJ34" s="154" t="s">
        <v>433</v>
      </c>
      <c r="AK34" s="154" t="s">
        <v>433</v>
      </c>
      <c r="AL34" s="154" t="s">
        <v>433</v>
      </c>
      <c r="AM34" s="154" t="s">
        <v>433</v>
      </c>
      <c r="AN34" s="154" t="s">
        <v>433</v>
      </c>
      <c r="AO34" s="154" t="s">
        <v>433</v>
      </c>
      <c r="AP34" s="154" t="s">
        <v>433</v>
      </c>
      <c r="AQ34" s="154" t="s">
        <v>433</v>
      </c>
      <c r="AR34" s="154" t="s">
        <v>433</v>
      </c>
      <c r="AS34" s="154" t="s">
        <v>433</v>
      </c>
      <c r="AT34" s="154" t="s">
        <v>433</v>
      </c>
      <c r="AU34" s="154" t="s">
        <v>433</v>
      </c>
      <c r="AV34" s="154" t="s">
        <v>433</v>
      </c>
      <c r="AW34" s="154" t="s">
        <v>433</v>
      </c>
      <c r="AX34" s="154" t="s">
        <v>433</v>
      </c>
      <c r="AY34" s="154" t="s">
        <v>433</v>
      </c>
      <c r="AZ34" s="154" t="s">
        <v>433</v>
      </c>
      <c r="BA34" s="154" t="s">
        <v>433</v>
      </c>
      <c r="BB34" s="154" t="s">
        <v>433</v>
      </c>
      <c r="BC34" s="154" t="s">
        <v>433</v>
      </c>
      <c r="BD34" s="154" t="s">
        <v>433</v>
      </c>
      <c r="BE34" s="154" t="s">
        <v>433</v>
      </c>
      <c r="BF34" s="154" t="s">
        <v>433</v>
      </c>
      <c r="BG34" s="154" t="s">
        <v>433</v>
      </c>
      <c r="BH34" s="154" t="s">
        <v>433</v>
      </c>
      <c r="BI34" s="154" t="s">
        <v>433</v>
      </c>
    </row>
    <row r="35" spans="1:61" x14ac:dyDescent="0.2">
      <c r="A35" s="123">
        <v>32</v>
      </c>
      <c r="B35" s="145" t="s">
        <v>433</v>
      </c>
      <c r="C35" s="145" t="s">
        <v>433</v>
      </c>
      <c r="D35" s="172" t="s">
        <v>172</v>
      </c>
      <c r="E35" s="145" t="s">
        <v>167</v>
      </c>
      <c r="F35" s="145" t="s">
        <v>433</v>
      </c>
      <c r="G35" s="145" t="s">
        <v>433</v>
      </c>
      <c r="H35" s="154" t="s">
        <v>433</v>
      </c>
      <c r="I35" s="154" t="s">
        <v>433</v>
      </c>
      <c r="J35" s="154" t="s">
        <v>433</v>
      </c>
      <c r="K35" s="154" t="s">
        <v>433</v>
      </c>
      <c r="L35" s="154" t="s">
        <v>433</v>
      </c>
      <c r="M35" s="154" t="s">
        <v>433</v>
      </c>
      <c r="N35" s="154" t="s">
        <v>433</v>
      </c>
      <c r="O35" s="154" t="s">
        <v>433</v>
      </c>
      <c r="P35" s="154" t="s">
        <v>433</v>
      </c>
      <c r="Q35" s="154" t="s">
        <v>433</v>
      </c>
      <c r="R35" s="154" t="s">
        <v>433</v>
      </c>
      <c r="S35" s="154" t="s">
        <v>433</v>
      </c>
      <c r="T35" s="154" t="s">
        <v>433</v>
      </c>
      <c r="U35" s="154" t="s">
        <v>433</v>
      </c>
      <c r="V35" s="154" t="s">
        <v>433</v>
      </c>
      <c r="W35" s="154" t="s">
        <v>433</v>
      </c>
      <c r="X35" s="154" t="s">
        <v>433</v>
      </c>
      <c r="Y35" s="154" t="s">
        <v>433</v>
      </c>
      <c r="Z35" s="154" t="s">
        <v>433</v>
      </c>
      <c r="AA35" s="154" t="s">
        <v>433</v>
      </c>
      <c r="AB35" s="154" t="s">
        <v>433</v>
      </c>
      <c r="AC35" s="154" t="s">
        <v>433</v>
      </c>
      <c r="AD35" s="154" t="s">
        <v>433</v>
      </c>
      <c r="AE35" s="154" t="s">
        <v>433</v>
      </c>
      <c r="AF35" s="154" t="s">
        <v>433</v>
      </c>
      <c r="AG35" s="154" t="s">
        <v>433</v>
      </c>
      <c r="AH35" s="154" t="s">
        <v>433</v>
      </c>
      <c r="AI35" s="154" t="s">
        <v>433</v>
      </c>
      <c r="AJ35" s="154" t="s">
        <v>433</v>
      </c>
      <c r="AK35" s="154" t="s">
        <v>433</v>
      </c>
      <c r="AL35" s="154" t="s">
        <v>433</v>
      </c>
      <c r="AM35" s="154" t="s">
        <v>433</v>
      </c>
      <c r="AN35" s="154" t="s">
        <v>433</v>
      </c>
      <c r="AO35" s="154" t="s">
        <v>433</v>
      </c>
      <c r="AP35" s="154" t="s">
        <v>433</v>
      </c>
      <c r="AQ35" s="154" t="s">
        <v>433</v>
      </c>
      <c r="AR35" s="154" t="s">
        <v>433</v>
      </c>
      <c r="AS35" s="154" t="s">
        <v>433</v>
      </c>
      <c r="AT35" s="154" t="s">
        <v>433</v>
      </c>
      <c r="AU35" s="154" t="s">
        <v>433</v>
      </c>
      <c r="AV35" s="154" t="s">
        <v>433</v>
      </c>
      <c r="AW35" s="154" t="s">
        <v>433</v>
      </c>
      <c r="AX35" s="154" t="s">
        <v>433</v>
      </c>
      <c r="AY35" s="154" t="s">
        <v>433</v>
      </c>
      <c r="AZ35" s="154" t="s">
        <v>433</v>
      </c>
      <c r="BA35" s="154" t="s">
        <v>433</v>
      </c>
      <c r="BB35" s="154" t="s">
        <v>433</v>
      </c>
      <c r="BC35" s="154" t="s">
        <v>433</v>
      </c>
      <c r="BD35" s="154" t="s">
        <v>433</v>
      </c>
      <c r="BE35" s="154" t="s">
        <v>433</v>
      </c>
      <c r="BF35" s="154" t="s">
        <v>433</v>
      </c>
      <c r="BG35" s="154" t="s">
        <v>433</v>
      </c>
      <c r="BH35" s="154" t="s">
        <v>433</v>
      </c>
      <c r="BI35" s="154" t="s">
        <v>433</v>
      </c>
    </row>
    <row r="36" spans="1:61" x14ac:dyDescent="0.2">
      <c r="A36" s="123">
        <v>33</v>
      </c>
      <c r="B36" s="145" t="s">
        <v>433</v>
      </c>
      <c r="C36" s="145" t="s">
        <v>433</v>
      </c>
      <c r="D36" s="173" t="s">
        <v>173</v>
      </c>
      <c r="E36" s="145" t="s">
        <v>166</v>
      </c>
      <c r="F36" s="145" t="s">
        <v>433</v>
      </c>
      <c r="G36" s="145" t="s">
        <v>433</v>
      </c>
      <c r="H36" s="154" t="s">
        <v>433</v>
      </c>
      <c r="I36" s="154" t="s">
        <v>433</v>
      </c>
      <c r="J36" s="154" t="s">
        <v>433</v>
      </c>
      <c r="K36" s="154" t="s">
        <v>433</v>
      </c>
      <c r="L36" s="154" t="s">
        <v>433</v>
      </c>
      <c r="M36" s="154" t="s">
        <v>433</v>
      </c>
      <c r="N36" s="154" t="s">
        <v>433</v>
      </c>
      <c r="O36" s="154" t="s">
        <v>433</v>
      </c>
      <c r="P36" s="154" t="s">
        <v>433</v>
      </c>
      <c r="Q36" s="154" t="s">
        <v>433</v>
      </c>
      <c r="R36" s="154" t="s">
        <v>433</v>
      </c>
      <c r="S36" s="154" t="s">
        <v>433</v>
      </c>
      <c r="T36" s="154" t="s">
        <v>433</v>
      </c>
      <c r="U36" s="154" t="s">
        <v>433</v>
      </c>
      <c r="V36" s="154" t="s">
        <v>433</v>
      </c>
      <c r="W36" s="154" t="s">
        <v>433</v>
      </c>
      <c r="X36" s="154" t="s">
        <v>433</v>
      </c>
      <c r="Y36" s="154" t="s">
        <v>433</v>
      </c>
      <c r="Z36" s="154" t="s">
        <v>433</v>
      </c>
      <c r="AA36" s="154" t="s">
        <v>433</v>
      </c>
      <c r="AB36" s="154" t="s">
        <v>433</v>
      </c>
      <c r="AC36" s="154" t="s">
        <v>433</v>
      </c>
      <c r="AD36" s="154" t="s">
        <v>433</v>
      </c>
      <c r="AE36" s="154" t="s">
        <v>433</v>
      </c>
      <c r="AF36" s="154" t="s">
        <v>433</v>
      </c>
      <c r="AG36" s="154" t="s">
        <v>433</v>
      </c>
      <c r="AH36" s="154" t="s">
        <v>433</v>
      </c>
      <c r="AI36" s="154" t="s">
        <v>433</v>
      </c>
      <c r="AJ36" s="154" t="s">
        <v>433</v>
      </c>
      <c r="AK36" s="154" t="s">
        <v>433</v>
      </c>
      <c r="AL36" s="154" t="s">
        <v>433</v>
      </c>
      <c r="AM36" s="154" t="s">
        <v>433</v>
      </c>
      <c r="AN36" s="154" t="s">
        <v>433</v>
      </c>
      <c r="AO36" s="154" t="s">
        <v>433</v>
      </c>
      <c r="AP36" s="154" t="s">
        <v>433</v>
      </c>
      <c r="AQ36" s="154" t="s">
        <v>433</v>
      </c>
      <c r="AR36" s="154" t="s">
        <v>433</v>
      </c>
      <c r="AS36" s="154" t="s">
        <v>433</v>
      </c>
      <c r="AT36" s="154" t="s">
        <v>433</v>
      </c>
      <c r="AU36" s="154" t="s">
        <v>433</v>
      </c>
      <c r="AV36" s="154" t="s">
        <v>433</v>
      </c>
      <c r="AW36" s="154" t="s">
        <v>433</v>
      </c>
      <c r="AX36" s="154" t="s">
        <v>433</v>
      </c>
      <c r="AY36" s="154" t="s">
        <v>433</v>
      </c>
      <c r="AZ36" s="154" t="s">
        <v>433</v>
      </c>
      <c r="BA36" s="154" t="s">
        <v>433</v>
      </c>
      <c r="BB36" s="154" t="s">
        <v>433</v>
      </c>
      <c r="BC36" s="154" t="s">
        <v>433</v>
      </c>
      <c r="BD36" s="154" t="s">
        <v>433</v>
      </c>
      <c r="BE36" s="154" t="s">
        <v>433</v>
      </c>
      <c r="BF36" s="154" t="s">
        <v>433</v>
      </c>
      <c r="BG36" s="154" t="s">
        <v>433</v>
      </c>
      <c r="BH36" s="154" t="s">
        <v>433</v>
      </c>
      <c r="BI36" s="154" t="s">
        <v>433</v>
      </c>
    </row>
    <row r="37" spans="1:61" x14ac:dyDescent="0.2">
      <c r="A37" s="123">
        <v>34</v>
      </c>
      <c r="B37" s="154" t="s">
        <v>433</v>
      </c>
      <c r="C37" s="154" t="s">
        <v>433</v>
      </c>
      <c r="D37" s="154" t="s">
        <v>433</v>
      </c>
      <c r="E37" s="154" t="s">
        <v>433</v>
      </c>
      <c r="F37" s="154" t="s">
        <v>433</v>
      </c>
      <c r="G37" s="154" t="s">
        <v>433</v>
      </c>
      <c r="H37" s="154" t="s">
        <v>433</v>
      </c>
      <c r="I37" s="154" t="s">
        <v>433</v>
      </c>
      <c r="J37" s="154" t="s">
        <v>433</v>
      </c>
      <c r="K37" s="154" t="s">
        <v>433</v>
      </c>
      <c r="L37" s="154" t="s">
        <v>433</v>
      </c>
      <c r="M37" s="154" t="s">
        <v>433</v>
      </c>
      <c r="N37" s="154" t="s">
        <v>433</v>
      </c>
      <c r="O37" s="154" t="s">
        <v>433</v>
      </c>
      <c r="P37" s="154" t="s">
        <v>433</v>
      </c>
      <c r="Q37" s="154" t="s">
        <v>433</v>
      </c>
      <c r="R37" s="154" t="s">
        <v>433</v>
      </c>
      <c r="S37" s="154" t="s">
        <v>433</v>
      </c>
      <c r="T37" s="154" t="s">
        <v>433</v>
      </c>
      <c r="U37" s="154" t="s">
        <v>433</v>
      </c>
      <c r="V37" s="154" t="s">
        <v>433</v>
      </c>
      <c r="W37" s="154" t="s">
        <v>433</v>
      </c>
      <c r="X37" s="154" t="s">
        <v>433</v>
      </c>
      <c r="Y37" s="154" t="s">
        <v>433</v>
      </c>
      <c r="Z37" s="154" t="s">
        <v>433</v>
      </c>
      <c r="AA37" s="154" t="s">
        <v>433</v>
      </c>
      <c r="AB37" s="154" t="s">
        <v>433</v>
      </c>
      <c r="AC37" s="154" t="s">
        <v>433</v>
      </c>
      <c r="AD37" s="154" t="s">
        <v>433</v>
      </c>
      <c r="AE37" s="154" t="s">
        <v>433</v>
      </c>
      <c r="AF37" s="154" t="s">
        <v>433</v>
      </c>
      <c r="AG37" s="154" t="s">
        <v>433</v>
      </c>
      <c r="AH37" s="154" t="s">
        <v>433</v>
      </c>
      <c r="AI37" s="154" t="s">
        <v>433</v>
      </c>
      <c r="AJ37" s="154" t="s">
        <v>433</v>
      </c>
      <c r="AK37" s="154" t="s">
        <v>433</v>
      </c>
      <c r="AL37" s="154" t="s">
        <v>433</v>
      </c>
      <c r="AM37" s="154" t="s">
        <v>433</v>
      </c>
      <c r="AN37" s="154" t="s">
        <v>433</v>
      </c>
      <c r="AO37" s="154" t="s">
        <v>433</v>
      </c>
      <c r="AP37" s="154" t="s">
        <v>433</v>
      </c>
      <c r="AQ37" s="154" t="s">
        <v>433</v>
      </c>
      <c r="AR37" s="154" t="s">
        <v>433</v>
      </c>
      <c r="AS37" s="154" t="s">
        <v>433</v>
      </c>
      <c r="AT37" s="154" t="s">
        <v>433</v>
      </c>
      <c r="AU37" s="154" t="s">
        <v>433</v>
      </c>
      <c r="AV37" s="154" t="s">
        <v>433</v>
      </c>
      <c r="AW37" s="154" t="s">
        <v>433</v>
      </c>
      <c r="AX37" s="154" t="s">
        <v>433</v>
      </c>
      <c r="AY37" s="154" t="s">
        <v>433</v>
      </c>
      <c r="AZ37" s="154" t="s">
        <v>433</v>
      </c>
      <c r="BA37" s="154" t="s">
        <v>433</v>
      </c>
      <c r="BB37" s="154" t="s">
        <v>433</v>
      </c>
      <c r="BC37" s="154" t="s">
        <v>433</v>
      </c>
      <c r="BD37" s="154" t="s">
        <v>433</v>
      </c>
      <c r="BE37" s="154" t="s">
        <v>433</v>
      </c>
      <c r="BF37" s="154" t="s">
        <v>433</v>
      </c>
      <c r="BG37" s="154" t="s">
        <v>433</v>
      </c>
      <c r="BH37" s="154" t="s">
        <v>433</v>
      </c>
      <c r="BI37" s="154" t="s">
        <v>433</v>
      </c>
    </row>
    <row r="38" spans="1:61" x14ac:dyDescent="0.2">
      <c r="B38" s="154"/>
      <c r="C38" s="154"/>
      <c r="D38" s="154"/>
      <c r="E38" s="154"/>
      <c r="F38" s="154"/>
      <c r="G38" s="154"/>
      <c r="H38" s="154"/>
      <c r="I38" s="154"/>
      <c r="J38" s="154"/>
      <c r="K38" s="154"/>
      <c r="L38" s="154"/>
      <c r="M38" s="154"/>
      <c r="N38" s="154"/>
      <c r="O38" s="154"/>
      <c r="P38" s="154"/>
      <c r="Q38" s="154"/>
      <c r="R38" s="154"/>
      <c r="S38" s="154"/>
      <c r="T38" s="154"/>
      <c r="U38" s="154"/>
      <c r="V38" s="154"/>
      <c r="W38" s="154"/>
      <c r="X38" s="154"/>
      <c r="Y38" s="154"/>
      <c r="Z38" s="154"/>
      <c r="AA38" s="154"/>
      <c r="AB38" s="154"/>
      <c r="AC38" s="154"/>
      <c r="AD38" s="154"/>
      <c r="AE38" s="154"/>
      <c r="AF38" s="154"/>
      <c r="AG38" s="154"/>
      <c r="AH38" s="154"/>
      <c r="AI38" s="154"/>
      <c r="AJ38" s="154"/>
      <c r="AK38" s="154"/>
      <c r="AL38" s="154"/>
      <c r="AM38" s="154"/>
      <c r="AN38" s="154"/>
      <c r="AO38" s="154"/>
      <c r="AP38" s="154"/>
      <c r="AQ38" s="154"/>
      <c r="AR38" s="154"/>
      <c r="AS38" s="154"/>
      <c r="AT38" s="154"/>
      <c r="AU38" s="154"/>
      <c r="AV38" s="154"/>
      <c r="AW38" s="154"/>
      <c r="AX38" s="154"/>
      <c r="AY38" s="154"/>
      <c r="AZ38" s="154"/>
      <c r="BA38" s="154"/>
      <c r="BB38" s="154"/>
      <c r="BC38" s="154"/>
      <c r="BD38" s="154"/>
      <c r="BE38" s="154"/>
      <c r="BF38" s="154"/>
      <c r="BG38" s="154"/>
      <c r="BH38" s="154"/>
      <c r="BI38" s="154"/>
    </row>
  </sheetData>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TC01</vt:lpstr>
      <vt:lpstr>TC02</vt:lpstr>
      <vt:lpstr>TC03</vt:lpstr>
      <vt:lpstr>PR01_TC03</vt:lpstr>
      <vt:lpstr>TC04</vt:lpstr>
      <vt:lpstr>TC05</vt:lpstr>
      <vt:lpstr>TC06</vt:lpstr>
      <vt:lpstr>TC07</vt:lpstr>
      <vt:lpstr>TC08</vt:lpstr>
      <vt:lpstr>AC_PO_TC11</vt:lpstr>
      <vt:lpstr>AC_PO_TC12</vt:lpstr>
      <vt:lpstr>AC_SO_TC12</vt:lpstr>
      <vt:lpstr>SO_TC01</vt:lpstr>
      <vt:lpstr>SO_TC02</vt:lpstr>
      <vt:lpstr>SO_TC03</vt:lpstr>
      <vt:lpstr>SO_TC04</vt:lpstr>
      <vt:lpstr>SO_TC05</vt:lpstr>
      <vt:lpstr>SO_TC06</vt:lpstr>
      <vt:lpstr>SO_TC07</vt:lpstr>
      <vt:lpstr>SO_TC08</vt:lpstr>
      <vt:lpstr>SO_TC09</vt:lpstr>
      <vt:lpstr>SO_TC10</vt:lpstr>
      <vt:lpstr>SO_TC11</vt:lpstr>
      <vt:lpstr>Test</vt:lpstr>
      <vt:lpstr>Sales_Valid_data_NegFlow</vt:lpstr>
      <vt:lpstr>Proc_Valid_Data_NegFlow</vt:lpstr>
      <vt:lpstr>TC01_2</vt:lpstr>
      <vt:lpstr>Sales_Val_Msg</vt:lpstr>
      <vt:lpstr>Proc_Val_Msg</vt:lpstr>
      <vt:lpstr>PO_Scenarios</vt:lpstr>
      <vt:lpstr>SO_Scenarios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2019-10-03T09:06:27Z</dcterms:created>
  <dc:creator>Kailash R</dc:creator>
  <cp:lastModifiedBy>Kailash R</cp:lastModifiedBy>
  <dcterms:modified xsi:type="dcterms:W3CDTF">2021-07-08T13:29:41Z</dcterms:modified>
</cp:coreProperties>
</file>