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45946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45946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45946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45946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35012-2024</t>
        </is>
      </c>
      <c r="B6" s="1" t="n">
        <v>45527</v>
      </c>
      <c r="C6" s="1" t="n">
        <v>45946</v>
      </c>
      <c r="D6" t="inlineStr">
        <is>
          <t>STOCKHOLMS LÄN</t>
        </is>
      </c>
      <c r="E6" t="inlineStr">
        <is>
          <t>SÖDERTÄLJE</t>
        </is>
      </c>
      <c r="F6" t="inlineStr">
        <is>
          <t>Sveaskog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Kortskaftad ärgspik
Vedskivlav
Vedtrappmossa
Blodticka
Flagellkvastmossa
Fällmossa
Blåsippa</t>
        </is>
      </c>
      <c r="S6">
        <f>HYPERLINK("https://klasma.github.io/Logging_0181/artfynd/A 35012-2024 artfynd.xlsx", "A 35012-2024")</f>
        <v/>
      </c>
      <c r="T6">
        <f>HYPERLINK("https://klasma.github.io/Logging_0181/kartor/A 35012-2024 karta.png", "A 35012-2024")</f>
        <v/>
      </c>
      <c r="V6">
        <f>HYPERLINK("https://klasma.github.io/Logging_0181/klagomål/A 35012-2024 FSC-klagomål.docx", "A 35012-2024")</f>
        <v/>
      </c>
      <c r="W6">
        <f>HYPERLINK("https://klasma.github.io/Logging_0181/klagomålsmail/A 35012-2024 FSC-klagomål mail.docx", "A 35012-2024")</f>
        <v/>
      </c>
      <c r="X6">
        <f>HYPERLINK("https://klasma.github.io/Logging_0181/tillsyn/A 35012-2024 tillsynsbegäran.docx", "A 35012-2024")</f>
        <v/>
      </c>
      <c r="Y6">
        <f>HYPERLINK("https://klasma.github.io/Logging_0181/tillsynsmail/A 35012-2024 tillsynsbegäran mail.docx", "A 35012-2024")</f>
        <v/>
      </c>
    </row>
    <row r="7" ht="15" customHeight="1">
      <c r="A7" t="inlineStr">
        <is>
          <t>A 12772-2021</t>
        </is>
      </c>
      <c r="B7" s="1" t="n">
        <v>44270</v>
      </c>
      <c r="C7" s="1" t="n">
        <v>45946</v>
      </c>
      <c r="D7" t="inlineStr">
        <is>
          <t>STOCKHOLMS LÄN</t>
        </is>
      </c>
      <c r="E7" t="inlineStr">
        <is>
          <t>SÖDERTÄLJE</t>
        </is>
      </c>
      <c r="G7" t="n">
        <v>31.5</v>
      </c>
      <c r="H7" t="n">
        <v>0</v>
      </c>
      <c r="I7" t="n">
        <v>6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Skogshare
Gulvaxing
Mönjevaxing
Sprödvaxing
Toppvaxing
Vit vaxskivling
Ängsvaxskivling</t>
        </is>
      </c>
      <c r="S7">
        <f>HYPERLINK("https://klasma.github.io/Logging_0181/artfynd/A 12772-2021 artfynd.xlsx", "A 12772-2021")</f>
        <v/>
      </c>
      <c r="T7">
        <f>HYPERLINK("https://klasma.github.io/Logging_0181/kartor/A 12772-2021 karta.png", "A 12772-2021")</f>
        <v/>
      </c>
      <c r="V7">
        <f>HYPERLINK("https://klasma.github.io/Logging_0181/klagomål/A 12772-2021 FSC-klagomål.docx", "A 12772-2021")</f>
        <v/>
      </c>
      <c r="W7">
        <f>HYPERLINK("https://klasma.github.io/Logging_0181/klagomålsmail/A 12772-2021 FSC-klagomål mail.docx", "A 12772-2021")</f>
        <v/>
      </c>
      <c r="X7">
        <f>HYPERLINK("https://klasma.github.io/Logging_0181/tillsyn/A 12772-2021 tillsynsbegäran.docx", "A 12772-2021")</f>
        <v/>
      </c>
      <c r="Y7">
        <f>HYPERLINK("https://klasma.github.io/Logging_0181/tillsynsmail/A 12772-2021 tillsynsbegäran mail.docx", "A 12772-2021")</f>
        <v/>
      </c>
    </row>
    <row r="8" ht="15" customHeight="1">
      <c r="A8" t="inlineStr">
        <is>
          <t>A 36955-2024</t>
        </is>
      </c>
      <c r="B8" s="1" t="n">
        <v>45538</v>
      </c>
      <c r="C8" s="1" t="n">
        <v>45946</v>
      </c>
      <c r="D8" t="inlineStr">
        <is>
          <t>STOCKHOLMS LÄN</t>
        </is>
      </c>
      <c r="E8" t="inlineStr">
        <is>
          <t>SÖDERTÄLJE</t>
        </is>
      </c>
      <c r="G8" t="n">
        <v>7.2</v>
      </c>
      <c r="H8" t="n">
        <v>4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Svart taggsvamp
Talltita
Björksplintborre
Dropptaggsvamp
Revlummer</t>
        </is>
      </c>
      <c r="S8">
        <f>HYPERLINK("https://klasma.github.io/Logging_0181/artfynd/A 36955-2024 artfynd.xlsx", "A 36955-2024")</f>
        <v/>
      </c>
      <c r="T8">
        <f>HYPERLINK("https://klasma.github.io/Logging_0181/kartor/A 36955-2024 karta.png", "A 36955-2024")</f>
        <v/>
      </c>
      <c r="U8">
        <f>HYPERLINK("https://klasma.github.io/Logging_0181/knärot/A 36955-2024 karta knärot.png", "A 36955-2024")</f>
        <v/>
      </c>
      <c r="V8">
        <f>HYPERLINK("https://klasma.github.io/Logging_0181/klagomål/A 36955-2024 FSC-klagomål.docx", "A 36955-2024")</f>
        <v/>
      </c>
      <c r="W8">
        <f>HYPERLINK("https://klasma.github.io/Logging_0181/klagomålsmail/A 36955-2024 FSC-klagomål mail.docx", "A 36955-2024")</f>
        <v/>
      </c>
      <c r="X8">
        <f>HYPERLINK("https://klasma.github.io/Logging_0181/tillsyn/A 36955-2024 tillsynsbegäran.docx", "A 36955-2024")</f>
        <v/>
      </c>
      <c r="Y8">
        <f>HYPERLINK("https://klasma.github.io/Logging_0181/tillsynsmail/A 36955-2024 tillsynsbegäran mail.docx", "A 36955-2024")</f>
        <v/>
      </c>
      <c r="Z8">
        <f>HYPERLINK("https://klasma.github.io/Logging_0181/fåglar/A 36955-2024 prioriterade fågelarter.docx", "A 36955-2024")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45946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45946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45946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14771-2022</t>
        </is>
      </c>
      <c r="B12" s="1" t="n">
        <v>44656</v>
      </c>
      <c r="C12" s="1" t="n">
        <v>45946</v>
      </c>
      <c r="D12" t="inlineStr">
        <is>
          <t>STOCKHOLMS LÄN</t>
        </is>
      </c>
      <c r="E12" t="inlineStr">
        <is>
          <t>SÖDERTÄLJE</t>
        </is>
      </c>
      <c r="G12" t="n">
        <v>3.8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Vanlig groda
Vanlig padda
Revlummer</t>
        </is>
      </c>
      <c r="S12">
        <f>HYPERLINK("https://klasma.github.io/Logging_0181/artfynd/A 14771-2022 artfynd.xlsx", "A 14771-2022")</f>
        <v/>
      </c>
      <c r="T12">
        <f>HYPERLINK("https://klasma.github.io/Logging_0181/kartor/A 14771-2022 karta.png", "A 14771-2022")</f>
        <v/>
      </c>
      <c r="V12">
        <f>HYPERLINK("https://klasma.github.io/Logging_0181/klagomål/A 14771-2022 FSC-klagomål.docx", "A 14771-2022")</f>
        <v/>
      </c>
      <c r="W12">
        <f>HYPERLINK("https://klasma.github.io/Logging_0181/klagomålsmail/A 14771-2022 FSC-klagomål mail.docx", "A 14771-2022")</f>
        <v/>
      </c>
      <c r="X12">
        <f>HYPERLINK("https://klasma.github.io/Logging_0181/tillsyn/A 14771-2022 tillsynsbegäran.docx", "A 14771-2022")</f>
        <v/>
      </c>
      <c r="Y12">
        <f>HYPERLINK("https://klasma.github.io/Logging_0181/tillsynsmail/A 14771-2022 tillsynsbegäran mail.docx", "A 14771-2022")</f>
        <v/>
      </c>
    </row>
    <row r="13" ht="15" customHeight="1">
      <c r="A13" t="inlineStr">
        <is>
          <t>A 4384-2022</t>
        </is>
      </c>
      <c r="B13" s="1" t="n">
        <v>44589</v>
      </c>
      <c r="C13" s="1" t="n">
        <v>45946</v>
      </c>
      <c r="D13" t="inlineStr">
        <is>
          <t>STOCKHOLMS LÄN</t>
        </is>
      </c>
      <c r="E13" t="inlineStr">
        <is>
          <t>SÖDERTÄLJE</t>
        </is>
      </c>
      <c r="F13" t="inlineStr">
        <is>
          <t>Övriga statliga verk och myndigheter</t>
        </is>
      </c>
      <c r="G13" t="n">
        <v>1.9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Bombmurkla
Dunmossa
Sårläka
Blåsippa</t>
        </is>
      </c>
      <c r="S13">
        <f>HYPERLINK("https://klasma.github.io/Logging_0181/artfynd/A 4384-2022 artfynd.xlsx", "A 4384-2022")</f>
        <v/>
      </c>
      <c r="T13">
        <f>HYPERLINK("https://klasma.github.io/Logging_0181/kartor/A 4384-2022 karta.png", "A 4384-2022")</f>
        <v/>
      </c>
      <c r="U13">
        <f>HYPERLINK("https://klasma.github.io/Logging_0181/knärot/A 4384-2022 karta knärot.png", "A 4384-2022")</f>
        <v/>
      </c>
      <c r="V13">
        <f>HYPERLINK("https://klasma.github.io/Logging_0181/klagomål/A 4384-2022 FSC-klagomål.docx", "A 4384-2022")</f>
        <v/>
      </c>
      <c r="W13">
        <f>HYPERLINK("https://klasma.github.io/Logging_0181/klagomålsmail/A 4384-2022 FSC-klagomål mail.docx", "A 4384-2022")</f>
        <v/>
      </c>
      <c r="X13">
        <f>HYPERLINK("https://klasma.github.io/Logging_0181/tillsyn/A 4384-2022 tillsynsbegäran.docx", "A 4384-2022")</f>
        <v/>
      </c>
      <c r="Y13">
        <f>HYPERLINK("https://klasma.github.io/Logging_0181/tillsynsmail/A 4384-2022 tillsynsbegäran mail.docx", "A 4384-2022")</f>
        <v/>
      </c>
    </row>
    <row r="14" ht="15" customHeight="1">
      <c r="A14" t="inlineStr">
        <is>
          <t>A 27971-2022</t>
        </is>
      </c>
      <c r="B14" s="1" t="n">
        <v>44744</v>
      </c>
      <c r="C14" s="1" t="n">
        <v>45946</v>
      </c>
      <c r="D14" t="inlineStr">
        <is>
          <t>STOCKHOLMS LÄN</t>
        </is>
      </c>
      <c r="E14" t="inlineStr">
        <is>
          <t>SÖDERTÄLJE</t>
        </is>
      </c>
      <c r="G14" t="n">
        <v>1.4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Blåmossa
Dropptaggsvamp</t>
        </is>
      </c>
      <c r="S14">
        <f>HYPERLINK("https://klasma.github.io/Logging_0181/artfynd/A 27971-2022 artfynd.xlsx", "A 27971-2022")</f>
        <v/>
      </c>
      <c r="T14">
        <f>HYPERLINK("https://klasma.github.io/Logging_0181/kartor/A 27971-2022 karta.png", "A 27971-2022")</f>
        <v/>
      </c>
      <c r="V14">
        <f>HYPERLINK("https://klasma.github.io/Logging_0181/klagomål/A 27971-2022 FSC-klagomål.docx", "A 27971-2022")</f>
        <v/>
      </c>
      <c r="W14">
        <f>HYPERLINK("https://klasma.github.io/Logging_0181/klagomålsmail/A 27971-2022 FSC-klagomål mail.docx", "A 27971-2022")</f>
        <v/>
      </c>
      <c r="X14">
        <f>HYPERLINK("https://klasma.github.io/Logging_0181/tillsyn/A 27971-2022 tillsynsbegäran.docx", "A 27971-2022")</f>
        <v/>
      </c>
      <c r="Y14">
        <f>HYPERLINK("https://klasma.github.io/Logging_0181/tillsynsmail/A 27971-2022 tillsynsbegäran mail.docx", "A 27971-2022")</f>
        <v/>
      </c>
    </row>
    <row r="15" ht="15" customHeight="1">
      <c r="A15" t="inlineStr">
        <is>
          <t>A 47711-2023</t>
        </is>
      </c>
      <c r="B15" s="1" t="n">
        <v>45198</v>
      </c>
      <c r="C15" s="1" t="n">
        <v>45946</v>
      </c>
      <c r="D15" t="inlineStr">
        <is>
          <t>STOCKHOLMS LÄN</t>
        </is>
      </c>
      <c r="E15" t="inlineStr">
        <is>
          <t>SÖDERTÄLJE</t>
        </is>
      </c>
      <c r="G15" t="n">
        <v>4.4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Björksplintborre
Jättesvampmal
Blåsippa</t>
        </is>
      </c>
      <c r="S15">
        <f>HYPERLINK("https://klasma.github.io/Logging_0181/artfynd/A 47711-2023 artfynd.xlsx", "A 47711-2023")</f>
        <v/>
      </c>
      <c r="T15">
        <f>HYPERLINK("https://klasma.github.io/Logging_0181/kartor/A 47711-2023 karta.png", "A 47711-2023")</f>
        <v/>
      </c>
      <c r="V15">
        <f>HYPERLINK("https://klasma.github.io/Logging_0181/klagomål/A 47711-2023 FSC-klagomål.docx", "A 47711-2023")</f>
        <v/>
      </c>
      <c r="W15">
        <f>HYPERLINK("https://klasma.github.io/Logging_0181/klagomålsmail/A 47711-2023 FSC-klagomål mail.docx", "A 47711-2023")</f>
        <v/>
      </c>
      <c r="X15">
        <f>HYPERLINK("https://klasma.github.io/Logging_0181/tillsyn/A 47711-2023 tillsynsbegäran.docx", "A 47711-2023")</f>
        <v/>
      </c>
      <c r="Y15">
        <f>HYPERLINK("https://klasma.github.io/Logging_0181/tillsynsmail/A 47711-2023 tillsynsbegäran mail.docx", "A 47711-2023")</f>
        <v/>
      </c>
    </row>
    <row r="16" ht="15" customHeight="1">
      <c r="A16" t="inlineStr">
        <is>
          <t>A 16535-2025</t>
        </is>
      </c>
      <c r="B16" s="1" t="n">
        <v>45751.65542824074</v>
      </c>
      <c r="C16" s="1" t="n">
        <v>45946</v>
      </c>
      <c r="D16" t="inlineStr">
        <is>
          <t>STOCKHOLMS LÄN</t>
        </is>
      </c>
      <c r="E16" t="inlineStr">
        <is>
          <t>SÖDERTÄLJE</t>
        </is>
      </c>
      <c r="G16" t="n">
        <v>1.1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Tibast
Blåsippa</t>
        </is>
      </c>
      <c r="S16">
        <f>HYPERLINK("https://klasma.github.io/Logging_0181/artfynd/A 16535-2025 artfynd.xlsx", "A 16535-2025")</f>
        <v/>
      </c>
      <c r="T16">
        <f>HYPERLINK("https://klasma.github.io/Logging_0181/kartor/A 16535-2025 karta.png", "A 16535-2025")</f>
        <v/>
      </c>
      <c r="V16">
        <f>HYPERLINK("https://klasma.github.io/Logging_0181/klagomål/A 16535-2025 FSC-klagomål.docx", "A 16535-2025")</f>
        <v/>
      </c>
      <c r="W16">
        <f>HYPERLINK("https://klasma.github.io/Logging_0181/klagomålsmail/A 16535-2025 FSC-klagomål mail.docx", "A 16535-2025")</f>
        <v/>
      </c>
      <c r="X16">
        <f>HYPERLINK("https://klasma.github.io/Logging_0181/tillsyn/A 16535-2025 tillsynsbegäran.docx", "A 16535-2025")</f>
        <v/>
      </c>
      <c r="Y16">
        <f>HYPERLINK("https://klasma.github.io/Logging_0181/tillsynsmail/A 16535-2025 tillsynsbegäran mail.docx", "A 16535-2025")</f>
        <v/>
      </c>
    </row>
    <row r="17" ht="15" customHeight="1">
      <c r="A17" t="inlineStr">
        <is>
          <t>A 43525-2023</t>
        </is>
      </c>
      <c r="B17" s="1" t="n">
        <v>45184</v>
      </c>
      <c r="C17" s="1" t="n">
        <v>45946</v>
      </c>
      <c r="D17" t="inlineStr">
        <is>
          <t>STOCKHOLMS LÄN</t>
        </is>
      </c>
      <c r="E17" t="inlineStr">
        <is>
          <t>SÖDERTÄLJE</t>
        </is>
      </c>
      <c r="F17" t="inlineStr">
        <is>
          <t>Sveaskog</t>
        </is>
      </c>
      <c r="G17" t="n">
        <v>3.7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Slåtterfibbla
Fläcknycklar</t>
        </is>
      </c>
      <c r="S17">
        <f>HYPERLINK("https://klasma.github.io/Logging_0181/artfynd/A 43525-2023 artfynd.xlsx", "A 43525-2023")</f>
        <v/>
      </c>
      <c r="T17">
        <f>HYPERLINK("https://klasma.github.io/Logging_0181/kartor/A 43525-2023 karta.png", "A 43525-2023")</f>
        <v/>
      </c>
      <c r="V17">
        <f>HYPERLINK("https://klasma.github.io/Logging_0181/klagomål/A 43525-2023 FSC-klagomål.docx", "A 43525-2023")</f>
        <v/>
      </c>
      <c r="W17">
        <f>HYPERLINK("https://klasma.github.io/Logging_0181/klagomålsmail/A 43525-2023 FSC-klagomål mail.docx", "A 43525-2023")</f>
        <v/>
      </c>
      <c r="X17">
        <f>HYPERLINK("https://klasma.github.io/Logging_0181/tillsyn/A 43525-2023 tillsynsbegäran.docx", "A 43525-2023")</f>
        <v/>
      </c>
      <c r="Y17">
        <f>HYPERLINK("https://klasma.github.io/Logging_0181/tillsynsmail/A 43525-2023 tillsynsbegäran mail.docx", "A 43525-2023")</f>
        <v/>
      </c>
    </row>
    <row r="18" ht="15" customHeight="1">
      <c r="A18" t="inlineStr">
        <is>
          <t>A 35937-2023</t>
        </is>
      </c>
      <c r="B18" s="1" t="n">
        <v>45148</v>
      </c>
      <c r="C18" s="1" t="n">
        <v>45946</v>
      </c>
      <c r="D18" t="inlineStr">
        <is>
          <t>STOCKHOLMS LÄN</t>
        </is>
      </c>
      <c r="E18" t="inlineStr">
        <is>
          <t>SÖDERTÄLJE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1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Skogsalm
Ask</t>
        </is>
      </c>
      <c r="S18">
        <f>HYPERLINK("https://klasma.github.io/Logging_0181/artfynd/A 35937-2023 artfynd.xlsx", "A 35937-2023")</f>
        <v/>
      </c>
      <c r="T18">
        <f>HYPERLINK("https://klasma.github.io/Logging_0181/kartor/A 35937-2023 karta.png", "A 35937-2023")</f>
        <v/>
      </c>
      <c r="V18">
        <f>HYPERLINK("https://klasma.github.io/Logging_0181/klagomål/A 35937-2023 FSC-klagomål.docx", "A 35937-2023")</f>
        <v/>
      </c>
      <c r="W18">
        <f>HYPERLINK("https://klasma.github.io/Logging_0181/klagomålsmail/A 35937-2023 FSC-klagomål mail.docx", "A 35937-2023")</f>
        <v/>
      </c>
      <c r="X18">
        <f>HYPERLINK("https://klasma.github.io/Logging_0181/tillsyn/A 35937-2023 tillsynsbegäran.docx", "A 35937-2023")</f>
        <v/>
      </c>
      <c r="Y18">
        <f>HYPERLINK("https://klasma.github.io/Logging_0181/tillsynsmail/A 35937-2023 tillsynsbegäran mail.docx", "A 35937-2023")</f>
        <v/>
      </c>
    </row>
    <row r="19" ht="15" customHeight="1">
      <c r="A19" t="inlineStr">
        <is>
          <t>A 66734-2021</t>
        </is>
      </c>
      <c r="B19" s="1" t="n">
        <v>44520</v>
      </c>
      <c r="C19" s="1" t="n">
        <v>45946</v>
      </c>
      <c r="D19" t="inlineStr">
        <is>
          <t>STOCKHOLMS LÄN</t>
        </is>
      </c>
      <c r="E19" t="inlineStr">
        <is>
          <t>SÖDERTÄLJE</t>
        </is>
      </c>
      <c r="G19" t="n">
        <v>1.2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Skarp dropptaggsvamp
Svavelriska</t>
        </is>
      </c>
      <c r="S19">
        <f>HYPERLINK("https://klasma.github.io/Logging_0181/artfynd/A 66734-2021 artfynd.xlsx", "A 66734-2021")</f>
        <v/>
      </c>
      <c r="T19">
        <f>HYPERLINK("https://klasma.github.io/Logging_0181/kartor/A 66734-2021 karta.png", "A 66734-2021")</f>
        <v/>
      </c>
      <c r="V19">
        <f>HYPERLINK("https://klasma.github.io/Logging_0181/klagomål/A 66734-2021 FSC-klagomål.docx", "A 66734-2021")</f>
        <v/>
      </c>
      <c r="W19">
        <f>HYPERLINK("https://klasma.github.io/Logging_0181/klagomålsmail/A 66734-2021 FSC-klagomål mail.docx", "A 66734-2021")</f>
        <v/>
      </c>
      <c r="X19">
        <f>HYPERLINK("https://klasma.github.io/Logging_0181/tillsyn/A 66734-2021 tillsynsbegäran.docx", "A 66734-2021")</f>
        <v/>
      </c>
      <c r="Y19">
        <f>HYPERLINK("https://klasma.github.io/Logging_0181/tillsynsmail/A 66734-2021 tillsynsbegäran mail.docx", "A 66734-2021")</f>
        <v/>
      </c>
    </row>
    <row r="20" ht="15" customHeight="1">
      <c r="A20" t="inlineStr">
        <is>
          <t>A 36502-2025</t>
        </is>
      </c>
      <c r="B20" s="1" t="n">
        <v>45869.56332175926</v>
      </c>
      <c r="C20" s="1" t="n">
        <v>45946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3.3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Svart taggsvamp
Tjäder</t>
        </is>
      </c>
      <c r="S20">
        <f>HYPERLINK("https://klasma.github.io/Logging_0181/artfynd/A 36502-2025 artfynd.xlsx", "A 36502-2025")</f>
        <v/>
      </c>
      <c r="T20">
        <f>HYPERLINK("https://klasma.github.io/Logging_0181/kartor/A 36502-2025 karta.png", "A 36502-2025")</f>
        <v/>
      </c>
      <c r="V20">
        <f>HYPERLINK("https://klasma.github.io/Logging_0181/klagomål/A 36502-2025 FSC-klagomål.docx", "A 36502-2025")</f>
        <v/>
      </c>
      <c r="W20">
        <f>HYPERLINK("https://klasma.github.io/Logging_0181/klagomålsmail/A 36502-2025 FSC-klagomål mail.docx", "A 36502-2025")</f>
        <v/>
      </c>
      <c r="X20">
        <f>HYPERLINK("https://klasma.github.io/Logging_0181/tillsyn/A 36502-2025 tillsynsbegäran.docx", "A 36502-2025")</f>
        <v/>
      </c>
      <c r="Y20">
        <f>HYPERLINK("https://klasma.github.io/Logging_0181/tillsynsmail/A 36502-2025 tillsynsbegäran mail.docx", "A 36502-2025")</f>
        <v/>
      </c>
      <c r="Z20">
        <f>HYPERLINK("https://klasma.github.io/Logging_0181/fåglar/A 36502-2025 prioriterade fågelarter.docx", "A 36502-2025")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45946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45946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35155-2023</t>
        </is>
      </c>
      <c r="B23" s="1" t="n">
        <v>45145</v>
      </c>
      <c r="C23" s="1" t="n">
        <v>45946</v>
      </c>
      <c r="D23" t="inlineStr">
        <is>
          <t>STOCKHOLMS LÄN</t>
        </is>
      </c>
      <c r="E23" t="inlineStr">
        <is>
          <t>SÖDERTÄLJE</t>
        </is>
      </c>
      <c r="G23" t="n">
        <v>4.1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HYPERLINK("https://klasma.github.io/Logging_0181/artfynd/A 35155-2023 artfynd.xlsx", "A 35155-2023")</f>
        <v/>
      </c>
      <c r="T23">
        <f>HYPERLINK("https://klasma.github.io/Logging_0181/kartor/A 35155-2023 karta.png", "A 35155-2023")</f>
        <v/>
      </c>
      <c r="V23">
        <f>HYPERLINK("https://klasma.github.io/Logging_0181/klagomål/A 35155-2023 FSC-klagomål.docx", "A 35155-2023")</f>
        <v/>
      </c>
      <c r="W23">
        <f>HYPERLINK("https://klasma.github.io/Logging_0181/klagomålsmail/A 35155-2023 FSC-klagomål mail.docx", "A 35155-2023")</f>
        <v/>
      </c>
      <c r="X23">
        <f>HYPERLINK("https://klasma.github.io/Logging_0181/tillsyn/A 35155-2023 tillsynsbegäran.docx", "A 35155-2023")</f>
        <v/>
      </c>
      <c r="Y23">
        <f>HYPERLINK("https://klasma.github.io/Logging_0181/tillsynsmail/A 35155-2023 tillsynsbegäran mail.docx", "A 35155-2023")</f>
        <v/>
      </c>
    </row>
    <row r="24" ht="15" customHeight="1">
      <c r="A24" t="inlineStr">
        <is>
          <t>A 52791-2024</t>
        </is>
      </c>
      <c r="B24" s="1" t="n">
        <v>45610.55574074074</v>
      </c>
      <c r="C24" s="1" t="n">
        <v>45946</v>
      </c>
      <c r="D24" t="inlineStr">
        <is>
          <t>STOCKHOLMS LÄN</t>
        </is>
      </c>
      <c r="E24" t="inlineStr">
        <is>
          <t>SÖDERTÄLJE</t>
        </is>
      </c>
      <c r="G24" t="n">
        <v>0.7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HYPERLINK("https://klasma.github.io/Logging_0181/artfynd/A 52791-2024 artfynd.xlsx", "A 52791-2024")</f>
        <v/>
      </c>
      <c r="T24">
        <f>HYPERLINK("https://klasma.github.io/Logging_0181/kartor/A 52791-2024 karta.png", "A 52791-2024")</f>
        <v/>
      </c>
      <c r="U24">
        <f>HYPERLINK("https://klasma.github.io/Logging_0181/knärot/A 52791-2024 karta knärot.png", "A 52791-2024")</f>
        <v/>
      </c>
      <c r="V24">
        <f>HYPERLINK("https://klasma.github.io/Logging_0181/klagomål/A 52791-2024 FSC-klagomål.docx", "A 52791-2024")</f>
        <v/>
      </c>
      <c r="W24">
        <f>HYPERLINK("https://klasma.github.io/Logging_0181/klagomålsmail/A 52791-2024 FSC-klagomål mail.docx", "A 52791-2024")</f>
        <v/>
      </c>
      <c r="X24">
        <f>HYPERLINK("https://klasma.github.io/Logging_0181/tillsyn/A 52791-2024 tillsynsbegäran.docx", "A 52791-2024")</f>
        <v/>
      </c>
      <c r="Y24">
        <f>HYPERLINK("https://klasma.github.io/Logging_0181/tillsynsmail/A 52791-2024 tillsynsbegäran mail.docx", "A 52791-2024")</f>
        <v/>
      </c>
      <c r="Z24">
        <f>HYPERLINK("https://klasma.github.io/Logging_0181/fåglar/A 52791-2024 prioriterade fågelarter.docx", "A 52791-2024")</f>
        <v/>
      </c>
    </row>
    <row r="25" ht="15" customHeight="1">
      <c r="A25" t="inlineStr">
        <is>
          <t>A 35013-2024</t>
        </is>
      </c>
      <c r="B25" s="1" t="n">
        <v>45527</v>
      </c>
      <c r="C25" s="1" t="n">
        <v>45946</v>
      </c>
      <c r="D25" t="inlineStr">
        <is>
          <t>STOCKHOLMS LÄN</t>
        </is>
      </c>
      <c r="E25" t="inlineStr">
        <is>
          <t>SÖDERTÄLJE</t>
        </is>
      </c>
      <c r="F25" t="inlineStr">
        <is>
          <t>Sveaskog</t>
        </is>
      </c>
      <c r="G25" t="n">
        <v>5.8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Platt fjädermossa</t>
        </is>
      </c>
      <c r="S25">
        <f>HYPERLINK("https://klasma.github.io/Logging_0181/artfynd/A 35013-2024 artfynd.xlsx", "A 35013-2024")</f>
        <v/>
      </c>
      <c r="T25">
        <f>HYPERLINK("https://klasma.github.io/Logging_0181/kartor/A 35013-2024 karta.png", "A 35013-2024")</f>
        <v/>
      </c>
      <c r="V25">
        <f>HYPERLINK("https://klasma.github.io/Logging_0181/klagomål/A 35013-2024 FSC-klagomål.docx", "A 35013-2024")</f>
        <v/>
      </c>
      <c r="W25">
        <f>HYPERLINK("https://klasma.github.io/Logging_0181/klagomålsmail/A 35013-2024 FSC-klagomål mail.docx", "A 35013-2024")</f>
        <v/>
      </c>
      <c r="X25">
        <f>HYPERLINK("https://klasma.github.io/Logging_0181/tillsyn/A 35013-2024 tillsynsbegäran.docx", "A 35013-2024")</f>
        <v/>
      </c>
      <c r="Y25">
        <f>HYPERLINK("https://klasma.github.io/Logging_0181/tillsynsmail/A 35013-2024 tillsynsbegäran mail.docx", "A 35013-2024")</f>
        <v/>
      </c>
    </row>
    <row r="26" ht="15" customHeight="1">
      <c r="A26" t="inlineStr">
        <is>
          <t>A 52046-2022</t>
        </is>
      </c>
      <c r="B26" s="1" t="n">
        <v>44868</v>
      </c>
      <c r="C26" s="1" t="n">
        <v>45946</v>
      </c>
      <c r="D26" t="inlineStr">
        <is>
          <t>STOCKHOLMS LÄN</t>
        </is>
      </c>
      <c r="E26" t="inlineStr">
        <is>
          <t>SÖDERTÄLJE</t>
        </is>
      </c>
      <c r="F26" t="inlineStr">
        <is>
          <t>Kommuner</t>
        </is>
      </c>
      <c r="G26" t="n">
        <v>8.4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Tjockfotad fingersvamp</t>
        </is>
      </c>
      <c r="S26">
        <f>HYPERLINK("https://klasma.github.io/Logging_0181/artfynd/A 52046-2022 artfynd.xlsx", "A 52046-2022")</f>
        <v/>
      </c>
      <c r="T26">
        <f>HYPERLINK("https://klasma.github.io/Logging_0181/kartor/A 52046-2022 karta.png", "A 52046-2022")</f>
        <v/>
      </c>
      <c r="V26">
        <f>HYPERLINK("https://klasma.github.io/Logging_0181/klagomål/A 52046-2022 FSC-klagomål.docx", "A 52046-2022")</f>
        <v/>
      </c>
      <c r="W26">
        <f>HYPERLINK("https://klasma.github.io/Logging_0181/klagomålsmail/A 52046-2022 FSC-klagomål mail.docx", "A 52046-2022")</f>
        <v/>
      </c>
      <c r="X26">
        <f>HYPERLINK("https://klasma.github.io/Logging_0181/tillsyn/A 52046-2022 tillsynsbegäran.docx", "A 52046-2022")</f>
        <v/>
      </c>
      <c r="Y26">
        <f>HYPERLINK("https://klasma.github.io/Logging_0181/tillsynsmail/A 52046-2022 tillsynsbegäran mail.docx", "A 52046-2022")</f>
        <v/>
      </c>
    </row>
    <row r="27" ht="15" customHeight="1">
      <c r="A27" t="inlineStr">
        <is>
          <t>A 12968-2024</t>
        </is>
      </c>
      <c r="B27" s="1" t="n">
        <v>45385.50599537037</v>
      </c>
      <c r="C27" s="1" t="n">
        <v>45946</v>
      </c>
      <c r="D27" t="inlineStr">
        <is>
          <t>STOCKHOLMS LÄN</t>
        </is>
      </c>
      <c r="E27" t="inlineStr">
        <is>
          <t>SÖDERTÄLJE</t>
        </is>
      </c>
      <c r="F27" t="inlineStr">
        <is>
          <t>Kommuner</t>
        </is>
      </c>
      <c r="G27" t="n">
        <v>5.5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HYPERLINK("https://klasma.github.io/Logging_0181/artfynd/A 12968-2024 artfynd.xlsx", "A 12968-2024")</f>
        <v/>
      </c>
      <c r="T27">
        <f>HYPERLINK("https://klasma.github.io/Logging_0181/kartor/A 12968-2024 karta.png", "A 12968-2024")</f>
        <v/>
      </c>
      <c r="V27">
        <f>HYPERLINK("https://klasma.github.io/Logging_0181/klagomål/A 12968-2024 FSC-klagomål.docx", "A 12968-2024")</f>
        <v/>
      </c>
      <c r="W27">
        <f>HYPERLINK("https://klasma.github.io/Logging_0181/klagomålsmail/A 12968-2024 FSC-klagomål mail.docx", "A 12968-2024")</f>
        <v/>
      </c>
      <c r="X27">
        <f>HYPERLINK("https://klasma.github.io/Logging_0181/tillsyn/A 12968-2024 tillsynsbegäran.docx", "A 12968-2024")</f>
        <v/>
      </c>
      <c r="Y27">
        <f>HYPERLINK("https://klasma.github.io/Logging_0181/tillsynsmail/A 12968-2024 tillsynsbegäran mail.docx", "A 12968-2024")</f>
        <v/>
      </c>
    </row>
    <row r="28" ht="15" customHeight="1">
      <c r="A28" t="inlineStr">
        <is>
          <t>A 55464-2020</t>
        </is>
      </c>
      <c r="B28" s="1" t="n">
        <v>44130</v>
      </c>
      <c r="C28" s="1" t="n">
        <v>45946</v>
      </c>
      <c r="D28" t="inlineStr">
        <is>
          <t>STOCKHOLMS LÄN</t>
        </is>
      </c>
      <c r="E28" t="inlineStr">
        <is>
          <t>SÖDERTÄLJE</t>
        </is>
      </c>
      <c r="G28" t="n">
        <v>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Igelkott</t>
        </is>
      </c>
      <c r="S28">
        <f>HYPERLINK("https://klasma.github.io/Logging_0181/artfynd/A 55464-2020 artfynd.xlsx", "A 55464-2020")</f>
        <v/>
      </c>
      <c r="T28">
        <f>HYPERLINK("https://klasma.github.io/Logging_0181/kartor/A 55464-2020 karta.png", "A 55464-2020")</f>
        <v/>
      </c>
      <c r="V28">
        <f>HYPERLINK("https://klasma.github.io/Logging_0181/klagomål/A 55464-2020 FSC-klagomål.docx", "A 55464-2020")</f>
        <v/>
      </c>
      <c r="W28">
        <f>HYPERLINK("https://klasma.github.io/Logging_0181/klagomålsmail/A 55464-2020 FSC-klagomål mail.docx", "A 55464-2020")</f>
        <v/>
      </c>
      <c r="X28">
        <f>HYPERLINK("https://klasma.github.io/Logging_0181/tillsyn/A 55464-2020 tillsynsbegäran.docx", "A 55464-2020")</f>
        <v/>
      </c>
      <c r="Y28">
        <f>HYPERLINK("https://klasma.github.io/Logging_0181/tillsynsmail/A 55464-2020 tillsynsbegäran mail.docx", "A 55464-2020")</f>
        <v/>
      </c>
    </row>
    <row r="29" ht="15" customHeight="1">
      <c r="A29" t="inlineStr">
        <is>
          <t>A 55263-2021</t>
        </is>
      </c>
      <c r="B29" s="1" t="n">
        <v>44475</v>
      </c>
      <c r="C29" s="1" t="n">
        <v>45946</v>
      </c>
      <c r="D29" t="inlineStr">
        <is>
          <t>STOCKHOLMS LÄN</t>
        </is>
      </c>
      <c r="E29" t="inlineStr">
        <is>
          <t>SÖDERTÄLJE</t>
        </is>
      </c>
      <c r="G29" t="n">
        <v>2.3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Backklöver</t>
        </is>
      </c>
      <c r="S29">
        <f>HYPERLINK("https://klasma.github.io/Logging_0181/artfynd/A 55263-2021 artfynd.xlsx", "A 55263-2021")</f>
        <v/>
      </c>
      <c r="T29">
        <f>HYPERLINK("https://klasma.github.io/Logging_0181/kartor/A 55263-2021 karta.png", "A 55263-2021")</f>
        <v/>
      </c>
      <c r="V29">
        <f>HYPERLINK("https://klasma.github.io/Logging_0181/klagomål/A 55263-2021 FSC-klagomål.docx", "A 55263-2021")</f>
        <v/>
      </c>
      <c r="W29">
        <f>HYPERLINK("https://klasma.github.io/Logging_0181/klagomålsmail/A 55263-2021 FSC-klagomål mail.docx", "A 55263-2021")</f>
        <v/>
      </c>
      <c r="X29">
        <f>HYPERLINK("https://klasma.github.io/Logging_0181/tillsyn/A 55263-2021 tillsynsbegäran.docx", "A 55263-2021")</f>
        <v/>
      </c>
      <c r="Y29">
        <f>HYPERLINK("https://klasma.github.io/Logging_0181/tillsynsmail/A 55263-2021 tillsynsbegäran mail.docx", "A 55263-2021")</f>
        <v/>
      </c>
    </row>
    <row r="30" ht="15" customHeight="1">
      <c r="A30" t="inlineStr">
        <is>
          <t>A 21726-2025</t>
        </is>
      </c>
      <c r="B30" s="1" t="n">
        <v>45783.56921296296</v>
      </c>
      <c r="C30" s="1" t="n">
        <v>45946</v>
      </c>
      <c r="D30" t="inlineStr">
        <is>
          <t>STOCKHOLMS LÄN</t>
        </is>
      </c>
      <c r="E30" t="inlineStr">
        <is>
          <t>SÖDERTÄLJE</t>
        </is>
      </c>
      <c r="G30" t="n">
        <v>0.9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Druvfingersvamp</t>
        </is>
      </c>
      <c r="S30">
        <f>HYPERLINK("https://klasma.github.io/Logging_0181/artfynd/A 21726-2025 artfynd.xlsx", "A 21726-2025")</f>
        <v/>
      </c>
      <c r="T30">
        <f>HYPERLINK("https://klasma.github.io/Logging_0181/kartor/A 21726-2025 karta.png", "A 21726-2025")</f>
        <v/>
      </c>
      <c r="V30">
        <f>HYPERLINK("https://klasma.github.io/Logging_0181/klagomål/A 21726-2025 FSC-klagomål.docx", "A 21726-2025")</f>
        <v/>
      </c>
      <c r="W30">
        <f>HYPERLINK("https://klasma.github.io/Logging_0181/klagomålsmail/A 21726-2025 FSC-klagomål mail.docx", "A 21726-2025")</f>
        <v/>
      </c>
      <c r="X30">
        <f>HYPERLINK("https://klasma.github.io/Logging_0181/tillsyn/A 21726-2025 tillsynsbegäran.docx", "A 21726-2025")</f>
        <v/>
      </c>
      <c r="Y30">
        <f>HYPERLINK("https://klasma.github.io/Logging_0181/tillsynsmail/A 21726-2025 tillsynsbegäran mail.docx", "A 21726-2025")</f>
        <v/>
      </c>
    </row>
    <row r="31" ht="15" customHeight="1">
      <c r="A31" t="inlineStr">
        <is>
          <t>A 48341-2025</t>
        </is>
      </c>
      <c r="B31" s="1" t="n">
        <v>45933</v>
      </c>
      <c r="C31" s="1" t="n">
        <v>45946</v>
      </c>
      <c r="D31" t="inlineStr">
        <is>
          <t>STOCKHOLMS LÄN</t>
        </is>
      </c>
      <c r="E31" t="inlineStr">
        <is>
          <t>SÖDERTÄLJE</t>
        </is>
      </c>
      <c r="F31" t="inlineStr">
        <is>
          <t>Övriga statliga verk och myndigheter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Stor bockrot</t>
        </is>
      </c>
      <c r="S31">
        <f>HYPERLINK("https://klasma.github.io/Logging_0181/artfynd/A 48341-2025 artfynd.xlsx", "A 48341-2025")</f>
        <v/>
      </c>
      <c r="T31">
        <f>HYPERLINK("https://klasma.github.io/Logging_0181/kartor/A 48341-2025 karta.png", "A 48341-2025")</f>
        <v/>
      </c>
      <c r="U31">
        <f>HYPERLINK("https://klasma.github.io/Logging_0181/knärot/A 48341-2025 karta knärot.png", "A 48341-2025")</f>
        <v/>
      </c>
      <c r="V31">
        <f>HYPERLINK("https://klasma.github.io/Logging_0181/klagomål/A 48341-2025 FSC-klagomål.docx", "A 48341-2025")</f>
        <v/>
      </c>
      <c r="W31">
        <f>HYPERLINK("https://klasma.github.io/Logging_0181/klagomålsmail/A 48341-2025 FSC-klagomål mail.docx", "A 48341-2025")</f>
        <v/>
      </c>
      <c r="X31">
        <f>HYPERLINK("https://klasma.github.io/Logging_0181/tillsyn/A 48341-2025 tillsynsbegäran.docx", "A 48341-2025")</f>
        <v/>
      </c>
      <c r="Y31">
        <f>HYPERLINK("https://klasma.github.io/Logging_0181/tillsynsmail/A 48341-2025 tillsynsbegäran mail.docx", "A 48341-2025")</f>
        <v/>
      </c>
    </row>
    <row r="32" ht="15" customHeight="1">
      <c r="A32" t="inlineStr">
        <is>
          <t>A 10274-2025</t>
        </is>
      </c>
      <c r="B32" s="1" t="n">
        <v>45720.39356481482</v>
      </c>
      <c r="C32" s="1" t="n">
        <v>45946</v>
      </c>
      <c r="D32" t="inlineStr">
        <is>
          <t>STOCKHOLMS LÄN</t>
        </is>
      </c>
      <c r="E32" t="inlineStr">
        <is>
          <t>SÖDERTÄLJE</t>
        </is>
      </c>
      <c r="G32" t="n">
        <v>3.1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Granbarkgnagare</t>
        </is>
      </c>
      <c r="S32">
        <f>HYPERLINK("https://klasma.github.io/Logging_0181/artfynd/A 10274-2025 artfynd.xlsx", "A 10274-2025")</f>
        <v/>
      </c>
      <c r="T32">
        <f>HYPERLINK("https://klasma.github.io/Logging_0181/kartor/A 10274-2025 karta.png", "A 10274-2025")</f>
        <v/>
      </c>
      <c r="V32">
        <f>HYPERLINK("https://klasma.github.io/Logging_0181/klagomål/A 10274-2025 FSC-klagomål.docx", "A 10274-2025")</f>
        <v/>
      </c>
      <c r="W32">
        <f>HYPERLINK("https://klasma.github.io/Logging_0181/klagomålsmail/A 10274-2025 FSC-klagomål mail.docx", "A 10274-2025")</f>
        <v/>
      </c>
      <c r="X32">
        <f>HYPERLINK("https://klasma.github.io/Logging_0181/tillsyn/A 10274-2025 tillsynsbegäran.docx", "A 10274-2025")</f>
        <v/>
      </c>
      <c r="Y32">
        <f>HYPERLINK("https://klasma.github.io/Logging_0181/tillsynsmail/A 10274-2025 tillsynsbegäran mail.docx", "A 10274-2025")</f>
        <v/>
      </c>
    </row>
    <row r="33" ht="15" customHeight="1">
      <c r="A33" t="inlineStr">
        <is>
          <t>A 23772-2025</t>
        </is>
      </c>
      <c r="B33" s="1" t="n">
        <v>45793.48637731482</v>
      </c>
      <c r="C33" s="1" t="n">
        <v>45946</v>
      </c>
      <c r="D33" t="inlineStr">
        <is>
          <t>STOCKHOLMS LÄN</t>
        </is>
      </c>
      <c r="E33" t="inlineStr">
        <is>
          <t>SÖDERTÄLJE</t>
        </is>
      </c>
      <c r="G33" t="n">
        <v>1.2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Rödvingetrast</t>
        </is>
      </c>
      <c r="S33">
        <f>HYPERLINK("https://klasma.github.io/Logging_0181/artfynd/A 23772-2025 artfynd.xlsx", "A 23772-2025")</f>
        <v/>
      </c>
      <c r="T33">
        <f>HYPERLINK("https://klasma.github.io/Logging_0181/kartor/A 23772-2025 karta.png", "A 23772-2025")</f>
        <v/>
      </c>
      <c r="V33">
        <f>HYPERLINK("https://klasma.github.io/Logging_0181/klagomål/A 23772-2025 FSC-klagomål.docx", "A 23772-2025")</f>
        <v/>
      </c>
      <c r="W33">
        <f>HYPERLINK("https://klasma.github.io/Logging_0181/klagomålsmail/A 23772-2025 FSC-klagomål mail.docx", "A 23772-2025")</f>
        <v/>
      </c>
      <c r="X33">
        <f>HYPERLINK("https://klasma.github.io/Logging_0181/tillsyn/A 23772-2025 tillsynsbegäran.docx", "A 23772-2025")</f>
        <v/>
      </c>
      <c r="Y33">
        <f>HYPERLINK("https://klasma.github.io/Logging_0181/tillsynsmail/A 23772-2025 tillsynsbegäran mail.docx", "A 23772-2025")</f>
        <v/>
      </c>
      <c r="Z33">
        <f>HYPERLINK("https://klasma.github.io/Logging_0181/fåglar/A 23772-2025 prioriterade fågelarter.docx", "A 23772-2025")</f>
        <v/>
      </c>
    </row>
    <row r="34" ht="15" customHeight="1">
      <c r="A34" t="inlineStr">
        <is>
          <t>A 49850-2025</t>
        </is>
      </c>
      <c r="B34" s="1" t="n">
        <v>45940.48542824074</v>
      </c>
      <c r="C34" s="1" t="n">
        <v>45946</v>
      </c>
      <c r="D34" t="inlineStr">
        <is>
          <t>STOCKHOLMS LÄN</t>
        </is>
      </c>
      <c r="E34" t="inlineStr">
        <is>
          <t>SÖDERTÄLJE</t>
        </is>
      </c>
      <c r="F34" t="inlineStr">
        <is>
          <t>Sveaskog</t>
        </is>
      </c>
      <c r="G34" t="n">
        <v>4.1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Strutbräken</t>
        </is>
      </c>
      <c r="S34">
        <f>HYPERLINK("https://klasma.github.io/Logging_0181/artfynd/A 49850-2025 artfynd.xlsx", "A 49850-2025")</f>
        <v/>
      </c>
      <c r="T34">
        <f>HYPERLINK("https://klasma.github.io/Logging_0181/kartor/A 49850-2025 karta.png", "A 49850-2025")</f>
        <v/>
      </c>
      <c r="V34">
        <f>HYPERLINK("https://klasma.github.io/Logging_0181/klagomål/A 49850-2025 FSC-klagomål.docx", "A 49850-2025")</f>
        <v/>
      </c>
      <c r="W34">
        <f>HYPERLINK("https://klasma.github.io/Logging_0181/klagomålsmail/A 49850-2025 FSC-klagomål mail.docx", "A 49850-2025")</f>
        <v/>
      </c>
      <c r="X34">
        <f>HYPERLINK("https://klasma.github.io/Logging_0181/tillsyn/A 49850-2025 tillsynsbegäran.docx", "A 49850-2025")</f>
        <v/>
      </c>
      <c r="Y34">
        <f>HYPERLINK("https://klasma.github.io/Logging_0181/tillsynsmail/A 49850-2025 tillsynsbegäran mail.docx", "A 49850-2025")</f>
        <v/>
      </c>
    </row>
    <row r="35" ht="15" customHeight="1">
      <c r="A35" t="inlineStr">
        <is>
          <t>A 14092-2023</t>
        </is>
      </c>
      <c r="B35" s="1" t="n">
        <v>45009</v>
      </c>
      <c r="C35" s="1" t="n">
        <v>45946</v>
      </c>
      <c r="D35" t="inlineStr">
        <is>
          <t>STOCKHOLMS LÄN</t>
        </is>
      </c>
      <c r="E35" t="inlineStr">
        <is>
          <t>SÖDERTÄLJE</t>
        </is>
      </c>
      <c r="F35" t="inlineStr">
        <is>
          <t>Kyrkan</t>
        </is>
      </c>
      <c r="G35" t="n">
        <v>4.1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Kungsfågel</t>
        </is>
      </c>
      <c r="S35">
        <f>HYPERLINK("https://klasma.github.io/Logging_0181/artfynd/A 14092-2023 artfynd.xlsx", "A 14092-2023")</f>
        <v/>
      </c>
      <c r="T35">
        <f>HYPERLINK("https://klasma.github.io/Logging_0181/kartor/A 14092-2023 karta.png", "A 14092-2023")</f>
        <v/>
      </c>
      <c r="V35">
        <f>HYPERLINK("https://klasma.github.io/Logging_0181/klagomål/A 14092-2023 FSC-klagomål.docx", "A 14092-2023")</f>
        <v/>
      </c>
      <c r="W35">
        <f>HYPERLINK("https://klasma.github.io/Logging_0181/klagomålsmail/A 14092-2023 FSC-klagomål mail.docx", "A 14092-2023")</f>
        <v/>
      </c>
      <c r="X35">
        <f>HYPERLINK("https://klasma.github.io/Logging_0181/tillsyn/A 14092-2023 tillsynsbegäran.docx", "A 14092-2023")</f>
        <v/>
      </c>
      <c r="Y35">
        <f>HYPERLINK("https://klasma.github.io/Logging_0181/tillsynsmail/A 14092-2023 tillsynsbegäran mail.docx", "A 14092-2023")</f>
        <v/>
      </c>
      <c r="Z35">
        <f>HYPERLINK("https://klasma.github.io/Logging_0181/fåglar/A 14092-2023 prioriterade fågelarter.docx", "A 14092-2023")</f>
        <v/>
      </c>
    </row>
    <row r="36" ht="15" customHeight="1">
      <c r="A36" t="inlineStr">
        <is>
          <t>A 16478-2025</t>
        </is>
      </c>
      <c r="B36" s="1" t="n">
        <v>45751.57346064815</v>
      </c>
      <c r="C36" s="1" t="n">
        <v>45946</v>
      </c>
      <c r="D36" t="inlineStr">
        <is>
          <t>STOCKHOLMS LÄN</t>
        </is>
      </c>
      <c r="E36" t="inlineStr">
        <is>
          <t>SÖDERTÄLJE</t>
        </is>
      </c>
      <c r="G36" t="n">
        <v>2.1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Tibast</t>
        </is>
      </c>
      <c r="S36">
        <f>HYPERLINK("https://klasma.github.io/Logging_0181/artfynd/A 16478-2025 artfynd.xlsx", "A 16478-2025")</f>
        <v/>
      </c>
      <c r="T36">
        <f>HYPERLINK("https://klasma.github.io/Logging_0181/kartor/A 16478-2025 karta.png", "A 16478-2025")</f>
        <v/>
      </c>
      <c r="V36">
        <f>HYPERLINK("https://klasma.github.io/Logging_0181/klagomål/A 16478-2025 FSC-klagomål.docx", "A 16478-2025")</f>
        <v/>
      </c>
      <c r="W36">
        <f>HYPERLINK("https://klasma.github.io/Logging_0181/klagomålsmail/A 16478-2025 FSC-klagomål mail.docx", "A 16478-2025")</f>
        <v/>
      </c>
      <c r="X36">
        <f>HYPERLINK("https://klasma.github.io/Logging_0181/tillsyn/A 16478-2025 tillsynsbegäran.docx", "A 16478-2025")</f>
        <v/>
      </c>
      <c r="Y36">
        <f>HYPERLINK("https://klasma.github.io/Logging_0181/tillsynsmail/A 16478-2025 tillsynsbegäran mail.docx", "A 16478-2025")</f>
        <v/>
      </c>
    </row>
    <row r="37" ht="15" customHeight="1">
      <c r="A37" t="inlineStr">
        <is>
          <t>A 1946-2022</t>
        </is>
      </c>
      <c r="B37" s="1" t="n">
        <v>44575</v>
      </c>
      <c r="C37" s="1" t="n">
        <v>45946</v>
      </c>
      <c r="D37" t="inlineStr">
        <is>
          <t>STOCKHOLMS LÄN</t>
        </is>
      </c>
      <c r="E37" t="inlineStr">
        <is>
          <t>SÖDERTÄLJE</t>
        </is>
      </c>
      <c r="G37" t="n">
        <v>6.7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Större vattensalamander</t>
        </is>
      </c>
      <c r="S37">
        <f>HYPERLINK("https://klasma.github.io/Logging_0181/artfynd/A 1946-2022 artfynd.xlsx", "A 1946-2022")</f>
        <v/>
      </c>
      <c r="T37">
        <f>HYPERLINK("https://klasma.github.io/Logging_0181/kartor/A 1946-2022 karta.png", "A 1946-2022")</f>
        <v/>
      </c>
      <c r="V37">
        <f>HYPERLINK("https://klasma.github.io/Logging_0181/klagomål/A 1946-2022 FSC-klagomål.docx", "A 1946-2022")</f>
        <v/>
      </c>
      <c r="W37">
        <f>HYPERLINK("https://klasma.github.io/Logging_0181/klagomålsmail/A 1946-2022 FSC-klagomål mail.docx", "A 1946-2022")</f>
        <v/>
      </c>
      <c r="X37">
        <f>HYPERLINK("https://klasma.github.io/Logging_0181/tillsyn/A 1946-2022 tillsynsbegäran.docx", "A 1946-2022")</f>
        <v/>
      </c>
      <c r="Y37">
        <f>HYPERLINK("https://klasma.github.io/Logging_0181/tillsynsmail/A 1946-2022 tillsynsbegäran mail.docx", "A 1946-2022")</f>
        <v/>
      </c>
    </row>
    <row r="38" ht="15" customHeight="1">
      <c r="A38" t="inlineStr">
        <is>
          <t>A 36505-2025</t>
        </is>
      </c>
      <c r="B38" s="1" t="n">
        <v>45869.57192129629</v>
      </c>
      <c r="C38" s="1" t="n">
        <v>45946</v>
      </c>
      <c r="D38" t="inlineStr">
        <is>
          <t>STOCKHOLMS LÄN</t>
        </is>
      </c>
      <c r="E38" t="inlineStr">
        <is>
          <t>SÖDERTÄLJE</t>
        </is>
      </c>
      <c r="F38" t="inlineStr">
        <is>
          <t>Sveaskog</t>
        </is>
      </c>
      <c r="G38" t="n">
        <v>1.7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HYPERLINK("https://klasma.github.io/Logging_0181/artfynd/A 36505-2025 artfynd.xlsx", "A 36505-2025")</f>
        <v/>
      </c>
      <c r="T38">
        <f>HYPERLINK("https://klasma.github.io/Logging_0181/kartor/A 36505-2025 karta.png", "A 36505-2025")</f>
        <v/>
      </c>
      <c r="V38">
        <f>HYPERLINK("https://klasma.github.io/Logging_0181/klagomål/A 36505-2025 FSC-klagomål.docx", "A 36505-2025")</f>
        <v/>
      </c>
      <c r="W38">
        <f>HYPERLINK("https://klasma.github.io/Logging_0181/klagomålsmail/A 36505-2025 FSC-klagomål mail.docx", "A 36505-2025")</f>
        <v/>
      </c>
      <c r="X38">
        <f>HYPERLINK("https://klasma.github.io/Logging_0181/tillsyn/A 36505-2025 tillsynsbegäran.docx", "A 36505-2025")</f>
        <v/>
      </c>
      <c r="Y38">
        <f>HYPERLINK("https://klasma.github.io/Logging_0181/tillsynsmail/A 36505-2025 tillsynsbegäran mail.docx", "A 36505-2025")</f>
        <v/>
      </c>
    </row>
    <row r="39" ht="15" customHeight="1">
      <c r="A39" t="inlineStr">
        <is>
          <t>A 52046-2022</t>
        </is>
      </c>
      <c r="B39" s="1" t="n">
        <v>44868</v>
      </c>
      <c r="C39" s="1" t="n">
        <v>45946</v>
      </c>
      <c r="D39" t="inlineStr">
        <is>
          <t>STOCKHOLMS LÄN</t>
        </is>
      </c>
      <c r="E39" t="inlineStr">
        <is>
          <t>SÖDERTÄLJE</t>
        </is>
      </c>
      <c r="F39" t="inlineStr">
        <is>
          <t>Kommuner</t>
        </is>
      </c>
      <c r="G39" t="n">
        <v>14.4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HYPERLINK("https://klasma.github.io/Logging_0181/artfynd/A 52046-2022 artfynd.xlsx", "A 52046-2022")</f>
        <v/>
      </c>
      <c r="T39">
        <f>HYPERLINK("https://klasma.github.io/Logging_0181/kartor/A 52046-2022 karta.png", "A 52046-2022")</f>
        <v/>
      </c>
      <c r="V39">
        <f>HYPERLINK("https://klasma.github.io/Logging_0181/klagomål/A 52046-2022 FSC-klagomål.docx", "A 52046-2022")</f>
        <v/>
      </c>
      <c r="W39">
        <f>HYPERLINK("https://klasma.github.io/Logging_0181/klagomålsmail/A 52046-2022 FSC-klagomål mail.docx", "A 52046-2022")</f>
        <v/>
      </c>
      <c r="X39">
        <f>HYPERLINK("https://klasma.github.io/Logging_0181/tillsyn/A 52046-2022 tillsynsbegäran.docx", "A 52046-2022")</f>
        <v/>
      </c>
      <c r="Y39">
        <f>HYPERLINK("https://klasma.github.io/Logging_0181/tillsynsmail/A 52046-2022 tillsynsbegäran mail.docx", "A 52046-2022")</f>
        <v/>
      </c>
    </row>
    <row r="40" ht="15" customHeight="1">
      <c r="A40" t="inlineStr">
        <is>
          <t>A 19793-2024</t>
        </is>
      </c>
      <c r="B40" s="1" t="n">
        <v>45432</v>
      </c>
      <c r="C40" s="1" t="n">
        <v>45946</v>
      </c>
      <c r="D40" t="inlineStr">
        <is>
          <t>STOCKHOLMS LÄN</t>
        </is>
      </c>
      <c r="E40" t="inlineStr">
        <is>
          <t>SÖDERTÄLJE</t>
        </is>
      </c>
      <c r="F40" t="inlineStr">
        <is>
          <t>Övriga Aktiebolag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Fjällig taggsvamp s.str.</t>
        </is>
      </c>
      <c r="S40">
        <f>HYPERLINK("https://klasma.github.io/Logging_0181/artfynd/A 19793-2024 artfynd.xlsx", "A 19793-2024")</f>
        <v/>
      </c>
      <c r="T40">
        <f>HYPERLINK("https://klasma.github.io/Logging_0181/kartor/A 19793-2024 karta.png", "A 19793-2024")</f>
        <v/>
      </c>
      <c r="V40">
        <f>HYPERLINK("https://klasma.github.io/Logging_0181/klagomål/A 19793-2024 FSC-klagomål.docx", "A 19793-2024")</f>
        <v/>
      </c>
      <c r="W40">
        <f>HYPERLINK("https://klasma.github.io/Logging_0181/klagomålsmail/A 19793-2024 FSC-klagomål mail.docx", "A 19793-2024")</f>
        <v/>
      </c>
      <c r="X40">
        <f>HYPERLINK("https://klasma.github.io/Logging_0181/tillsyn/A 19793-2024 tillsynsbegäran.docx", "A 19793-2024")</f>
        <v/>
      </c>
      <c r="Y40">
        <f>HYPERLINK("https://klasma.github.io/Logging_0181/tillsynsmail/A 19793-2024 tillsynsbegäran mail.docx", "A 19793-2024")</f>
        <v/>
      </c>
    </row>
    <row r="41" ht="15" customHeight="1">
      <c r="A41" t="inlineStr">
        <is>
          <t>A 11126-2021</t>
        </is>
      </c>
      <c r="B41" s="1" t="n">
        <v>44260</v>
      </c>
      <c r="C41" s="1" t="n">
        <v>45946</v>
      </c>
      <c r="D41" t="inlineStr">
        <is>
          <t>STOCKHOLMS LÄN</t>
        </is>
      </c>
      <c r="E41" t="inlineStr">
        <is>
          <t>SÖDERTÄLJE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40751-2021</t>
        </is>
      </c>
      <c r="B42" s="1" t="n">
        <v>44420</v>
      </c>
      <c r="C42" s="1" t="n">
        <v>45946</v>
      </c>
      <c r="D42" t="inlineStr">
        <is>
          <t>STOCKHOLMS LÄN</t>
        </is>
      </c>
      <c r="E42" t="inlineStr">
        <is>
          <t>SÖDERTÄLJE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11360-2021</t>
        </is>
      </c>
      <c r="B43" s="1" t="n">
        <v>44263</v>
      </c>
      <c r="C43" s="1" t="n">
        <v>45946</v>
      </c>
      <c r="D43" t="inlineStr">
        <is>
          <t>STOCKHOLMS LÄN</t>
        </is>
      </c>
      <c r="E43" t="inlineStr">
        <is>
          <t>SÖDERTÄLJE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11361-2021</t>
        </is>
      </c>
      <c r="B44" s="1" t="n">
        <v>44263</v>
      </c>
      <c r="C44" s="1" t="n">
        <v>45946</v>
      </c>
      <c r="D44" t="inlineStr">
        <is>
          <t>STOCKHOLMS LÄN</t>
        </is>
      </c>
      <c r="E44" t="inlineStr">
        <is>
          <t>SÖDERTÄLJE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64111-2021</t>
        </is>
      </c>
      <c r="B45" s="1" t="n">
        <v>44509</v>
      </c>
      <c r="C45" s="1" t="n">
        <v>45946</v>
      </c>
      <c r="D45" t="inlineStr">
        <is>
          <t>STOCKHOLMS LÄN</t>
        </is>
      </c>
      <c r="E45" t="inlineStr">
        <is>
          <t>SÖDERTÄLJE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52541-2022</t>
        </is>
      </c>
      <c r="B46" s="1" t="n">
        <v>44874</v>
      </c>
      <c r="C46" s="1" t="n">
        <v>45946</v>
      </c>
      <c r="D46" t="inlineStr">
        <is>
          <t>STOCKHOLMS LÄN</t>
        </is>
      </c>
      <c r="E46" t="inlineStr">
        <is>
          <t>SÖDERTÄLJE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12126-2021</t>
        </is>
      </c>
      <c r="B47" s="1" t="n">
        <v>44266</v>
      </c>
      <c r="C47" s="1" t="n">
        <v>45946</v>
      </c>
      <c r="D47" t="inlineStr">
        <is>
          <t>STOCKHOLMS LÄN</t>
        </is>
      </c>
      <c r="E47" t="inlineStr">
        <is>
          <t>SÖDERTÄLJE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52214-2021</t>
        </is>
      </c>
      <c r="B48" s="1" t="n">
        <v>44462</v>
      </c>
      <c r="C48" s="1" t="n">
        <v>45946</v>
      </c>
      <c r="D48" t="inlineStr">
        <is>
          <t>STOCKHOLMS LÄN</t>
        </is>
      </c>
      <c r="E48" t="inlineStr">
        <is>
          <t>SÖDERTÄLJE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14664-2021</t>
        </is>
      </c>
      <c r="B49" s="1" t="n">
        <v>44280</v>
      </c>
      <c r="C49" s="1" t="n">
        <v>45946</v>
      </c>
      <c r="D49" t="inlineStr">
        <is>
          <t>STOCKHOLMS LÄN</t>
        </is>
      </c>
      <c r="E49" t="inlineStr">
        <is>
          <t>SÖDERTÄLJE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3596-2022</t>
        </is>
      </c>
      <c r="B50" s="1" t="n">
        <v>44586</v>
      </c>
      <c r="C50" s="1" t="n">
        <v>45946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9986-2021</t>
        </is>
      </c>
      <c r="B51" s="1" t="n">
        <v>44254</v>
      </c>
      <c r="C51" s="1" t="n">
        <v>45946</v>
      </c>
      <c r="D51" t="inlineStr">
        <is>
          <t>STOCKHOLMS LÄN</t>
        </is>
      </c>
      <c r="E51" t="inlineStr">
        <is>
          <t>SÖDERTÄLJE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68721-2020</t>
        </is>
      </c>
      <c r="B52" s="1" t="n">
        <v>44187</v>
      </c>
      <c r="C52" s="1" t="n">
        <v>45946</v>
      </c>
      <c r="D52" t="inlineStr">
        <is>
          <t>STOCKHOLMS LÄN</t>
        </is>
      </c>
      <c r="E52" t="inlineStr">
        <is>
          <t>SÖDERTÄLJE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3592-2022</t>
        </is>
      </c>
      <c r="B53" s="1" t="n">
        <v>44586.35570601852</v>
      </c>
      <c r="C53" s="1" t="n">
        <v>45946</v>
      </c>
      <c r="D53" t="inlineStr">
        <is>
          <t>STOCKHOLMS LÄN</t>
        </is>
      </c>
      <c r="E53" t="inlineStr">
        <is>
          <t>SÖDERTÄLJE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28136-2021</t>
        </is>
      </c>
      <c r="B54" s="1" t="n">
        <v>44355</v>
      </c>
      <c r="C54" s="1" t="n">
        <v>45946</v>
      </c>
      <c r="D54" t="inlineStr">
        <is>
          <t>STOCKHOLMS LÄN</t>
        </is>
      </c>
      <c r="E54" t="inlineStr">
        <is>
          <t>SÖDERTÄLJE</t>
        </is>
      </c>
      <c r="F54" t="inlineStr">
        <is>
          <t>Kommuner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51454-2021</t>
        </is>
      </c>
      <c r="B55" s="1" t="n">
        <v>44460</v>
      </c>
      <c r="C55" s="1" t="n">
        <v>45946</v>
      </c>
      <c r="D55" t="inlineStr">
        <is>
          <t>STOCKHOLMS LÄN</t>
        </is>
      </c>
      <c r="E55" t="inlineStr">
        <is>
          <t>SÖDERTÄLJE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27747-2021</t>
        </is>
      </c>
      <c r="B56" s="1" t="n">
        <v>44354</v>
      </c>
      <c r="C56" s="1" t="n">
        <v>45946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50117-2021</t>
        </is>
      </c>
      <c r="B57" s="1" t="n">
        <v>44456.64810185185</v>
      </c>
      <c r="C57" s="1" t="n">
        <v>45946</v>
      </c>
      <c r="D57" t="inlineStr">
        <is>
          <t>STOCKHOLMS LÄN</t>
        </is>
      </c>
      <c r="E57" t="inlineStr">
        <is>
          <t>SÖDERTÄLJE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11368-2021</t>
        </is>
      </c>
      <c r="B58" s="1" t="n">
        <v>44263</v>
      </c>
      <c r="C58" s="1" t="n">
        <v>45946</v>
      </c>
      <c r="D58" t="inlineStr">
        <is>
          <t>STOCKHOLMS LÄN</t>
        </is>
      </c>
      <c r="E58" t="inlineStr">
        <is>
          <t>SÖDERTÄLJE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31429-2022</t>
        </is>
      </c>
      <c r="B59" s="1" t="n">
        <v>44774.85231481482</v>
      </c>
      <c r="C59" s="1" t="n">
        <v>45946</v>
      </c>
      <c r="D59" t="inlineStr">
        <is>
          <t>STOCKHOLMS LÄN</t>
        </is>
      </c>
      <c r="E59" t="inlineStr">
        <is>
          <t>SÖDERTÄLJE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51482-2021</t>
        </is>
      </c>
      <c r="B60" s="1" t="n">
        <v>44460</v>
      </c>
      <c r="C60" s="1" t="n">
        <v>45946</v>
      </c>
      <c r="D60" t="inlineStr">
        <is>
          <t>STOCKHOLMS LÄN</t>
        </is>
      </c>
      <c r="E60" t="inlineStr">
        <is>
          <t>SÖDERTÄLJE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39133-2021</t>
        </is>
      </c>
      <c r="B61" s="1" t="n">
        <v>44412</v>
      </c>
      <c r="C61" s="1" t="n">
        <v>45946</v>
      </c>
      <c r="D61" t="inlineStr">
        <is>
          <t>STOCKHOLMS LÄN</t>
        </is>
      </c>
      <c r="E61" t="inlineStr">
        <is>
          <t>SÖDERTÄLJE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46688-2021</t>
        </is>
      </c>
      <c r="B62" s="1" t="n">
        <v>44445.63403935185</v>
      </c>
      <c r="C62" s="1" t="n">
        <v>45946</v>
      </c>
      <c r="D62" t="inlineStr">
        <is>
          <t>STOCKHOLMS LÄN</t>
        </is>
      </c>
      <c r="E62" t="inlineStr">
        <is>
          <t>SÖDERTÄLJE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16437-2022</t>
        </is>
      </c>
      <c r="B63" s="1" t="n">
        <v>44671</v>
      </c>
      <c r="C63" s="1" t="n">
        <v>45946</v>
      </c>
      <c r="D63" t="inlineStr">
        <is>
          <t>STOCKHOLMS LÄN</t>
        </is>
      </c>
      <c r="E63" t="inlineStr">
        <is>
          <t>SÖDERTÄLJE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37843-2022</t>
        </is>
      </c>
      <c r="B64" s="1" t="n">
        <v>44810</v>
      </c>
      <c r="C64" s="1" t="n">
        <v>45946</v>
      </c>
      <c r="D64" t="inlineStr">
        <is>
          <t>STOCKHOLMS LÄN</t>
        </is>
      </c>
      <c r="E64" t="inlineStr">
        <is>
          <t>SÖDERTÄLJE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3585-2022</t>
        </is>
      </c>
      <c r="B65" s="1" t="n">
        <v>44586</v>
      </c>
      <c r="C65" s="1" t="n">
        <v>45946</v>
      </c>
      <c r="D65" t="inlineStr">
        <is>
          <t>STOCKHOLMS LÄN</t>
        </is>
      </c>
      <c r="E65" t="inlineStr">
        <is>
          <t>SÖDERTÄLJE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20091-2025</t>
        </is>
      </c>
      <c r="B66" s="1" t="n">
        <v>45771</v>
      </c>
      <c r="C66" s="1" t="n">
        <v>45946</v>
      </c>
      <c r="D66" t="inlineStr">
        <is>
          <t>STOCKHOLMS LÄN</t>
        </is>
      </c>
      <c r="E66" t="inlineStr">
        <is>
          <t>SÖDERTÄLJE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58928-2022</t>
        </is>
      </c>
      <c r="B67" s="1" t="n">
        <v>44903</v>
      </c>
      <c r="C67" s="1" t="n">
        <v>45946</v>
      </c>
      <c r="D67" t="inlineStr">
        <is>
          <t>STOCKHOLMS LÄN</t>
        </is>
      </c>
      <c r="E67" t="inlineStr">
        <is>
          <t>SÖDERTÄLJE</t>
        </is>
      </c>
      <c r="F67" t="inlineStr">
        <is>
          <t>Kommuner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92-2024</t>
        </is>
      </c>
      <c r="B68" s="1" t="n">
        <v>45293</v>
      </c>
      <c r="C68" s="1" t="n">
        <v>45946</v>
      </c>
      <c r="D68" t="inlineStr">
        <is>
          <t>STOCKHOLMS LÄN</t>
        </is>
      </c>
      <c r="E68" t="inlineStr">
        <is>
          <t>SÖDERTÄLJE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62311-2023</t>
        </is>
      </c>
      <c r="B69" s="1" t="n">
        <v>45266</v>
      </c>
      <c r="C69" s="1" t="n">
        <v>45946</v>
      </c>
      <c r="D69" t="inlineStr">
        <is>
          <t>STOCKHOLMS LÄN</t>
        </is>
      </c>
      <c r="E69" t="inlineStr">
        <is>
          <t>SÖDERTÄLJE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12901-2021</t>
        </is>
      </c>
      <c r="B70" s="1" t="n">
        <v>44271</v>
      </c>
      <c r="C70" s="1" t="n">
        <v>45946</v>
      </c>
      <c r="D70" t="inlineStr">
        <is>
          <t>STOCKHOLMS LÄN</t>
        </is>
      </c>
      <c r="E70" t="inlineStr">
        <is>
          <t>SÖDERTÄLJE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12907-2024</t>
        </is>
      </c>
      <c r="B71" s="1" t="n">
        <v>45385</v>
      </c>
      <c r="C71" s="1" t="n">
        <v>45946</v>
      </c>
      <c r="D71" t="inlineStr">
        <is>
          <t>STOCKHOLMS LÄN</t>
        </is>
      </c>
      <c r="E71" t="inlineStr">
        <is>
          <t>SÖDERTÄLJE</t>
        </is>
      </c>
      <c r="G71" t="n">
        <v>11.9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26909-2024</t>
        </is>
      </c>
      <c r="B72" s="1" t="n">
        <v>45470</v>
      </c>
      <c r="C72" s="1" t="n">
        <v>45946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28502-2023</t>
        </is>
      </c>
      <c r="B73" s="1" t="n">
        <v>45103</v>
      </c>
      <c r="C73" s="1" t="n">
        <v>45946</v>
      </c>
      <c r="D73" t="inlineStr">
        <is>
          <t>STOCKHOLMS LÄN</t>
        </is>
      </c>
      <c r="E73" t="inlineStr">
        <is>
          <t>SÖDERTÄLJE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9562-2025</t>
        </is>
      </c>
      <c r="B74" s="1" t="n">
        <v>45715.61215277778</v>
      </c>
      <c r="C74" s="1" t="n">
        <v>45946</v>
      </c>
      <c r="D74" t="inlineStr">
        <is>
          <t>STOCKHOLMS LÄN</t>
        </is>
      </c>
      <c r="E74" t="inlineStr">
        <is>
          <t>SÖDERTÄLJE</t>
        </is>
      </c>
      <c r="F74" t="inlineStr">
        <is>
          <t>Sveaskog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56596-2023</t>
        </is>
      </c>
      <c r="B75" s="1" t="n">
        <v>45243</v>
      </c>
      <c r="C75" s="1" t="n">
        <v>45946</v>
      </c>
      <c r="D75" t="inlineStr">
        <is>
          <t>STOCKHOLMS LÄN</t>
        </is>
      </c>
      <c r="E75" t="inlineStr">
        <is>
          <t>SÖDERTÄLJE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8611-2023</t>
        </is>
      </c>
      <c r="B76" s="1" t="n">
        <v>44977</v>
      </c>
      <c r="C76" s="1" t="n">
        <v>45946</v>
      </c>
      <c r="D76" t="inlineStr">
        <is>
          <t>STOCKHOLMS LÄN</t>
        </is>
      </c>
      <c r="E76" t="inlineStr">
        <is>
          <t>SÖDERTÄLJE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51931-2023</t>
        </is>
      </c>
      <c r="B77" s="1" t="n">
        <v>45216</v>
      </c>
      <c r="C77" s="1" t="n">
        <v>45946</v>
      </c>
      <c r="D77" t="inlineStr">
        <is>
          <t>STOCKHOLMS LÄN</t>
        </is>
      </c>
      <c r="E77" t="inlineStr">
        <is>
          <t>SÖDERTÄLJE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34194-2024</t>
        </is>
      </c>
      <c r="B78" s="1" t="n">
        <v>45524</v>
      </c>
      <c r="C78" s="1" t="n">
        <v>45946</v>
      </c>
      <c r="D78" t="inlineStr">
        <is>
          <t>STOCKHOLMS LÄN</t>
        </is>
      </c>
      <c r="E78" t="inlineStr">
        <is>
          <t>SÖDERTÄLJE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3108-2024</t>
        </is>
      </c>
      <c r="B79" s="1" t="n">
        <v>45316</v>
      </c>
      <c r="C79" s="1" t="n">
        <v>45946</v>
      </c>
      <c r="D79" t="inlineStr">
        <is>
          <t>STOCKHOLMS LÄN</t>
        </is>
      </c>
      <c r="E79" t="inlineStr">
        <is>
          <t>SÖDERTÄLJE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42337-2024</t>
        </is>
      </c>
      <c r="B80" s="1" t="n">
        <v>45562</v>
      </c>
      <c r="C80" s="1" t="n">
        <v>45946</v>
      </c>
      <c r="D80" t="inlineStr">
        <is>
          <t>STOCKHOLMS LÄN</t>
        </is>
      </c>
      <c r="E80" t="inlineStr">
        <is>
          <t>SÖDERTÄLJE</t>
        </is>
      </c>
      <c r="F80" t="inlineStr">
        <is>
          <t>Övriga statliga verk och myndigheter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4440-2023</t>
        </is>
      </c>
      <c r="B81" s="1" t="n">
        <v>44956</v>
      </c>
      <c r="C81" s="1" t="n">
        <v>45946</v>
      </c>
      <c r="D81" t="inlineStr">
        <is>
          <t>STOCKHOLMS LÄN</t>
        </is>
      </c>
      <c r="E81" t="inlineStr">
        <is>
          <t>SÖDERTÄLJE</t>
        </is>
      </c>
      <c r="G81" t="n">
        <v>18.4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1759-2025</t>
        </is>
      </c>
      <c r="B82" s="1" t="n">
        <v>45671.42385416666</v>
      </c>
      <c r="C82" s="1" t="n">
        <v>45946</v>
      </c>
      <c r="D82" t="inlineStr">
        <is>
          <t>STOCKHOLMS LÄN</t>
        </is>
      </c>
      <c r="E82" t="inlineStr">
        <is>
          <t>SÖDERTÄLJE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18592-2023</t>
        </is>
      </c>
      <c r="B83" s="1" t="n">
        <v>45043</v>
      </c>
      <c r="C83" s="1" t="n">
        <v>45946</v>
      </c>
      <c r="D83" t="inlineStr">
        <is>
          <t>STOCKHOLMS LÄN</t>
        </is>
      </c>
      <c r="E83" t="inlineStr">
        <is>
          <t>SÖDERTÄLJE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1381-2023</t>
        </is>
      </c>
      <c r="B84" s="1" t="n">
        <v>44936.68457175926</v>
      </c>
      <c r="C84" s="1" t="n">
        <v>45946</v>
      </c>
      <c r="D84" t="inlineStr">
        <is>
          <t>STOCKHOLMS LÄN</t>
        </is>
      </c>
      <c r="E84" t="inlineStr">
        <is>
          <t>SÖDERTÄLJE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27970-2022</t>
        </is>
      </c>
      <c r="B85" s="1" t="n">
        <v>44744</v>
      </c>
      <c r="C85" s="1" t="n">
        <v>45946</v>
      </c>
      <c r="D85" t="inlineStr">
        <is>
          <t>STOCKHOLMS LÄN</t>
        </is>
      </c>
      <c r="E85" t="inlineStr">
        <is>
          <t>SÖDERTÄLJE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27972-2022</t>
        </is>
      </c>
      <c r="B86" s="1" t="n">
        <v>44744</v>
      </c>
      <c r="C86" s="1" t="n">
        <v>45946</v>
      </c>
      <c r="D86" t="inlineStr">
        <is>
          <t>STOCKHOLMS LÄN</t>
        </is>
      </c>
      <c r="E86" t="inlineStr">
        <is>
          <t>SÖDERTÄLJE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56354-2023</t>
        </is>
      </c>
      <c r="B87" s="1" t="n">
        <v>45243</v>
      </c>
      <c r="C87" s="1" t="n">
        <v>45946</v>
      </c>
      <c r="D87" t="inlineStr">
        <is>
          <t>STOCKHOLMS LÄN</t>
        </is>
      </c>
      <c r="E87" t="inlineStr">
        <is>
          <t>SÖDERTÄLJE</t>
        </is>
      </c>
      <c r="G87" t="n">
        <v>11.4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31375-2024</t>
        </is>
      </c>
      <c r="B88" s="1" t="n">
        <v>45505</v>
      </c>
      <c r="C88" s="1" t="n">
        <v>45946</v>
      </c>
      <c r="D88" t="inlineStr">
        <is>
          <t>STOCKHOLMS LÄN</t>
        </is>
      </c>
      <c r="E88" t="inlineStr">
        <is>
          <t>SÖDERTÄLJE</t>
        </is>
      </c>
      <c r="F88" t="inlineStr">
        <is>
          <t>Kommuner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50059-2021</t>
        </is>
      </c>
      <c r="B89" s="1" t="n">
        <v>44455</v>
      </c>
      <c r="C89" s="1" t="n">
        <v>45946</v>
      </c>
      <c r="D89" t="inlineStr">
        <is>
          <t>STOCKHOLMS LÄN</t>
        </is>
      </c>
      <c r="E89" t="inlineStr">
        <is>
          <t>SÖDERTÄLJE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16520-2025</t>
        </is>
      </c>
      <c r="B90" s="1" t="n">
        <v>45751.63434027778</v>
      </c>
      <c r="C90" s="1" t="n">
        <v>45946</v>
      </c>
      <c r="D90" t="inlineStr">
        <is>
          <t>STOCKHOLMS LÄN</t>
        </is>
      </c>
      <c r="E90" t="inlineStr">
        <is>
          <t>SÖDERTÄLJE</t>
        </is>
      </c>
      <c r="F90" t="inlineStr">
        <is>
          <t>Sveaskog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45184-2022</t>
        </is>
      </c>
      <c r="B91" s="1" t="n">
        <v>44844.39888888889</v>
      </c>
      <c r="C91" s="1" t="n">
        <v>45946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2529-2023</t>
        </is>
      </c>
      <c r="B92" s="1" t="n">
        <v>44943.60554398148</v>
      </c>
      <c r="C92" s="1" t="n">
        <v>45946</v>
      </c>
      <c r="D92" t="inlineStr">
        <is>
          <t>STOCKHOLMS LÄN</t>
        </is>
      </c>
      <c r="E92" t="inlineStr">
        <is>
          <t>SÖDERTÄLJE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36112-2022</t>
        </is>
      </c>
      <c r="B93" s="1" t="n">
        <v>44802</v>
      </c>
      <c r="C93" s="1" t="n">
        <v>45946</v>
      </c>
      <c r="D93" t="inlineStr">
        <is>
          <t>STOCKHOLMS LÄN</t>
        </is>
      </c>
      <c r="E93" t="inlineStr">
        <is>
          <t>SÖDERTÄLJE</t>
        </is>
      </c>
      <c r="G93" t="n">
        <v>7.3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37536-2024</t>
        </is>
      </c>
      <c r="B94" s="1" t="n">
        <v>45541</v>
      </c>
      <c r="C94" s="1" t="n">
        <v>45946</v>
      </c>
      <c r="D94" t="inlineStr">
        <is>
          <t>STOCKHOLMS LÄN</t>
        </is>
      </c>
      <c r="E94" t="inlineStr">
        <is>
          <t>SÖDERTÄLJE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954-2023</t>
        </is>
      </c>
      <c r="B95" s="1" t="n">
        <v>44934.7921875</v>
      </c>
      <c r="C95" s="1" t="n">
        <v>45946</v>
      </c>
      <c r="D95" t="inlineStr">
        <is>
          <t>STOCKHOLMS LÄN</t>
        </is>
      </c>
      <c r="E95" t="inlineStr">
        <is>
          <t>SÖDERTÄLJE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35200-2023</t>
        </is>
      </c>
      <c r="B96" s="1" t="n">
        <v>45145</v>
      </c>
      <c r="C96" s="1" t="n">
        <v>45946</v>
      </c>
      <c r="D96" t="inlineStr">
        <is>
          <t>STOCKHOLMS LÄN</t>
        </is>
      </c>
      <c r="E96" t="inlineStr">
        <is>
          <t>SÖDERTÄLJE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35113-2023</t>
        </is>
      </c>
      <c r="B97" s="1" t="n">
        <v>45145</v>
      </c>
      <c r="C97" s="1" t="n">
        <v>45946</v>
      </c>
      <c r="D97" t="inlineStr">
        <is>
          <t>STOCKHOLMS LÄN</t>
        </is>
      </c>
      <c r="E97" t="inlineStr">
        <is>
          <t>SÖDERTÄLJE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11319-2024</t>
        </is>
      </c>
      <c r="B98" s="1" t="n">
        <v>45371.91613425926</v>
      </c>
      <c r="C98" s="1" t="n">
        <v>45946</v>
      </c>
      <c r="D98" t="inlineStr">
        <is>
          <t>STOCKHOLMS LÄN</t>
        </is>
      </c>
      <c r="E98" t="inlineStr">
        <is>
          <t>SÖDERTÄLJE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46671-2021</t>
        </is>
      </c>
      <c r="B99" s="1" t="n">
        <v>44445</v>
      </c>
      <c r="C99" s="1" t="n">
        <v>45946</v>
      </c>
      <c r="D99" t="inlineStr">
        <is>
          <t>STOCKHOLMS LÄN</t>
        </is>
      </c>
      <c r="E99" t="inlineStr">
        <is>
          <t>SÖDERTÄLJE</t>
        </is>
      </c>
      <c r="G99" t="n">
        <v>8.1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57010-2024</t>
        </is>
      </c>
      <c r="B100" s="1" t="n">
        <v>45628</v>
      </c>
      <c r="C100" s="1" t="n">
        <v>45946</v>
      </c>
      <c r="D100" t="inlineStr">
        <is>
          <t>STOCKHOLMS LÄN</t>
        </is>
      </c>
      <c r="E100" t="inlineStr">
        <is>
          <t>SÖDERTÄLJE</t>
        </is>
      </c>
      <c r="F100" t="inlineStr">
        <is>
          <t>Kyrkan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56349-2023</t>
        </is>
      </c>
      <c r="B101" s="1" t="n">
        <v>45243</v>
      </c>
      <c r="C101" s="1" t="n">
        <v>45946</v>
      </c>
      <c r="D101" t="inlineStr">
        <is>
          <t>STOCKHOLMS LÄN</t>
        </is>
      </c>
      <c r="E101" t="inlineStr">
        <is>
          <t>SÖDERTÄLJE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41111-2023</t>
        </is>
      </c>
      <c r="B102" s="1" t="n">
        <v>45173.74025462963</v>
      </c>
      <c r="C102" s="1" t="n">
        <v>45946</v>
      </c>
      <c r="D102" t="inlineStr">
        <is>
          <t>STOCKHOLMS LÄN</t>
        </is>
      </c>
      <c r="E102" t="inlineStr">
        <is>
          <t>SÖDERTÄLJE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41115-2023</t>
        </is>
      </c>
      <c r="B103" s="1" t="n">
        <v>45173</v>
      </c>
      <c r="C103" s="1" t="n">
        <v>45946</v>
      </c>
      <c r="D103" t="inlineStr">
        <is>
          <t>STOCKHOLMS LÄN</t>
        </is>
      </c>
      <c r="E103" t="inlineStr">
        <is>
          <t>SÖDERTÄLJE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3382-2024</t>
        </is>
      </c>
      <c r="B104" s="1" t="n">
        <v>45317</v>
      </c>
      <c r="C104" s="1" t="n">
        <v>45946</v>
      </c>
      <c r="D104" t="inlineStr">
        <is>
          <t>STOCKHOLMS LÄN</t>
        </is>
      </c>
      <c r="E104" t="inlineStr">
        <is>
          <t>SÖDERTÄLJE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27969-2022</t>
        </is>
      </c>
      <c r="B105" s="1" t="n">
        <v>44744</v>
      </c>
      <c r="C105" s="1" t="n">
        <v>45946</v>
      </c>
      <c r="D105" t="inlineStr">
        <is>
          <t>STOCKHOLMS LÄN</t>
        </is>
      </c>
      <c r="E105" t="inlineStr">
        <is>
          <t>SÖDERTÄLJE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31212-2024</t>
        </is>
      </c>
      <c r="B106" s="1" t="n">
        <v>45503</v>
      </c>
      <c r="C106" s="1" t="n">
        <v>45946</v>
      </c>
      <c r="D106" t="inlineStr">
        <is>
          <t>STOCKHOLMS LÄN</t>
        </is>
      </c>
      <c r="E106" t="inlineStr">
        <is>
          <t>SÖDERTÄLJE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35145-2023</t>
        </is>
      </c>
      <c r="B107" s="1" t="n">
        <v>45145</v>
      </c>
      <c r="C107" s="1" t="n">
        <v>45946</v>
      </c>
      <c r="D107" t="inlineStr">
        <is>
          <t>STOCKHOLMS LÄN</t>
        </is>
      </c>
      <c r="E107" t="inlineStr">
        <is>
          <t>SÖDERTÄLJE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58140-2023</t>
        </is>
      </c>
      <c r="B108" s="1" t="n">
        <v>45250</v>
      </c>
      <c r="C108" s="1" t="n">
        <v>45946</v>
      </c>
      <c r="D108" t="inlineStr">
        <is>
          <t>STOCKHOLMS LÄN</t>
        </is>
      </c>
      <c r="E108" t="inlineStr">
        <is>
          <t>SÖDERTÄLJE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51087-2023</t>
        </is>
      </c>
      <c r="B109" s="1" t="n">
        <v>45218.73296296296</v>
      </c>
      <c r="C109" s="1" t="n">
        <v>45946</v>
      </c>
      <c r="D109" t="inlineStr">
        <is>
          <t>STOCKHOLMS LÄN</t>
        </is>
      </c>
      <c r="E109" t="inlineStr">
        <is>
          <t>SÖDERTÄLJE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314-2022</t>
        </is>
      </c>
      <c r="B110" s="1" t="n">
        <v>44564</v>
      </c>
      <c r="C110" s="1" t="n">
        <v>45946</v>
      </c>
      <c r="D110" t="inlineStr">
        <is>
          <t>STOCKHOLMS LÄN</t>
        </is>
      </c>
      <c r="E110" t="inlineStr">
        <is>
          <t>SÖDERTÄLJE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487-2024</t>
        </is>
      </c>
      <c r="B111" s="1" t="n">
        <v>45298.85216435185</v>
      </c>
      <c r="C111" s="1" t="n">
        <v>45946</v>
      </c>
      <c r="D111" t="inlineStr">
        <is>
          <t>STOCKHOLMS LÄN</t>
        </is>
      </c>
      <c r="E111" t="inlineStr">
        <is>
          <t>SÖDERTÄLJE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23367-2024</t>
        </is>
      </c>
      <c r="B112" s="1" t="n">
        <v>45453</v>
      </c>
      <c r="C112" s="1" t="n">
        <v>45946</v>
      </c>
      <c r="D112" t="inlineStr">
        <is>
          <t>STOCKHOLMS LÄN</t>
        </is>
      </c>
      <c r="E112" t="inlineStr">
        <is>
          <t>SÖDERTÄLJE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9891-2025</t>
        </is>
      </c>
      <c r="B113" s="1" t="n">
        <v>45716.70479166666</v>
      </c>
      <c r="C113" s="1" t="n">
        <v>45946</v>
      </c>
      <c r="D113" t="inlineStr">
        <is>
          <t>STOCKHOLMS LÄN</t>
        </is>
      </c>
      <c r="E113" t="inlineStr">
        <is>
          <t>SÖDERTÄLJE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27058-2024</t>
        </is>
      </c>
      <c r="B114" s="1" t="n">
        <v>45471</v>
      </c>
      <c r="C114" s="1" t="n">
        <v>45946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28981-2023</t>
        </is>
      </c>
      <c r="B115" s="1" t="n">
        <v>45104</v>
      </c>
      <c r="C115" s="1" t="n">
        <v>45946</v>
      </c>
      <c r="D115" t="inlineStr">
        <is>
          <t>STOCKHOLMS LÄN</t>
        </is>
      </c>
      <c r="E115" t="inlineStr">
        <is>
          <t>SÖDERTÄLJE</t>
        </is>
      </c>
      <c r="G115" t="n">
        <v>12.2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47576-2023</t>
        </is>
      </c>
      <c r="B116" s="1" t="n">
        <v>45197</v>
      </c>
      <c r="C116" s="1" t="n">
        <v>45946</v>
      </c>
      <c r="D116" t="inlineStr">
        <is>
          <t>STOCKHOLMS LÄN</t>
        </is>
      </c>
      <c r="E116" t="inlineStr">
        <is>
          <t>SÖDERTÄLJE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16615-2024</t>
        </is>
      </c>
      <c r="B117" s="1" t="n">
        <v>45408</v>
      </c>
      <c r="C117" s="1" t="n">
        <v>45946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33892-2022</t>
        </is>
      </c>
      <c r="B118" s="1" t="n">
        <v>44790.60921296296</v>
      </c>
      <c r="C118" s="1" t="n">
        <v>45946</v>
      </c>
      <c r="D118" t="inlineStr">
        <is>
          <t>STOCKHOLMS LÄN</t>
        </is>
      </c>
      <c r="E118" t="inlineStr">
        <is>
          <t>SÖDERTÄLJE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47977-2022</t>
        </is>
      </c>
      <c r="B119" s="1" t="n">
        <v>44855</v>
      </c>
      <c r="C119" s="1" t="n">
        <v>45946</v>
      </c>
      <c r="D119" t="inlineStr">
        <is>
          <t>STOCKHOLMS LÄN</t>
        </is>
      </c>
      <c r="E119" t="inlineStr">
        <is>
          <t>SÖDERTÄLJE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34449-2021</t>
        </is>
      </c>
      <c r="B120" s="1" t="n">
        <v>44381.63587962963</v>
      </c>
      <c r="C120" s="1" t="n">
        <v>45946</v>
      </c>
      <c r="D120" t="inlineStr">
        <is>
          <t>STOCKHOLMS LÄN</t>
        </is>
      </c>
      <c r="E120" t="inlineStr">
        <is>
          <t>SÖDERTÄLJE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48046-2025</t>
        </is>
      </c>
      <c r="B121" s="1" t="n">
        <v>45932.67148148148</v>
      </c>
      <c r="C121" s="1" t="n">
        <v>45946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35906-2022</t>
        </is>
      </c>
      <c r="B122" s="1" t="n">
        <v>44802</v>
      </c>
      <c r="C122" s="1" t="n">
        <v>45946</v>
      </c>
      <c r="D122" t="inlineStr">
        <is>
          <t>STOCKHOLMS LÄN</t>
        </is>
      </c>
      <c r="E122" t="inlineStr">
        <is>
          <t>SÖDERTÄLJE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48342-2025</t>
        </is>
      </c>
      <c r="B123" s="1" t="n">
        <v>45933</v>
      </c>
      <c r="C123" s="1" t="n">
        <v>45946</v>
      </c>
      <c r="D123" t="inlineStr">
        <is>
          <t>STOCKHOLMS LÄN</t>
        </is>
      </c>
      <c r="E123" t="inlineStr">
        <is>
          <t>SÖDERTÄLJE</t>
        </is>
      </c>
      <c r="F123" t="inlineStr">
        <is>
          <t>Övriga statliga verk och myndigheter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17979-2024</t>
        </is>
      </c>
      <c r="B124" s="1" t="n">
        <v>45419.86915509259</v>
      </c>
      <c r="C124" s="1" t="n">
        <v>45946</v>
      </c>
      <c r="D124" t="inlineStr">
        <is>
          <t>STOCKHOLMS LÄN</t>
        </is>
      </c>
      <c r="E124" t="inlineStr">
        <is>
          <t>SÖDERTÄLJE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19210-2024</t>
        </is>
      </c>
      <c r="B125" s="1" t="n">
        <v>45428.54665509259</v>
      </c>
      <c r="C125" s="1" t="n">
        <v>45946</v>
      </c>
      <c r="D125" t="inlineStr">
        <is>
          <t>STOCKHOLMS LÄN</t>
        </is>
      </c>
      <c r="E125" t="inlineStr">
        <is>
          <t>SÖDERTÄLJE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34450-2021</t>
        </is>
      </c>
      <c r="B126" s="1" t="n">
        <v>44381</v>
      </c>
      <c r="C126" s="1" t="n">
        <v>45946</v>
      </c>
      <c r="D126" t="inlineStr">
        <is>
          <t>STOCKHOLMS LÄN</t>
        </is>
      </c>
      <c r="E126" t="inlineStr">
        <is>
          <t>SÖDERTÄLJE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52101-2022</t>
        </is>
      </c>
      <c r="B127" s="1" t="n">
        <v>44873</v>
      </c>
      <c r="C127" s="1" t="n">
        <v>45946</v>
      </c>
      <c r="D127" t="inlineStr">
        <is>
          <t>STOCKHOLMS LÄN</t>
        </is>
      </c>
      <c r="E127" t="inlineStr">
        <is>
          <t>SÖDERTÄLJE</t>
        </is>
      </c>
      <c r="F127" t="inlineStr">
        <is>
          <t>Kommuner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52815-2023</t>
        </is>
      </c>
      <c r="B128" s="1" t="n">
        <v>45226</v>
      </c>
      <c r="C128" s="1" t="n">
        <v>45946</v>
      </c>
      <c r="D128" t="inlineStr">
        <is>
          <t>STOCKHOLMS LÄN</t>
        </is>
      </c>
      <c r="E128" t="inlineStr">
        <is>
          <t>SÖDERTÄLJE</t>
        </is>
      </c>
      <c r="F128" t="inlineStr">
        <is>
          <t>Sveaskog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42133-2023</t>
        </is>
      </c>
      <c r="B129" s="1" t="n">
        <v>45177.83136574074</v>
      </c>
      <c r="C129" s="1" t="n">
        <v>45946</v>
      </c>
      <c r="D129" t="inlineStr">
        <is>
          <t>STOCKHOLMS LÄN</t>
        </is>
      </c>
      <c r="E129" t="inlineStr">
        <is>
          <t>SÖDERTÄLJE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37844-2022</t>
        </is>
      </c>
      <c r="B130" s="1" t="n">
        <v>44810</v>
      </c>
      <c r="C130" s="1" t="n">
        <v>45946</v>
      </c>
      <c r="D130" t="inlineStr">
        <is>
          <t>STOCKHOLMS LÄN</t>
        </is>
      </c>
      <c r="E130" t="inlineStr">
        <is>
          <t>SÖDERTÄLJE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10280-2025</t>
        </is>
      </c>
      <c r="B131" s="1" t="n">
        <v>45720.40354166667</v>
      </c>
      <c r="C131" s="1" t="n">
        <v>45946</v>
      </c>
      <c r="D131" t="inlineStr">
        <is>
          <t>STOCKHOLMS LÄN</t>
        </is>
      </c>
      <c r="E131" t="inlineStr">
        <is>
          <t>SÖDERTÄLJE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36886-2023</t>
        </is>
      </c>
      <c r="B132" s="1" t="n">
        <v>45154</v>
      </c>
      <c r="C132" s="1" t="n">
        <v>45946</v>
      </c>
      <c r="D132" t="inlineStr">
        <is>
          <t>STOCKHOLMS LÄN</t>
        </is>
      </c>
      <c r="E132" t="inlineStr">
        <is>
          <t>SÖDERTÄLJE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51353-2024</t>
        </is>
      </c>
      <c r="B133" s="1" t="n">
        <v>45604.36140046296</v>
      </c>
      <c r="C133" s="1" t="n">
        <v>45946</v>
      </c>
      <c r="D133" t="inlineStr">
        <is>
          <t>STOCKHOLMS LÄN</t>
        </is>
      </c>
      <c r="E133" t="inlineStr">
        <is>
          <t>SÖDERTÄLJE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4443-2023</t>
        </is>
      </c>
      <c r="B134" s="1" t="n">
        <v>44956.45393518519</v>
      </c>
      <c r="C134" s="1" t="n">
        <v>45946</v>
      </c>
      <c r="D134" t="inlineStr">
        <is>
          <t>STOCKHOLMS LÄN</t>
        </is>
      </c>
      <c r="E134" t="inlineStr">
        <is>
          <t>SÖDERTÄLJE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47714-2023</t>
        </is>
      </c>
      <c r="B135" s="1" t="n">
        <v>45198</v>
      </c>
      <c r="C135" s="1" t="n">
        <v>45946</v>
      </c>
      <c r="D135" t="inlineStr">
        <is>
          <t>STOCKHOLMS LÄN</t>
        </is>
      </c>
      <c r="E135" t="inlineStr">
        <is>
          <t>SÖDERTÄLJE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32044-2023</t>
        </is>
      </c>
      <c r="B136" s="1" t="n">
        <v>45119</v>
      </c>
      <c r="C136" s="1" t="n">
        <v>45946</v>
      </c>
      <c r="D136" t="inlineStr">
        <is>
          <t>STOCKHOLMS LÄN</t>
        </is>
      </c>
      <c r="E136" t="inlineStr">
        <is>
          <t>SÖDERTÄLJE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60635-2024</t>
        </is>
      </c>
      <c r="B137" s="1" t="n">
        <v>45644.41744212963</v>
      </c>
      <c r="C137" s="1" t="n">
        <v>45946</v>
      </c>
      <c r="D137" t="inlineStr">
        <is>
          <t>STOCKHOLMS LÄN</t>
        </is>
      </c>
      <c r="E137" t="inlineStr">
        <is>
          <t>SÖDERTÄLJE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25414-2025</t>
        </is>
      </c>
      <c r="B138" s="1" t="n">
        <v>45799</v>
      </c>
      <c r="C138" s="1" t="n">
        <v>45946</v>
      </c>
      <c r="D138" t="inlineStr">
        <is>
          <t>STOCKHOLMS LÄN</t>
        </is>
      </c>
      <c r="E138" t="inlineStr">
        <is>
          <t>SÖDERTÄLJE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25396-2025</t>
        </is>
      </c>
      <c r="B139" s="1" t="n">
        <v>45799</v>
      </c>
      <c r="C139" s="1" t="n">
        <v>45946</v>
      </c>
      <c r="D139" t="inlineStr">
        <is>
          <t>STOCKHOLMS LÄN</t>
        </is>
      </c>
      <c r="E139" t="inlineStr">
        <is>
          <t>SÖDERTÄLJE</t>
        </is>
      </c>
      <c r="G139" t="n">
        <v>7.9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25412-2025</t>
        </is>
      </c>
      <c r="B140" s="1" t="n">
        <v>45799</v>
      </c>
      <c r="C140" s="1" t="n">
        <v>45946</v>
      </c>
      <c r="D140" t="inlineStr">
        <is>
          <t>STOCKHOLMS LÄN</t>
        </is>
      </c>
      <c r="E140" t="inlineStr">
        <is>
          <t>SÖDERTÄLJE</t>
        </is>
      </c>
      <c r="G140" t="n">
        <v>6.9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25415-2025</t>
        </is>
      </c>
      <c r="B141" s="1" t="n">
        <v>45799</v>
      </c>
      <c r="C141" s="1" t="n">
        <v>45946</v>
      </c>
      <c r="D141" t="inlineStr">
        <is>
          <t>STOCKHOLMS LÄN</t>
        </is>
      </c>
      <c r="E141" t="inlineStr">
        <is>
          <t>SÖDERTÄLJE</t>
        </is>
      </c>
      <c r="G141" t="n">
        <v>10.8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55941-2023</t>
        </is>
      </c>
      <c r="B142" s="1" t="n">
        <v>45240</v>
      </c>
      <c r="C142" s="1" t="n">
        <v>45946</v>
      </c>
      <c r="D142" t="inlineStr">
        <is>
          <t>STOCKHOLMS LÄN</t>
        </is>
      </c>
      <c r="E142" t="inlineStr">
        <is>
          <t>SÖDERTÄLJE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28982-2024</t>
        </is>
      </c>
      <c r="B143" s="1" t="n">
        <v>45481.47568287037</v>
      </c>
      <c r="C143" s="1" t="n">
        <v>45946</v>
      </c>
      <c r="D143" t="inlineStr">
        <is>
          <t>STOCKHOLMS LÄN</t>
        </is>
      </c>
      <c r="E143" t="inlineStr">
        <is>
          <t>SÖDERTÄLJE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41702-2025</t>
        </is>
      </c>
      <c r="B144" s="1" t="n">
        <v>45902.41623842593</v>
      </c>
      <c r="C144" s="1" t="n">
        <v>45946</v>
      </c>
      <c r="D144" t="inlineStr">
        <is>
          <t>STOCKHOLMS LÄN</t>
        </is>
      </c>
      <c r="E144" t="inlineStr">
        <is>
          <t>SÖDERTÄLJE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10263-2025</t>
        </is>
      </c>
      <c r="B145" s="1" t="n">
        <v>45720.38165509259</v>
      </c>
      <c r="C145" s="1" t="n">
        <v>45946</v>
      </c>
      <c r="D145" t="inlineStr">
        <is>
          <t>STOCKHOLMS LÄN</t>
        </is>
      </c>
      <c r="E145" t="inlineStr">
        <is>
          <t>SÖDERTÄLJE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10277-2025</t>
        </is>
      </c>
      <c r="B146" s="1" t="n">
        <v>45720.39836805555</v>
      </c>
      <c r="C146" s="1" t="n">
        <v>45946</v>
      </c>
      <c r="D146" t="inlineStr">
        <is>
          <t>STOCKHOLMS LÄN</t>
        </is>
      </c>
      <c r="E146" t="inlineStr">
        <is>
          <t>SÖDERTÄLJE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62311-2023</t>
        </is>
      </c>
      <c r="B147" s="1" t="n">
        <v>45266</v>
      </c>
      <c r="C147" s="1" t="n">
        <v>45946</v>
      </c>
      <c r="D147" t="inlineStr">
        <is>
          <t>STOCKHOLMS LÄN</t>
        </is>
      </c>
      <c r="E147" t="inlineStr">
        <is>
          <t>SÖDERTÄLJE</t>
        </is>
      </c>
      <c r="G147" t="n">
        <v>7.2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25706-2023</t>
        </is>
      </c>
      <c r="B148" s="1" t="n">
        <v>45090</v>
      </c>
      <c r="C148" s="1" t="n">
        <v>45946</v>
      </c>
      <c r="D148" t="inlineStr">
        <is>
          <t>STOCKHOLMS LÄN</t>
        </is>
      </c>
      <c r="E148" t="inlineStr">
        <is>
          <t>SÖDERTÄLJE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22-2024</t>
        </is>
      </c>
      <c r="B149" s="1" t="n">
        <v>45293.40865740741</v>
      </c>
      <c r="C149" s="1" t="n">
        <v>45946</v>
      </c>
      <c r="D149" t="inlineStr">
        <is>
          <t>STOCKHOLMS LÄN</t>
        </is>
      </c>
      <c r="E149" t="inlineStr">
        <is>
          <t>SÖDERTÄLJE</t>
        </is>
      </c>
      <c r="G149" t="n">
        <v>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95-2024</t>
        </is>
      </c>
      <c r="B150" s="1" t="n">
        <v>45293</v>
      </c>
      <c r="C150" s="1" t="n">
        <v>45946</v>
      </c>
      <c r="D150" t="inlineStr">
        <is>
          <t>STOCKHOLMS LÄN</t>
        </is>
      </c>
      <c r="E150" t="inlineStr">
        <is>
          <t>SÖDERTÄLJE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28346-2025</t>
        </is>
      </c>
      <c r="B151" s="1" t="n">
        <v>45818.70325231482</v>
      </c>
      <c r="C151" s="1" t="n">
        <v>45946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26902-2024</t>
        </is>
      </c>
      <c r="B152" s="1" t="n">
        <v>45470</v>
      </c>
      <c r="C152" s="1" t="n">
        <v>45946</v>
      </c>
      <c r="D152" t="inlineStr">
        <is>
          <t>STOCKHOLMS LÄN</t>
        </is>
      </c>
      <c r="E152" t="inlineStr">
        <is>
          <t>SÖDERTÄLJE</t>
        </is>
      </c>
      <c r="F152" t="inlineStr">
        <is>
          <t>Kommuner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49956-2022</t>
        </is>
      </c>
      <c r="B153" s="1" t="n">
        <v>44865.37130787037</v>
      </c>
      <c r="C153" s="1" t="n">
        <v>45946</v>
      </c>
      <c r="D153" t="inlineStr">
        <is>
          <t>STOCKHOLMS LÄN</t>
        </is>
      </c>
      <c r="E153" t="inlineStr">
        <is>
          <t>SÖDERTÄLJE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6157-2025</t>
        </is>
      </c>
      <c r="B154" s="1" t="n">
        <v>45698.40923611111</v>
      </c>
      <c r="C154" s="1" t="n">
        <v>45946</v>
      </c>
      <c r="D154" t="inlineStr">
        <is>
          <t>STOCKHOLMS LÄN</t>
        </is>
      </c>
      <c r="E154" t="inlineStr">
        <is>
          <t>SÖDERTÄLJE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29336-2025</t>
        </is>
      </c>
      <c r="B155" s="1" t="n">
        <v>45824.49658564815</v>
      </c>
      <c r="C155" s="1" t="n">
        <v>45946</v>
      </c>
      <c r="D155" t="inlineStr">
        <is>
          <t>STOCKHOLMS LÄN</t>
        </is>
      </c>
      <c r="E155" t="inlineStr">
        <is>
          <t>SÖDERTÄLJE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29770-2025</t>
        </is>
      </c>
      <c r="B156" s="1" t="n">
        <v>45825.62880787037</v>
      </c>
      <c r="C156" s="1" t="n">
        <v>45946</v>
      </c>
      <c r="D156" t="inlineStr">
        <is>
          <t>STOCKHOLMS LÄN</t>
        </is>
      </c>
      <c r="E156" t="inlineStr">
        <is>
          <t>SÖDERTÄLJE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11343-2025</t>
        </is>
      </c>
      <c r="B157" s="1" t="n">
        <v>45726.49932870371</v>
      </c>
      <c r="C157" s="1" t="n">
        <v>45946</v>
      </c>
      <c r="D157" t="inlineStr">
        <is>
          <t>STOCKHOLMS LÄN</t>
        </is>
      </c>
      <c r="E157" t="inlineStr">
        <is>
          <t>SÖDERTÄLJE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54596-2024</t>
        </is>
      </c>
      <c r="B158" s="1" t="n">
        <v>45617.6762037037</v>
      </c>
      <c r="C158" s="1" t="n">
        <v>45946</v>
      </c>
      <c r="D158" t="inlineStr">
        <is>
          <t>STOCKHOLMS LÄN</t>
        </is>
      </c>
      <c r="E158" t="inlineStr">
        <is>
          <t>SÖDERTÄLJE</t>
        </is>
      </c>
      <c r="G158" t="n">
        <v>9.5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16724-2022</t>
        </is>
      </c>
      <c r="B159" s="1" t="n">
        <v>44673</v>
      </c>
      <c r="C159" s="1" t="n">
        <v>45946</v>
      </c>
      <c r="D159" t="inlineStr">
        <is>
          <t>STOCKHOLMS LÄN</t>
        </is>
      </c>
      <c r="E159" t="inlineStr">
        <is>
          <t>SÖDERTÄLJE</t>
        </is>
      </c>
      <c r="F159" t="inlineStr">
        <is>
          <t>Övriga statliga verk och myndigheter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45145-2022</t>
        </is>
      </c>
      <c r="B160" s="1" t="n">
        <v>44844</v>
      </c>
      <c r="C160" s="1" t="n">
        <v>45946</v>
      </c>
      <c r="D160" t="inlineStr">
        <is>
          <t>STOCKHOLMS LÄN</t>
        </is>
      </c>
      <c r="E160" t="inlineStr">
        <is>
          <t>SÖDERTÄLJE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51082-2024</t>
        </is>
      </c>
      <c r="B161" s="1" t="n">
        <v>45603.46126157408</v>
      </c>
      <c r="C161" s="1" t="n">
        <v>45946</v>
      </c>
      <c r="D161" t="inlineStr">
        <is>
          <t>STOCKHOLMS LÄN</t>
        </is>
      </c>
      <c r="E161" t="inlineStr">
        <is>
          <t>SÖDERTÄLJE</t>
        </is>
      </c>
      <c r="G161" t="n">
        <v>4.1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31086-2025</t>
        </is>
      </c>
      <c r="B162" s="1" t="n">
        <v>45832.59052083334</v>
      </c>
      <c r="C162" s="1" t="n">
        <v>45946</v>
      </c>
      <c r="D162" t="inlineStr">
        <is>
          <t>STOCKHOLMS LÄN</t>
        </is>
      </c>
      <c r="E162" t="inlineStr">
        <is>
          <t>SÖDERTÄLJE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42339-2024</t>
        </is>
      </c>
      <c r="B163" s="1" t="n">
        <v>45562</v>
      </c>
      <c r="C163" s="1" t="n">
        <v>45946</v>
      </c>
      <c r="D163" t="inlineStr">
        <is>
          <t>STOCKHOLMS LÄN</t>
        </is>
      </c>
      <c r="E163" t="inlineStr">
        <is>
          <t>SÖDERTÄLJE</t>
        </is>
      </c>
      <c r="F163" t="inlineStr">
        <is>
          <t>Övriga statliga verk och myndigheter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51026-2024</t>
        </is>
      </c>
      <c r="B164" s="1" t="n">
        <v>45603.4181712963</v>
      </c>
      <c r="C164" s="1" t="n">
        <v>45946</v>
      </c>
      <c r="D164" t="inlineStr">
        <is>
          <t>STOCKHOLMS LÄN</t>
        </is>
      </c>
      <c r="E164" t="inlineStr">
        <is>
          <t>SÖDERTÄLJE</t>
        </is>
      </c>
      <c r="G164" t="n">
        <v>10.8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48820-2022</t>
        </is>
      </c>
      <c r="B165" s="1" t="n">
        <v>44859</v>
      </c>
      <c r="C165" s="1" t="n">
        <v>45946</v>
      </c>
      <c r="D165" t="inlineStr">
        <is>
          <t>STOCKHOLMS LÄN</t>
        </is>
      </c>
      <c r="E165" t="inlineStr">
        <is>
          <t>SÖDERTÄLJE</t>
        </is>
      </c>
      <c r="F165" t="inlineStr">
        <is>
          <t>Sveaskog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34193-2024</t>
        </is>
      </c>
      <c r="B166" s="1" t="n">
        <v>45524.46203703704</v>
      </c>
      <c r="C166" s="1" t="n">
        <v>45946</v>
      </c>
      <c r="D166" t="inlineStr">
        <is>
          <t>STOCKHOLMS LÄN</t>
        </is>
      </c>
      <c r="E166" t="inlineStr">
        <is>
          <t>SÖDERTÄLJE</t>
        </is>
      </c>
      <c r="G166" t="n">
        <v>9.199999999999999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26812-2022</t>
        </is>
      </c>
      <c r="B167" s="1" t="n">
        <v>44740</v>
      </c>
      <c r="C167" s="1" t="n">
        <v>45946</v>
      </c>
      <c r="D167" t="inlineStr">
        <is>
          <t>STOCKHOLMS LÄN</t>
        </is>
      </c>
      <c r="E167" t="inlineStr">
        <is>
          <t>SÖDERTÄLJE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62320-2023</t>
        </is>
      </c>
      <c r="B168" s="1" t="n">
        <v>45267</v>
      </c>
      <c r="C168" s="1" t="n">
        <v>45946</v>
      </c>
      <c r="D168" t="inlineStr">
        <is>
          <t>STOCKHOLMS LÄN</t>
        </is>
      </c>
      <c r="E168" t="inlineStr">
        <is>
          <t>SÖDERTÄLJE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57884-2021</t>
        </is>
      </c>
      <c r="B169" s="1" t="n">
        <v>44485</v>
      </c>
      <c r="C169" s="1" t="n">
        <v>45946</v>
      </c>
      <c r="D169" t="inlineStr">
        <is>
          <t>STOCKHOLMS LÄN</t>
        </is>
      </c>
      <c r="E169" t="inlineStr">
        <is>
          <t>SÖDERTÄLJE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8323-2025</t>
        </is>
      </c>
      <c r="B170" s="1" t="n">
        <v>45708.6322337963</v>
      </c>
      <c r="C170" s="1" t="n">
        <v>45946</v>
      </c>
      <c r="D170" t="inlineStr">
        <is>
          <t>STOCKHOLMS LÄN</t>
        </is>
      </c>
      <c r="E170" t="inlineStr">
        <is>
          <t>SÖDERTÄLJE</t>
        </is>
      </c>
      <c r="F170" t="inlineStr">
        <is>
          <t>Sveaskog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6886-2022</t>
        </is>
      </c>
      <c r="B171" s="1" t="n">
        <v>44602</v>
      </c>
      <c r="C171" s="1" t="n">
        <v>45946</v>
      </c>
      <c r="D171" t="inlineStr">
        <is>
          <t>STOCKHOLMS LÄN</t>
        </is>
      </c>
      <c r="E171" t="inlineStr">
        <is>
          <t>SÖDERTÄLJE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27771-2021</t>
        </is>
      </c>
      <c r="B172" s="1" t="n">
        <v>44354</v>
      </c>
      <c r="C172" s="1" t="n">
        <v>45946</v>
      </c>
      <c r="D172" t="inlineStr">
        <is>
          <t>STOCKHOLMS LÄN</t>
        </is>
      </c>
      <c r="E172" t="inlineStr">
        <is>
          <t>SÖDERTÄLJE</t>
        </is>
      </c>
      <c r="F172" t="inlineStr">
        <is>
          <t>Sveaskog</t>
        </is>
      </c>
      <c r="G172" t="n">
        <v>7.9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1016-2022</t>
        </is>
      </c>
      <c r="B173" s="1" t="n">
        <v>44571</v>
      </c>
      <c r="C173" s="1" t="n">
        <v>45946</v>
      </c>
      <c r="D173" t="inlineStr">
        <is>
          <t>STOCKHOLMS LÄN</t>
        </is>
      </c>
      <c r="E173" t="inlineStr">
        <is>
          <t>SÖDERTÄLJE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8320-2025</t>
        </is>
      </c>
      <c r="B174" s="1" t="n">
        <v>45708.62876157407</v>
      </c>
      <c r="C174" s="1" t="n">
        <v>45946</v>
      </c>
      <c r="D174" t="inlineStr">
        <is>
          <t>STOCKHOLMS LÄN</t>
        </is>
      </c>
      <c r="E174" t="inlineStr">
        <is>
          <t>SÖDERTÄLJE</t>
        </is>
      </c>
      <c r="F174" t="inlineStr">
        <is>
          <t>Sveaskog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35942-2022</t>
        </is>
      </c>
      <c r="B175" s="1" t="n">
        <v>44802</v>
      </c>
      <c r="C175" s="1" t="n">
        <v>45946</v>
      </c>
      <c r="D175" t="inlineStr">
        <is>
          <t>STOCKHOLMS LÄN</t>
        </is>
      </c>
      <c r="E175" t="inlineStr">
        <is>
          <t>SÖDERTÄLJE</t>
        </is>
      </c>
      <c r="G175" t="n">
        <v>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3383-2024</t>
        </is>
      </c>
      <c r="B176" s="1" t="n">
        <v>45317</v>
      </c>
      <c r="C176" s="1" t="n">
        <v>45946</v>
      </c>
      <c r="D176" t="inlineStr">
        <is>
          <t>STOCKHOLMS LÄN</t>
        </is>
      </c>
      <c r="E176" t="inlineStr">
        <is>
          <t>SÖDERTÄLJE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24034-2022</t>
        </is>
      </c>
      <c r="B177" s="1" t="n">
        <v>44724</v>
      </c>
      <c r="C177" s="1" t="n">
        <v>45946</v>
      </c>
      <c r="D177" t="inlineStr">
        <is>
          <t>STOCKHOLMS LÄN</t>
        </is>
      </c>
      <c r="E177" t="inlineStr">
        <is>
          <t>SÖDERTÄLJE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38194-2025</t>
        </is>
      </c>
      <c r="B178" s="1" t="n">
        <v>45882.65921296296</v>
      </c>
      <c r="C178" s="1" t="n">
        <v>45946</v>
      </c>
      <c r="D178" t="inlineStr">
        <is>
          <t>STOCKHOLMS LÄN</t>
        </is>
      </c>
      <c r="E178" t="inlineStr">
        <is>
          <t>SÖDERTÄLJE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37842-2022</t>
        </is>
      </c>
      <c r="B179" s="1" t="n">
        <v>44810</v>
      </c>
      <c r="C179" s="1" t="n">
        <v>45946</v>
      </c>
      <c r="D179" t="inlineStr">
        <is>
          <t>STOCKHOLMS LÄN</t>
        </is>
      </c>
      <c r="E179" t="inlineStr">
        <is>
          <t>SÖDERTÄLJE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72218-2021</t>
        </is>
      </c>
      <c r="B180" s="1" t="n">
        <v>44544.76424768518</v>
      </c>
      <c r="C180" s="1" t="n">
        <v>45946</v>
      </c>
      <c r="D180" t="inlineStr">
        <is>
          <t>STOCKHOLMS LÄN</t>
        </is>
      </c>
      <c r="E180" t="inlineStr">
        <is>
          <t>SÖDERTÄLJE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49136-2021</t>
        </is>
      </c>
      <c r="B181" s="1" t="n">
        <v>44453.91797453703</v>
      </c>
      <c r="C181" s="1" t="n">
        <v>45946</v>
      </c>
      <c r="D181" t="inlineStr">
        <is>
          <t>STOCKHOLMS LÄN</t>
        </is>
      </c>
      <c r="E181" t="inlineStr">
        <is>
          <t>SÖDERTÄLJE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45674-2021</t>
        </is>
      </c>
      <c r="B182" s="1" t="n">
        <v>44441</v>
      </c>
      <c r="C182" s="1" t="n">
        <v>45946</v>
      </c>
      <c r="D182" t="inlineStr">
        <is>
          <t>STOCKHOLMS LÄN</t>
        </is>
      </c>
      <c r="E182" t="inlineStr">
        <is>
          <t>SÖDERTÄLJE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20530-2024</t>
        </is>
      </c>
      <c r="B183" s="1" t="n">
        <v>45435</v>
      </c>
      <c r="C183" s="1" t="n">
        <v>45946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Övriga Aktiebolag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35918-2022</t>
        </is>
      </c>
      <c r="B184" s="1" t="n">
        <v>44802</v>
      </c>
      <c r="C184" s="1" t="n">
        <v>45946</v>
      </c>
      <c r="D184" t="inlineStr">
        <is>
          <t>STOCKHOLMS LÄN</t>
        </is>
      </c>
      <c r="E184" t="inlineStr">
        <is>
          <t>SÖDERTÄLJE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8316-2025</t>
        </is>
      </c>
      <c r="B185" s="1" t="n">
        <v>45708.6225462963</v>
      </c>
      <c r="C185" s="1" t="n">
        <v>45946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55940-2023</t>
        </is>
      </c>
      <c r="B186" s="1" t="n">
        <v>45240.30215277777</v>
      </c>
      <c r="C186" s="1" t="n">
        <v>45946</v>
      </c>
      <c r="D186" t="inlineStr">
        <is>
          <t>STOCKHOLMS LÄN</t>
        </is>
      </c>
      <c r="E186" t="inlineStr">
        <is>
          <t>SÖDERTÄLJE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2025-10-16T11:27:12Z</dcterms:created>
  <dcterms:modified xmlns:dcterms="http://purl.org/dc/terms/" xmlns:xsi="http://www.w3.org/2001/XMLSchema-instance" xsi:type="dcterms:W3CDTF">2025-10-16T11:27:12Z</dcterms:modified>
</cp:coreProperties>
</file>