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15285-2022</t>
        </is>
      </c>
      <c r="B2" s="1" t="n">
        <v>44659</v>
      </c>
      <c r="C2" s="1" t="n">
        <v>45956</v>
      </c>
      <c r="D2" t="inlineStr">
        <is>
          <t>SÖDERMANLANDS LÄN</t>
        </is>
      </c>
      <c r="E2" t="inlineStr">
        <is>
          <t>GNESTA</t>
        </is>
      </c>
      <c r="G2" t="n">
        <v>26</v>
      </c>
      <c r="H2" t="n">
        <v>1</v>
      </c>
      <c r="I2" t="n">
        <v>9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16</v>
      </c>
      <c r="R2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2">
        <f>HYPERLINK("https://klasma.github.io/Logging_0461/artfynd/A 15285-2022 artfynd.xlsx", "A 15285-2022")</f>
        <v/>
      </c>
      <c r="T2">
        <f>HYPERLINK("https://klasma.github.io/Logging_0461/kartor/A 15285-2022 karta.png", "A 15285-2022")</f>
        <v/>
      </c>
      <c r="V2">
        <f>HYPERLINK("https://klasma.github.io/Logging_0461/klagomål/A 15285-2022 FSC-klagomål.docx", "A 15285-2022")</f>
        <v/>
      </c>
      <c r="W2">
        <f>HYPERLINK("https://klasma.github.io/Logging_0461/klagomålsmail/A 15285-2022 FSC-klagomål mail.docx", "A 15285-2022")</f>
        <v/>
      </c>
      <c r="X2">
        <f>HYPERLINK("https://klasma.github.io/Logging_0461/tillsyn/A 15285-2022 tillsynsbegäran.docx", "A 15285-2022")</f>
        <v/>
      </c>
      <c r="Y2">
        <f>HYPERLINK("https://klasma.github.io/Logging_0461/tillsynsmail/A 15285-2022 tillsynsbegäran mail.docx", "A 15285-2022")</f>
        <v/>
      </c>
    </row>
    <row r="3" ht="15" customHeight="1">
      <c r="A3" t="inlineStr">
        <is>
          <t>A 69355-2020</t>
        </is>
      </c>
      <c r="B3" s="1" t="n">
        <v>44193</v>
      </c>
      <c r="C3" s="1" t="n">
        <v>45956</v>
      </c>
      <c r="D3" t="inlineStr">
        <is>
          <t>SÖDERMANLANDS LÄN</t>
        </is>
      </c>
      <c r="E3" t="inlineStr">
        <is>
          <t>GNESTA</t>
        </is>
      </c>
      <c r="G3" t="n">
        <v>7.9</v>
      </c>
      <c r="H3" t="n">
        <v>10</v>
      </c>
      <c r="I3" t="n">
        <v>1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11</v>
      </c>
      <c r="R3" s="2" t="inlineStr">
        <is>
          <t>Entita
Fjällvråk
Hornuggla
Rödvingetrast
Spillkråka
Svartvit flugsnappare
Myskbock
Grönsiska
Göktyta
Järnsparv
Röd glada</t>
        </is>
      </c>
      <c r="S3">
        <f>HYPERLINK("https://klasma.github.io/Logging_0461/artfynd/A 69355-2020 artfynd.xlsx", "A 69355-2020")</f>
        <v/>
      </c>
      <c r="T3">
        <f>HYPERLINK("https://klasma.github.io/Logging_0461/kartor/A 69355-2020 karta.png", "A 69355-2020")</f>
        <v/>
      </c>
      <c r="V3">
        <f>HYPERLINK("https://klasma.github.io/Logging_0461/klagomål/A 69355-2020 FSC-klagomål.docx", "A 69355-2020")</f>
        <v/>
      </c>
      <c r="W3">
        <f>HYPERLINK("https://klasma.github.io/Logging_0461/klagomålsmail/A 69355-2020 FSC-klagomål mail.docx", "A 69355-2020")</f>
        <v/>
      </c>
      <c r="X3">
        <f>HYPERLINK("https://klasma.github.io/Logging_0461/tillsyn/A 69355-2020 tillsynsbegäran.docx", "A 69355-2020")</f>
        <v/>
      </c>
      <c r="Y3">
        <f>HYPERLINK("https://klasma.github.io/Logging_0461/tillsynsmail/A 69355-2020 tillsynsbegäran mail.docx", "A 69355-2020")</f>
        <v/>
      </c>
      <c r="Z3">
        <f>HYPERLINK("https://klasma.github.io/Logging_0461/fåglar/A 69355-2020 prioriterade fågelarter.docx", "A 69355-2020")</f>
        <v/>
      </c>
    </row>
    <row r="4" ht="15" customHeight="1">
      <c r="A4" t="inlineStr">
        <is>
          <t>A 8974-2025</t>
        </is>
      </c>
      <c r="B4" s="1" t="n">
        <v>45712</v>
      </c>
      <c r="C4" s="1" t="n">
        <v>45956</v>
      </c>
      <c r="D4" t="inlineStr">
        <is>
          <t>SÖDERMANLANDS LÄN</t>
        </is>
      </c>
      <c r="E4" t="inlineStr">
        <is>
          <t>GNESTA</t>
        </is>
      </c>
      <c r="G4" t="n">
        <v>13.2</v>
      </c>
      <c r="H4" t="n">
        <v>1</v>
      </c>
      <c r="I4" t="n">
        <v>7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Bergjohannesört
Svartvit taggsvamp
Grön sköldmossa
Guldlockmossa
Hasselticka
Mandelriska
Stubbspretmossa
Tjockfotad fingersvamp
Zontaggsvamp</t>
        </is>
      </c>
      <c r="S4">
        <f>HYPERLINK("https://klasma.github.io/Logging_0461/artfynd/A 8974-2025 artfynd.xlsx", "A 8974-2025")</f>
        <v/>
      </c>
      <c r="T4">
        <f>HYPERLINK("https://klasma.github.io/Logging_0461/kartor/A 8974-2025 karta.png", "A 8974-2025")</f>
        <v/>
      </c>
      <c r="V4">
        <f>HYPERLINK("https://klasma.github.io/Logging_0461/klagomål/A 8974-2025 FSC-klagomål.docx", "A 8974-2025")</f>
        <v/>
      </c>
      <c r="W4">
        <f>HYPERLINK("https://klasma.github.io/Logging_0461/klagomålsmail/A 8974-2025 FSC-klagomål mail.docx", "A 8974-2025")</f>
        <v/>
      </c>
      <c r="X4">
        <f>HYPERLINK("https://klasma.github.io/Logging_0461/tillsyn/A 8974-2025 tillsynsbegäran.docx", "A 8974-2025")</f>
        <v/>
      </c>
      <c r="Y4">
        <f>HYPERLINK("https://klasma.github.io/Logging_0461/tillsynsmail/A 8974-2025 tillsynsbegäran mail.docx", "A 8974-2025")</f>
        <v/>
      </c>
    </row>
    <row r="5" ht="15" customHeight="1">
      <c r="A5" t="inlineStr">
        <is>
          <t>A 35182-2024</t>
        </is>
      </c>
      <c r="B5" s="1" t="n">
        <v>45530</v>
      </c>
      <c r="C5" s="1" t="n">
        <v>45956</v>
      </c>
      <c r="D5" t="inlineStr">
        <is>
          <t>SÖDERMANLANDS LÄN</t>
        </is>
      </c>
      <c r="E5" t="inlineStr">
        <is>
          <t>GNESTA</t>
        </is>
      </c>
      <c r="F5" t="inlineStr">
        <is>
          <t>Holmen skog AB</t>
        </is>
      </c>
      <c r="G5" t="n">
        <v>3.2</v>
      </c>
      <c r="H5" t="n">
        <v>0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Dvärgbägarlav
Kandelabersvamp
Motaggsvamp
Aspvedgnagare
Bronshjon
Dropptaggsvamp
Flagellkvastmossa
Granbarkgnagare</t>
        </is>
      </c>
      <c r="S5">
        <f>HYPERLINK("https://klasma.github.io/Logging_0461/artfynd/A 35182-2024 artfynd.xlsx", "A 35182-2024")</f>
        <v/>
      </c>
      <c r="T5">
        <f>HYPERLINK("https://klasma.github.io/Logging_0461/kartor/A 35182-2024 karta.png", "A 35182-2024")</f>
        <v/>
      </c>
      <c r="V5">
        <f>HYPERLINK("https://klasma.github.io/Logging_0461/klagomål/A 35182-2024 FSC-klagomål.docx", "A 35182-2024")</f>
        <v/>
      </c>
      <c r="W5">
        <f>HYPERLINK("https://klasma.github.io/Logging_0461/klagomålsmail/A 35182-2024 FSC-klagomål mail.docx", "A 35182-2024")</f>
        <v/>
      </c>
      <c r="X5">
        <f>HYPERLINK("https://klasma.github.io/Logging_0461/tillsyn/A 35182-2024 tillsynsbegäran.docx", "A 35182-2024")</f>
        <v/>
      </c>
      <c r="Y5">
        <f>HYPERLINK("https://klasma.github.io/Logging_0461/tillsynsmail/A 35182-2024 tillsynsbegäran mail.docx", "A 35182-2024")</f>
        <v/>
      </c>
    </row>
    <row r="6" ht="15" customHeight="1">
      <c r="A6" t="inlineStr">
        <is>
          <t>A 6539-2024</t>
        </is>
      </c>
      <c r="B6" s="1" t="n">
        <v>45341</v>
      </c>
      <c r="C6" s="1" t="n">
        <v>45956</v>
      </c>
      <c r="D6" t="inlineStr">
        <is>
          <t>SÖDERMANLANDS LÄN</t>
        </is>
      </c>
      <c r="E6" t="inlineStr">
        <is>
          <t>GNESTA</t>
        </is>
      </c>
      <c r="G6" t="n">
        <v>3.5</v>
      </c>
      <c r="H6" t="n">
        <v>4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8</v>
      </c>
      <c r="R6" s="2" t="inlineStr">
        <is>
          <t>Rynkskinn
Tallticka
Dropptaggsvamp
Grönpyrola
Tjäder
Blåsippa
Revlummer
Äkta lopplummer</t>
        </is>
      </c>
      <c r="S6">
        <f>HYPERLINK("https://klasma.github.io/Logging_0461/artfynd/A 6539-2024 artfynd.xlsx", "A 6539-2024")</f>
        <v/>
      </c>
      <c r="T6">
        <f>HYPERLINK("https://klasma.github.io/Logging_0461/kartor/A 6539-2024 karta.png", "A 6539-2024")</f>
        <v/>
      </c>
      <c r="V6">
        <f>HYPERLINK("https://klasma.github.io/Logging_0461/klagomål/A 6539-2024 FSC-klagomål.docx", "A 6539-2024")</f>
        <v/>
      </c>
      <c r="W6">
        <f>HYPERLINK("https://klasma.github.io/Logging_0461/klagomålsmail/A 6539-2024 FSC-klagomål mail.docx", "A 6539-2024")</f>
        <v/>
      </c>
      <c r="X6">
        <f>HYPERLINK("https://klasma.github.io/Logging_0461/tillsyn/A 6539-2024 tillsynsbegäran.docx", "A 6539-2024")</f>
        <v/>
      </c>
      <c r="Y6">
        <f>HYPERLINK("https://klasma.github.io/Logging_0461/tillsynsmail/A 6539-2024 tillsynsbegäran mail.docx", "A 6539-2024")</f>
        <v/>
      </c>
      <c r="Z6">
        <f>HYPERLINK("https://klasma.github.io/Logging_0461/fåglar/A 6539-2024 prioriterade fågelarter.docx", "A 6539-2024")</f>
        <v/>
      </c>
    </row>
    <row r="7" ht="15" customHeight="1">
      <c r="A7" t="inlineStr">
        <is>
          <t>A 68341-2021</t>
        </is>
      </c>
      <c r="B7" s="1" t="n">
        <v>44528</v>
      </c>
      <c r="C7" s="1" t="n">
        <v>45956</v>
      </c>
      <c r="D7" t="inlineStr">
        <is>
          <t>SÖDERMANLANDS LÄN</t>
        </is>
      </c>
      <c r="E7" t="inlineStr">
        <is>
          <t>GNESTA</t>
        </is>
      </c>
      <c r="G7" t="n">
        <v>1.1</v>
      </c>
      <c r="H7" t="n">
        <v>0</v>
      </c>
      <c r="I7" t="n">
        <v>4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7</v>
      </c>
      <c r="R7" s="2" t="inlineStr">
        <is>
          <t>Koppartaggsvamp
Persiljespindling
Puderspindling
Diskvaxskivling
Fjällig taggsvamp s.str.
Skogshakmossa
Toppvaxing</t>
        </is>
      </c>
      <c r="S7">
        <f>HYPERLINK("https://klasma.github.io/Logging_0461/artfynd/A 68341-2021 artfynd.xlsx", "A 68341-2021")</f>
        <v/>
      </c>
      <c r="T7">
        <f>HYPERLINK("https://klasma.github.io/Logging_0461/kartor/A 68341-2021 karta.png", "A 68341-2021")</f>
        <v/>
      </c>
      <c r="V7">
        <f>HYPERLINK("https://klasma.github.io/Logging_0461/klagomål/A 68341-2021 FSC-klagomål.docx", "A 68341-2021")</f>
        <v/>
      </c>
      <c r="W7">
        <f>HYPERLINK("https://klasma.github.io/Logging_0461/klagomålsmail/A 68341-2021 FSC-klagomål mail.docx", "A 68341-2021")</f>
        <v/>
      </c>
      <c r="X7">
        <f>HYPERLINK("https://klasma.github.io/Logging_0461/tillsyn/A 68341-2021 tillsynsbegäran.docx", "A 68341-2021")</f>
        <v/>
      </c>
      <c r="Y7">
        <f>HYPERLINK("https://klasma.github.io/Logging_0461/tillsynsmail/A 68341-2021 tillsynsbegäran mail.docx", "A 68341-2021")</f>
        <v/>
      </c>
    </row>
    <row r="8" ht="15" customHeight="1">
      <c r="A8" t="inlineStr">
        <is>
          <t>A 43303-2024</t>
        </is>
      </c>
      <c r="B8" s="1" t="n">
        <v>45568</v>
      </c>
      <c r="C8" s="1" t="n">
        <v>45956</v>
      </c>
      <c r="D8" t="inlineStr">
        <is>
          <t>SÖDERMANLANDS LÄN</t>
        </is>
      </c>
      <c r="E8" t="inlineStr">
        <is>
          <t>GNESTA</t>
        </is>
      </c>
      <c r="F8" t="inlineStr">
        <is>
          <t>Holmen skog AB</t>
        </is>
      </c>
      <c r="G8" t="n">
        <v>10.3</v>
      </c>
      <c r="H8" t="n">
        <v>1</v>
      </c>
      <c r="I8" t="n">
        <v>1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7</v>
      </c>
      <c r="R8" s="2" t="inlineStr">
        <is>
          <t>Dvärgbägarlav
Garnlav
Motaggsvamp
Svart taggsvamp
Vedskivlav
Dropptaggsvamp
Tjäder</t>
        </is>
      </c>
      <c r="S8">
        <f>HYPERLINK("https://klasma.github.io/Logging_0461/artfynd/A 43303-2024 artfynd.xlsx", "A 43303-2024")</f>
        <v/>
      </c>
      <c r="T8">
        <f>HYPERLINK("https://klasma.github.io/Logging_0461/kartor/A 43303-2024 karta.png", "A 43303-2024")</f>
        <v/>
      </c>
      <c r="V8">
        <f>HYPERLINK("https://klasma.github.io/Logging_0461/klagomål/A 43303-2024 FSC-klagomål.docx", "A 43303-2024")</f>
        <v/>
      </c>
      <c r="W8">
        <f>HYPERLINK("https://klasma.github.io/Logging_0461/klagomålsmail/A 43303-2024 FSC-klagomål mail.docx", "A 43303-2024")</f>
        <v/>
      </c>
      <c r="X8">
        <f>HYPERLINK("https://klasma.github.io/Logging_0461/tillsyn/A 43303-2024 tillsynsbegäran.docx", "A 43303-2024")</f>
        <v/>
      </c>
      <c r="Y8">
        <f>HYPERLINK("https://klasma.github.io/Logging_0461/tillsynsmail/A 43303-2024 tillsynsbegäran mail.docx", "A 43303-2024")</f>
        <v/>
      </c>
      <c r="Z8">
        <f>HYPERLINK("https://klasma.github.io/Logging_0461/fåglar/A 43303-2024 prioriterade fågelarter.docx", "A 43303-2024")</f>
        <v/>
      </c>
    </row>
    <row r="9" ht="15" customHeight="1">
      <c r="A9" t="inlineStr">
        <is>
          <t>A 29975-2024</t>
        </is>
      </c>
      <c r="B9" s="1" t="n">
        <v>45488.479375</v>
      </c>
      <c r="C9" s="1" t="n">
        <v>45956</v>
      </c>
      <c r="D9" t="inlineStr">
        <is>
          <t>SÖDERMANLANDS LÄN</t>
        </is>
      </c>
      <c r="E9" t="inlineStr">
        <is>
          <t>GNESTA</t>
        </is>
      </c>
      <c r="G9" t="n">
        <v>6.7</v>
      </c>
      <c r="H9" t="n">
        <v>3</v>
      </c>
      <c r="I9" t="n">
        <v>0</v>
      </c>
      <c r="J9" t="n">
        <v>3</v>
      </c>
      <c r="K9" t="n">
        <v>0</v>
      </c>
      <c r="L9" t="n">
        <v>1</v>
      </c>
      <c r="M9" t="n">
        <v>0</v>
      </c>
      <c r="N9" t="n">
        <v>0</v>
      </c>
      <c r="O9" t="n">
        <v>4</v>
      </c>
      <c r="P9" t="n">
        <v>1</v>
      </c>
      <c r="Q9" t="n">
        <v>7</v>
      </c>
      <c r="R9" s="2" t="inlineStr">
        <is>
          <t>Ask
Klasefibbla
Svinrot
Vanlig backsmörblomma
Vanlig snok
Blåsippa
Gullviva</t>
        </is>
      </c>
      <c r="S9">
        <f>HYPERLINK("https://klasma.github.io/Logging_0461/artfynd/A 29975-2024 artfynd.xlsx", "A 29975-2024")</f>
        <v/>
      </c>
      <c r="T9">
        <f>HYPERLINK("https://klasma.github.io/Logging_0461/kartor/A 29975-2024 karta.png", "A 29975-2024")</f>
        <v/>
      </c>
      <c r="V9">
        <f>HYPERLINK("https://klasma.github.io/Logging_0461/klagomål/A 29975-2024 FSC-klagomål.docx", "A 29975-2024")</f>
        <v/>
      </c>
      <c r="W9">
        <f>HYPERLINK("https://klasma.github.io/Logging_0461/klagomålsmail/A 29975-2024 FSC-klagomål mail.docx", "A 29975-2024")</f>
        <v/>
      </c>
      <c r="X9">
        <f>HYPERLINK("https://klasma.github.io/Logging_0461/tillsyn/A 29975-2024 tillsynsbegäran.docx", "A 29975-2024")</f>
        <v/>
      </c>
      <c r="Y9">
        <f>HYPERLINK("https://klasma.github.io/Logging_0461/tillsynsmail/A 29975-2024 tillsynsbegäran mail.docx", "A 29975-2024")</f>
        <v/>
      </c>
    </row>
    <row r="10" ht="15" customHeight="1">
      <c r="A10" t="inlineStr">
        <is>
          <t>A 1888-2025</t>
        </is>
      </c>
      <c r="B10" s="1" t="n">
        <v>45671</v>
      </c>
      <c r="C10" s="1" t="n">
        <v>45956</v>
      </c>
      <c r="D10" t="inlineStr">
        <is>
          <t>SÖDERMANLANDS LÄN</t>
        </is>
      </c>
      <c r="E10" t="inlineStr">
        <is>
          <t>GNESTA</t>
        </is>
      </c>
      <c r="G10" t="n">
        <v>5.1</v>
      </c>
      <c r="H10" t="n">
        <v>1</v>
      </c>
      <c r="I10" t="n">
        <v>3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6</v>
      </c>
      <c r="R10" s="2" t="inlineStr">
        <is>
          <t>Motaggsvamp
Reliktbock
Blåmossa
Dropptaggsvamp
Vågbandad barkbock
Kungsfågel</t>
        </is>
      </c>
      <c r="S10">
        <f>HYPERLINK("https://klasma.github.io/Logging_0461/artfynd/A 1888-2025 artfynd.xlsx", "A 1888-2025")</f>
        <v/>
      </c>
      <c r="T10">
        <f>HYPERLINK("https://klasma.github.io/Logging_0461/kartor/A 1888-2025 karta.png", "A 1888-2025")</f>
        <v/>
      </c>
      <c r="V10">
        <f>HYPERLINK("https://klasma.github.io/Logging_0461/klagomål/A 1888-2025 FSC-klagomål.docx", "A 1888-2025")</f>
        <v/>
      </c>
      <c r="W10">
        <f>HYPERLINK("https://klasma.github.io/Logging_0461/klagomålsmail/A 1888-2025 FSC-klagomål mail.docx", "A 1888-2025")</f>
        <v/>
      </c>
      <c r="X10">
        <f>HYPERLINK("https://klasma.github.io/Logging_0461/tillsyn/A 1888-2025 tillsynsbegäran.docx", "A 1888-2025")</f>
        <v/>
      </c>
      <c r="Y10">
        <f>HYPERLINK("https://klasma.github.io/Logging_0461/tillsynsmail/A 1888-2025 tillsynsbegäran mail.docx", "A 1888-2025")</f>
        <v/>
      </c>
      <c r="Z10">
        <f>HYPERLINK("https://klasma.github.io/Logging_0461/fåglar/A 1888-2025 prioriterade fågelarter.docx", "A 1888-2025")</f>
        <v/>
      </c>
    </row>
    <row r="11" ht="15" customHeight="1">
      <c r="A11" t="inlineStr">
        <is>
          <t>A 43282-2024</t>
        </is>
      </c>
      <c r="B11" s="1" t="n">
        <v>45568</v>
      </c>
      <c r="C11" s="1" t="n">
        <v>45956</v>
      </c>
      <c r="D11" t="inlineStr">
        <is>
          <t>SÖDERMANLANDS LÄN</t>
        </is>
      </c>
      <c r="E11" t="inlineStr">
        <is>
          <t>GNESTA</t>
        </is>
      </c>
      <c r="F11" t="inlineStr">
        <is>
          <t>Holmen skog AB</t>
        </is>
      </c>
      <c r="G11" t="n">
        <v>11.4</v>
      </c>
      <c r="H11" t="n">
        <v>0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4</v>
      </c>
      <c r="R11" s="2" t="inlineStr">
        <is>
          <t>Motaggsvamp
Svart taggsvamp
Svartvit taggsvamp
Dropptaggsvamp</t>
        </is>
      </c>
      <c r="S11">
        <f>HYPERLINK("https://klasma.github.io/Logging_0461/artfynd/A 43282-2024 artfynd.xlsx", "A 43282-2024")</f>
        <v/>
      </c>
      <c r="T11">
        <f>HYPERLINK("https://klasma.github.io/Logging_0461/kartor/A 43282-2024 karta.png", "A 43282-2024")</f>
        <v/>
      </c>
      <c r="V11">
        <f>HYPERLINK("https://klasma.github.io/Logging_0461/klagomål/A 43282-2024 FSC-klagomål.docx", "A 43282-2024")</f>
        <v/>
      </c>
      <c r="W11">
        <f>HYPERLINK("https://klasma.github.io/Logging_0461/klagomålsmail/A 43282-2024 FSC-klagomål mail.docx", "A 43282-2024")</f>
        <v/>
      </c>
      <c r="X11">
        <f>HYPERLINK("https://klasma.github.io/Logging_0461/tillsyn/A 43282-2024 tillsynsbegäran.docx", "A 43282-2024")</f>
        <v/>
      </c>
      <c r="Y11">
        <f>HYPERLINK("https://klasma.github.io/Logging_0461/tillsynsmail/A 43282-2024 tillsynsbegäran mail.docx", "A 43282-2024")</f>
        <v/>
      </c>
    </row>
    <row r="12" ht="15" customHeight="1">
      <c r="A12" t="inlineStr">
        <is>
          <t>A 39981-2025</t>
        </is>
      </c>
      <c r="B12" s="1" t="n">
        <v>45893.80018518519</v>
      </c>
      <c r="C12" s="1" t="n">
        <v>45956</v>
      </c>
      <c r="D12" t="inlineStr">
        <is>
          <t>SÖDERMANLANDS LÄN</t>
        </is>
      </c>
      <c r="E12" t="inlineStr">
        <is>
          <t>GNESTA</t>
        </is>
      </c>
      <c r="G12" t="n">
        <v>2.4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Åkerkulla
Kungsfågel
Revlummer</t>
        </is>
      </c>
      <c r="S12">
        <f>HYPERLINK("https://klasma.github.io/Logging_0461/artfynd/A 39981-2025 artfynd.xlsx", "A 39981-2025")</f>
        <v/>
      </c>
      <c r="T12">
        <f>HYPERLINK("https://klasma.github.io/Logging_0461/kartor/A 39981-2025 karta.png", "A 39981-2025")</f>
        <v/>
      </c>
      <c r="V12">
        <f>HYPERLINK("https://klasma.github.io/Logging_0461/klagomål/A 39981-2025 FSC-klagomål.docx", "A 39981-2025")</f>
        <v/>
      </c>
      <c r="W12">
        <f>HYPERLINK("https://klasma.github.io/Logging_0461/klagomålsmail/A 39981-2025 FSC-klagomål mail.docx", "A 39981-2025")</f>
        <v/>
      </c>
      <c r="X12">
        <f>HYPERLINK("https://klasma.github.io/Logging_0461/tillsyn/A 39981-2025 tillsynsbegäran.docx", "A 39981-2025")</f>
        <v/>
      </c>
      <c r="Y12">
        <f>HYPERLINK("https://klasma.github.io/Logging_0461/tillsynsmail/A 39981-2025 tillsynsbegäran mail.docx", "A 39981-2025")</f>
        <v/>
      </c>
      <c r="Z12">
        <f>HYPERLINK("https://klasma.github.io/Logging_0461/fåglar/A 39981-2025 prioriterade fågelarter.docx", "A 39981-2025")</f>
        <v/>
      </c>
    </row>
    <row r="13" ht="15" customHeight="1">
      <c r="A13" t="inlineStr">
        <is>
          <t>A 20124-2022</t>
        </is>
      </c>
      <c r="B13" s="1" t="n">
        <v>44698</v>
      </c>
      <c r="C13" s="1" t="n">
        <v>45956</v>
      </c>
      <c r="D13" t="inlineStr">
        <is>
          <t>SÖDERMANLANDS LÄN</t>
        </is>
      </c>
      <c r="E13" t="inlineStr">
        <is>
          <t>GNESTA</t>
        </is>
      </c>
      <c r="G13" t="n">
        <v>6.2</v>
      </c>
      <c r="H13" t="n">
        <v>0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Orange taggsvamp
Skogshare
Tallticka</t>
        </is>
      </c>
      <c r="S13">
        <f>HYPERLINK("https://klasma.github.io/Logging_0461/artfynd/A 20124-2022 artfynd.xlsx", "A 20124-2022")</f>
        <v/>
      </c>
      <c r="T13">
        <f>HYPERLINK("https://klasma.github.io/Logging_0461/kartor/A 20124-2022 karta.png", "A 20124-2022")</f>
        <v/>
      </c>
      <c r="V13">
        <f>HYPERLINK("https://klasma.github.io/Logging_0461/klagomål/A 20124-2022 FSC-klagomål.docx", "A 20124-2022")</f>
        <v/>
      </c>
      <c r="W13">
        <f>HYPERLINK("https://klasma.github.io/Logging_0461/klagomålsmail/A 20124-2022 FSC-klagomål mail.docx", "A 20124-2022")</f>
        <v/>
      </c>
      <c r="X13">
        <f>HYPERLINK("https://klasma.github.io/Logging_0461/tillsyn/A 20124-2022 tillsynsbegäran.docx", "A 20124-2022")</f>
        <v/>
      </c>
      <c r="Y13">
        <f>HYPERLINK("https://klasma.github.io/Logging_0461/tillsynsmail/A 20124-2022 tillsynsbegäran mail.docx", "A 20124-2022")</f>
        <v/>
      </c>
    </row>
    <row r="14" ht="15" customHeight="1">
      <c r="A14" t="inlineStr">
        <is>
          <t>A 60448-2024</t>
        </is>
      </c>
      <c r="B14" s="1" t="n">
        <v>45643.59896990741</v>
      </c>
      <c r="C14" s="1" t="n">
        <v>45956</v>
      </c>
      <c r="D14" t="inlineStr">
        <is>
          <t>SÖDERMANLANDS LÄN</t>
        </is>
      </c>
      <c r="E14" t="inlineStr">
        <is>
          <t>GNESTA</t>
        </is>
      </c>
      <c r="G14" t="n">
        <v>1.8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Slåtterfibbla
Tibast
Blåsippa</t>
        </is>
      </c>
      <c r="S14">
        <f>HYPERLINK("https://klasma.github.io/Logging_0461/artfynd/A 60448-2024 artfynd.xlsx", "A 60448-2024")</f>
        <v/>
      </c>
      <c r="T14">
        <f>HYPERLINK("https://klasma.github.io/Logging_0461/kartor/A 60448-2024 karta.png", "A 60448-2024")</f>
        <v/>
      </c>
      <c r="V14">
        <f>HYPERLINK("https://klasma.github.io/Logging_0461/klagomål/A 60448-2024 FSC-klagomål.docx", "A 60448-2024")</f>
        <v/>
      </c>
      <c r="W14">
        <f>HYPERLINK("https://klasma.github.io/Logging_0461/klagomålsmail/A 60448-2024 FSC-klagomål mail.docx", "A 60448-2024")</f>
        <v/>
      </c>
      <c r="X14">
        <f>HYPERLINK("https://klasma.github.io/Logging_0461/tillsyn/A 60448-2024 tillsynsbegäran.docx", "A 60448-2024")</f>
        <v/>
      </c>
      <c r="Y14">
        <f>HYPERLINK("https://klasma.github.io/Logging_0461/tillsynsmail/A 60448-2024 tillsynsbegäran mail.docx", "A 60448-2024")</f>
        <v/>
      </c>
    </row>
    <row r="15" ht="15" customHeight="1">
      <c r="A15" t="inlineStr">
        <is>
          <t>A 21220-2025</t>
        </is>
      </c>
      <c r="B15" s="1" t="n">
        <v>45779</v>
      </c>
      <c r="C15" s="1" t="n">
        <v>45956</v>
      </c>
      <c r="D15" t="inlineStr">
        <is>
          <t>SÖDERMANLANDS LÄN</t>
        </is>
      </c>
      <c r="E15" t="inlineStr">
        <is>
          <t>GNESTA</t>
        </is>
      </c>
      <c r="G15" t="n">
        <v>13.1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Vedskivlav
Mattlummer</t>
        </is>
      </c>
      <c r="S15">
        <f>HYPERLINK("https://klasma.github.io/Logging_0461/artfynd/A 21220-2025 artfynd.xlsx", "A 21220-2025")</f>
        <v/>
      </c>
      <c r="T15">
        <f>HYPERLINK("https://klasma.github.io/Logging_0461/kartor/A 21220-2025 karta.png", "A 21220-2025")</f>
        <v/>
      </c>
      <c r="V15">
        <f>HYPERLINK("https://klasma.github.io/Logging_0461/klagomål/A 21220-2025 FSC-klagomål.docx", "A 21220-2025")</f>
        <v/>
      </c>
      <c r="W15">
        <f>HYPERLINK("https://klasma.github.io/Logging_0461/klagomålsmail/A 21220-2025 FSC-klagomål mail.docx", "A 21220-2025")</f>
        <v/>
      </c>
      <c r="X15">
        <f>HYPERLINK("https://klasma.github.io/Logging_0461/tillsyn/A 21220-2025 tillsynsbegäran.docx", "A 21220-2025")</f>
        <v/>
      </c>
      <c r="Y15">
        <f>HYPERLINK("https://klasma.github.io/Logging_0461/tillsynsmail/A 21220-2025 tillsynsbegäran mail.docx", "A 21220-2025")</f>
        <v/>
      </c>
    </row>
    <row r="16" ht="15" customHeight="1">
      <c r="A16" t="inlineStr">
        <is>
          <t>A 10439-2025</t>
        </is>
      </c>
      <c r="B16" s="1" t="n">
        <v>45720.67878472222</v>
      </c>
      <c r="C16" s="1" t="n">
        <v>45956</v>
      </c>
      <c r="D16" t="inlineStr">
        <is>
          <t>SÖDERMANLANDS LÄN</t>
        </is>
      </c>
      <c r="E16" t="inlineStr">
        <is>
          <t>GNESTA</t>
        </is>
      </c>
      <c r="F16" t="inlineStr">
        <is>
          <t>Allmännings- och besparingsskogar</t>
        </is>
      </c>
      <c r="G16" t="n">
        <v>2.6</v>
      </c>
      <c r="H16" t="n">
        <v>2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Blåsippa
Revlummer</t>
        </is>
      </c>
      <c r="S16">
        <f>HYPERLINK("https://klasma.github.io/Logging_0461/artfynd/A 10439-2025 artfynd.xlsx", "A 10439-2025")</f>
        <v/>
      </c>
      <c r="T16">
        <f>HYPERLINK("https://klasma.github.io/Logging_0461/kartor/A 10439-2025 karta.png", "A 10439-2025")</f>
        <v/>
      </c>
      <c r="V16">
        <f>HYPERLINK("https://klasma.github.io/Logging_0461/klagomål/A 10439-2025 FSC-klagomål.docx", "A 10439-2025")</f>
        <v/>
      </c>
      <c r="W16">
        <f>HYPERLINK("https://klasma.github.io/Logging_0461/klagomålsmail/A 10439-2025 FSC-klagomål mail.docx", "A 10439-2025")</f>
        <v/>
      </c>
      <c r="X16">
        <f>HYPERLINK("https://klasma.github.io/Logging_0461/tillsyn/A 10439-2025 tillsynsbegäran.docx", "A 10439-2025")</f>
        <v/>
      </c>
      <c r="Y16">
        <f>HYPERLINK("https://klasma.github.io/Logging_0461/tillsynsmail/A 10439-2025 tillsynsbegäran mail.docx", "A 10439-2025")</f>
        <v/>
      </c>
    </row>
    <row r="17" ht="15" customHeight="1">
      <c r="A17" t="inlineStr">
        <is>
          <t>A 1702-2025</t>
        </is>
      </c>
      <c r="B17" s="1" t="n">
        <v>45670.77475694445</v>
      </c>
      <c r="C17" s="1" t="n">
        <v>45956</v>
      </c>
      <c r="D17" t="inlineStr">
        <is>
          <t>SÖDERMANLANDS LÄN</t>
        </is>
      </c>
      <c r="E17" t="inlineStr">
        <is>
          <t>GNESTA</t>
        </is>
      </c>
      <c r="G17" t="n">
        <v>2.1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Tallticka
Tjäder</t>
        </is>
      </c>
      <c r="S17">
        <f>HYPERLINK("https://klasma.github.io/Logging_0461/artfynd/A 1702-2025 artfynd.xlsx", "A 1702-2025")</f>
        <v/>
      </c>
      <c r="T17">
        <f>HYPERLINK("https://klasma.github.io/Logging_0461/kartor/A 1702-2025 karta.png", "A 1702-2025")</f>
        <v/>
      </c>
      <c r="V17">
        <f>HYPERLINK("https://klasma.github.io/Logging_0461/klagomål/A 1702-2025 FSC-klagomål.docx", "A 1702-2025")</f>
        <v/>
      </c>
      <c r="W17">
        <f>HYPERLINK("https://klasma.github.io/Logging_0461/klagomålsmail/A 1702-2025 FSC-klagomål mail.docx", "A 1702-2025")</f>
        <v/>
      </c>
      <c r="X17">
        <f>HYPERLINK("https://klasma.github.io/Logging_0461/tillsyn/A 1702-2025 tillsynsbegäran.docx", "A 1702-2025")</f>
        <v/>
      </c>
      <c r="Y17">
        <f>HYPERLINK("https://klasma.github.io/Logging_0461/tillsynsmail/A 1702-2025 tillsynsbegäran mail.docx", "A 1702-2025")</f>
        <v/>
      </c>
      <c r="Z17">
        <f>HYPERLINK("https://klasma.github.io/Logging_0461/fåglar/A 1702-2025 prioriterade fågelarter.docx", "A 1702-2025")</f>
        <v/>
      </c>
    </row>
    <row r="18" ht="15" customHeight="1">
      <c r="A18" t="inlineStr">
        <is>
          <t>A 33954-2024</t>
        </is>
      </c>
      <c r="B18" s="1" t="n">
        <v>45523.46893518518</v>
      </c>
      <c r="C18" s="1" t="n">
        <v>45956</v>
      </c>
      <c r="D18" t="inlineStr">
        <is>
          <t>SÖDERMANLANDS LÄN</t>
        </is>
      </c>
      <c r="E18" t="inlineStr">
        <is>
          <t>GNESTA</t>
        </is>
      </c>
      <c r="F18" t="inlineStr">
        <is>
          <t>Holmen skog AB</t>
        </is>
      </c>
      <c r="G18" t="n">
        <v>5.4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Svartvit taggsvamp
Dropptaggsvamp</t>
        </is>
      </c>
      <c r="S18">
        <f>HYPERLINK("https://klasma.github.io/Logging_0461/artfynd/A 33954-2024 artfynd.xlsx", "A 33954-2024")</f>
        <v/>
      </c>
      <c r="T18">
        <f>HYPERLINK("https://klasma.github.io/Logging_0461/kartor/A 33954-2024 karta.png", "A 33954-2024")</f>
        <v/>
      </c>
      <c r="V18">
        <f>HYPERLINK("https://klasma.github.io/Logging_0461/klagomål/A 33954-2024 FSC-klagomål.docx", "A 33954-2024")</f>
        <v/>
      </c>
      <c r="W18">
        <f>HYPERLINK("https://klasma.github.io/Logging_0461/klagomålsmail/A 33954-2024 FSC-klagomål mail.docx", "A 33954-2024")</f>
        <v/>
      </c>
      <c r="X18">
        <f>HYPERLINK("https://klasma.github.io/Logging_0461/tillsyn/A 33954-2024 tillsynsbegäran.docx", "A 33954-2024")</f>
        <v/>
      </c>
      <c r="Y18">
        <f>HYPERLINK("https://klasma.github.io/Logging_0461/tillsynsmail/A 33954-2024 tillsynsbegäran mail.docx", "A 33954-2024")</f>
        <v/>
      </c>
    </row>
    <row r="19" ht="15" customHeight="1">
      <c r="A19" t="inlineStr">
        <is>
          <t>A 44782-2022</t>
        </is>
      </c>
      <c r="B19" s="1" t="n">
        <v>44839</v>
      </c>
      <c r="C19" s="1" t="n">
        <v>45956</v>
      </c>
      <c r="D19" t="inlineStr">
        <is>
          <t>SÖDERMANLANDS LÄN</t>
        </is>
      </c>
      <c r="E19" t="inlineStr">
        <is>
          <t>GNESTA</t>
        </is>
      </c>
      <c r="G19" t="n">
        <v>5.6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Bredbrämad bastardsvärmare</t>
        </is>
      </c>
      <c r="S19">
        <f>HYPERLINK("https://klasma.github.io/Logging_0461/artfynd/A 44782-2022 artfynd.xlsx", "A 44782-2022")</f>
        <v/>
      </c>
      <c r="T19">
        <f>HYPERLINK("https://klasma.github.io/Logging_0461/kartor/A 44782-2022 karta.png", "A 44782-2022")</f>
        <v/>
      </c>
      <c r="V19">
        <f>HYPERLINK("https://klasma.github.io/Logging_0461/klagomål/A 44782-2022 FSC-klagomål.docx", "A 44782-2022")</f>
        <v/>
      </c>
      <c r="W19">
        <f>HYPERLINK("https://klasma.github.io/Logging_0461/klagomålsmail/A 44782-2022 FSC-klagomål mail.docx", "A 44782-2022")</f>
        <v/>
      </c>
      <c r="X19">
        <f>HYPERLINK("https://klasma.github.io/Logging_0461/tillsyn/A 44782-2022 tillsynsbegäran.docx", "A 44782-2022")</f>
        <v/>
      </c>
      <c r="Y19">
        <f>HYPERLINK("https://klasma.github.io/Logging_0461/tillsynsmail/A 44782-2022 tillsynsbegäran mail.docx", "A 44782-2022")</f>
        <v/>
      </c>
    </row>
    <row r="20" ht="15" customHeight="1">
      <c r="A20" t="inlineStr">
        <is>
          <t>A 16826-2021</t>
        </is>
      </c>
      <c r="B20" s="1" t="n">
        <v>44295</v>
      </c>
      <c r="C20" s="1" t="n">
        <v>45956</v>
      </c>
      <c r="D20" t="inlineStr">
        <is>
          <t>SÖDERMANLANDS LÄN</t>
        </is>
      </c>
      <c r="E20" t="inlineStr">
        <is>
          <t>GNESTA</t>
        </is>
      </c>
      <c r="G20" t="n">
        <v>13.9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HYPERLINK("https://klasma.github.io/Logging_0461/artfynd/A 16826-2021 artfynd.xlsx", "A 16826-2021")</f>
        <v/>
      </c>
      <c r="T20">
        <f>HYPERLINK("https://klasma.github.io/Logging_0461/kartor/A 16826-2021 karta.png", "A 16826-2021")</f>
        <v/>
      </c>
      <c r="V20">
        <f>HYPERLINK("https://klasma.github.io/Logging_0461/klagomål/A 16826-2021 FSC-klagomål.docx", "A 16826-2021")</f>
        <v/>
      </c>
      <c r="W20">
        <f>HYPERLINK("https://klasma.github.io/Logging_0461/klagomålsmail/A 16826-2021 FSC-klagomål mail.docx", "A 16826-2021")</f>
        <v/>
      </c>
      <c r="X20">
        <f>HYPERLINK("https://klasma.github.io/Logging_0461/tillsyn/A 16826-2021 tillsynsbegäran.docx", "A 16826-2021")</f>
        <v/>
      </c>
      <c r="Y20">
        <f>HYPERLINK("https://klasma.github.io/Logging_0461/tillsynsmail/A 16826-2021 tillsynsbegäran mail.docx", "A 16826-2021")</f>
        <v/>
      </c>
    </row>
    <row r="21" ht="15" customHeight="1">
      <c r="A21" t="inlineStr">
        <is>
          <t>A 42227-2022</t>
        </is>
      </c>
      <c r="B21" s="1" t="n">
        <v>44830</v>
      </c>
      <c r="C21" s="1" t="n">
        <v>45956</v>
      </c>
      <c r="D21" t="inlineStr">
        <is>
          <t>SÖDERMANLANDS LÄN</t>
        </is>
      </c>
      <c r="E21" t="inlineStr">
        <is>
          <t>GNESTA</t>
        </is>
      </c>
      <c r="G21" t="n">
        <v>4.8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Sotlav</t>
        </is>
      </c>
      <c r="S21">
        <f>HYPERLINK("https://klasma.github.io/Logging_0461/artfynd/A 42227-2022 artfynd.xlsx", "A 42227-2022")</f>
        <v/>
      </c>
      <c r="T21">
        <f>HYPERLINK("https://klasma.github.io/Logging_0461/kartor/A 42227-2022 karta.png", "A 42227-2022")</f>
        <v/>
      </c>
      <c r="V21">
        <f>HYPERLINK("https://klasma.github.io/Logging_0461/klagomål/A 42227-2022 FSC-klagomål.docx", "A 42227-2022")</f>
        <v/>
      </c>
      <c r="W21">
        <f>HYPERLINK("https://klasma.github.io/Logging_0461/klagomålsmail/A 42227-2022 FSC-klagomål mail.docx", "A 42227-2022")</f>
        <v/>
      </c>
      <c r="X21">
        <f>HYPERLINK("https://klasma.github.io/Logging_0461/tillsyn/A 42227-2022 tillsynsbegäran.docx", "A 42227-2022")</f>
        <v/>
      </c>
      <c r="Y21">
        <f>HYPERLINK("https://klasma.github.io/Logging_0461/tillsynsmail/A 42227-2022 tillsynsbegäran mail.docx", "A 42227-2022")</f>
        <v/>
      </c>
    </row>
    <row r="22" ht="15" customHeight="1">
      <c r="A22" t="inlineStr">
        <is>
          <t>A 11150-2021</t>
        </is>
      </c>
      <c r="B22" s="1" t="n">
        <v>44261</v>
      </c>
      <c r="C22" s="1" t="n">
        <v>45956</v>
      </c>
      <c r="D22" t="inlineStr">
        <is>
          <t>SÖDERMANLANDS LÄN</t>
        </is>
      </c>
      <c r="E22" t="inlineStr">
        <is>
          <t>GNESTA</t>
        </is>
      </c>
      <c r="G22" t="n">
        <v>0.8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Gullklöver</t>
        </is>
      </c>
      <c r="S22">
        <f>HYPERLINK("https://klasma.github.io/Logging_0461/artfynd/A 11150-2021 artfynd.xlsx", "A 11150-2021")</f>
        <v/>
      </c>
      <c r="T22">
        <f>HYPERLINK("https://klasma.github.io/Logging_0461/kartor/A 11150-2021 karta.png", "A 11150-2021")</f>
        <v/>
      </c>
      <c r="V22">
        <f>HYPERLINK("https://klasma.github.io/Logging_0461/klagomål/A 11150-2021 FSC-klagomål.docx", "A 11150-2021")</f>
        <v/>
      </c>
      <c r="W22">
        <f>HYPERLINK("https://klasma.github.io/Logging_0461/klagomålsmail/A 11150-2021 FSC-klagomål mail.docx", "A 11150-2021")</f>
        <v/>
      </c>
      <c r="X22">
        <f>HYPERLINK("https://klasma.github.io/Logging_0461/tillsyn/A 11150-2021 tillsynsbegäran.docx", "A 11150-2021")</f>
        <v/>
      </c>
      <c r="Y22">
        <f>HYPERLINK("https://klasma.github.io/Logging_0461/tillsynsmail/A 11150-2021 tillsynsbegäran mail.docx", "A 11150-2021")</f>
        <v/>
      </c>
    </row>
    <row r="23" ht="15" customHeight="1">
      <c r="A23" t="inlineStr">
        <is>
          <t>A 32252-2022</t>
        </is>
      </c>
      <c r="B23" s="1" t="n">
        <v>44781</v>
      </c>
      <c r="C23" s="1" t="n">
        <v>45956</v>
      </c>
      <c r="D23" t="inlineStr">
        <is>
          <t>SÖDERMANLANDS LÄN</t>
        </is>
      </c>
      <c r="E23" t="inlineStr">
        <is>
          <t>GNESTA</t>
        </is>
      </c>
      <c r="G23" t="n">
        <v>17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Svavelriska</t>
        </is>
      </c>
      <c r="S23">
        <f>HYPERLINK("https://klasma.github.io/Logging_0461/artfynd/A 32252-2022 artfynd.xlsx", "A 32252-2022")</f>
        <v/>
      </c>
      <c r="T23">
        <f>HYPERLINK("https://klasma.github.io/Logging_0461/kartor/A 32252-2022 karta.png", "A 32252-2022")</f>
        <v/>
      </c>
      <c r="V23">
        <f>HYPERLINK("https://klasma.github.io/Logging_0461/klagomål/A 32252-2022 FSC-klagomål.docx", "A 32252-2022")</f>
        <v/>
      </c>
      <c r="W23">
        <f>HYPERLINK("https://klasma.github.io/Logging_0461/klagomålsmail/A 32252-2022 FSC-klagomål mail.docx", "A 32252-2022")</f>
        <v/>
      </c>
      <c r="X23">
        <f>HYPERLINK("https://klasma.github.io/Logging_0461/tillsyn/A 32252-2022 tillsynsbegäran.docx", "A 32252-2022")</f>
        <v/>
      </c>
      <c r="Y23">
        <f>HYPERLINK("https://klasma.github.io/Logging_0461/tillsynsmail/A 32252-2022 tillsynsbegäran mail.docx", "A 32252-2022")</f>
        <v/>
      </c>
    </row>
    <row r="24" ht="15" customHeight="1">
      <c r="A24" t="inlineStr">
        <is>
          <t>A 33825-2022</t>
        </is>
      </c>
      <c r="B24" s="1" t="n">
        <v>44790</v>
      </c>
      <c r="C24" s="1" t="n">
        <v>45956</v>
      </c>
      <c r="D24" t="inlineStr">
        <is>
          <t>SÖDERMANLANDS LÄN</t>
        </is>
      </c>
      <c r="E24" t="inlineStr">
        <is>
          <t>GNESTA</t>
        </is>
      </c>
      <c r="G24" t="n">
        <v>5.7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Mattlummer</t>
        </is>
      </c>
      <c r="S24">
        <f>HYPERLINK("https://klasma.github.io/Logging_0461/artfynd/A 33825-2022 artfynd.xlsx", "A 33825-2022")</f>
        <v/>
      </c>
      <c r="T24">
        <f>HYPERLINK("https://klasma.github.io/Logging_0461/kartor/A 33825-2022 karta.png", "A 33825-2022")</f>
        <v/>
      </c>
      <c r="V24">
        <f>HYPERLINK("https://klasma.github.io/Logging_0461/klagomål/A 33825-2022 FSC-klagomål.docx", "A 33825-2022")</f>
        <v/>
      </c>
      <c r="W24">
        <f>HYPERLINK("https://klasma.github.io/Logging_0461/klagomålsmail/A 33825-2022 FSC-klagomål mail.docx", "A 33825-2022")</f>
        <v/>
      </c>
      <c r="X24">
        <f>HYPERLINK("https://klasma.github.io/Logging_0461/tillsyn/A 33825-2022 tillsynsbegäran.docx", "A 33825-2022")</f>
        <v/>
      </c>
      <c r="Y24">
        <f>HYPERLINK("https://klasma.github.io/Logging_0461/tillsynsmail/A 33825-2022 tillsynsbegäran mail.docx", "A 33825-2022")</f>
        <v/>
      </c>
    </row>
    <row r="25" ht="15" customHeight="1">
      <c r="A25" t="inlineStr">
        <is>
          <t>A 62007-2022</t>
        </is>
      </c>
      <c r="B25" s="1" t="n">
        <v>44918</v>
      </c>
      <c r="C25" s="1" t="n">
        <v>45956</v>
      </c>
      <c r="D25" t="inlineStr">
        <is>
          <t>SÖDERMANLANDS LÄN</t>
        </is>
      </c>
      <c r="E25" t="inlineStr">
        <is>
          <t>GNESTA</t>
        </is>
      </c>
      <c r="F25" t="inlineStr">
        <is>
          <t>Kommuner</t>
        </is>
      </c>
      <c r="G25" t="n">
        <v>0.6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Orange taggsvamp</t>
        </is>
      </c>
      <c r="S25">
        <f>HYPERLINK("https://klasma.github.io/Logging_0461/artfynd/A 62007-2022 artfynd.xlsx", "A 62007-2022")</f>
        <v/>
      </c>
      <c r="T25">
        <f>HYPERLINK("https://klasma.github.io/Logging_0461/kartor/A 62007-2022 karta.png", "A 62007-2022")</f>
        <v/>
      </c>
      <c r="V25">
        <f>HYPERLINK("https://klasma.github.io/Logging_0461/klagomål/A 62007-2022 FSC-klagomål.docx", "A 62007-2022")</f>
        <v/>
      </c>
      <c r="W25">
        <f>HYPERLINK("https://klasma.github.io/Logging_0461/klagomålsmail/A 62007-2022 FSC-klagomål mail.docx", "A 62007-2022")</f>
        <v/>
      </c>
      <c r="X25">
        <f>HYPERLINK("https://klasma.github.io/Logging_0461/tillsyn/A 62007-2022 tillsynsbegäran.docx", "A 62007-2022")</f>
        <v/>
      </c>
      <c r="Y25">
        <f>HYPERLINK("https://klasma.github.io/Logging_0461/tillsynsmail/A 62007-2022 tillsynsbegäran mail.docx", "A 62007-2022")</f>
        <v/>
      </c>
    </row>
    <row r="26" ht="15" customHeight="1">
      <c r="A26" t="inlineStr">
        <is>
          <t>A 51217-2024</t>
        </is>
      </c>
      <c r="B26" s="1" t="n">
        <v>45603.65131944444</v>
      </c>
      <c r="C26" s="1" t="n">
        <v>45956</v>
      </c>
      <c r="D26" t="inlineStr">
        <is>
          <t>SÖDERMANLANDS LÄN</t>
        </is>
      </c>
      <c r="E26" t="inlineStr">
        <is>
          <t>GNESTA</t>
        </is>
      </c>
      <c r="G26" t="n">
        <v>16.6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Revlummer</t>
        </is>
      </c>
      <c r="S26">
        <f>HYPERLINK("https://klasma.github.io/Logging_0461/artfynd/A 51217-2024 artfynd.xlsx", "A 51217-2024")</f>
        <v/>
      </c>
      <c r="T26">
        <f>HYPERLINK("https://klasma.github.io/Logging_0461/kartor/A 51217-2024 karta.png", "A 51217-2024")</f>
        <v/>
      </c>
      <c r="V26">
        <f>HYPERLINK("https://klasma.github.io/Logging_0461/klagomål/A 51217-2024 FSC-klagomål.docx", "A 51217-2024")</f>
        <v/>
      </c>
      <c r="W26">
        <f>HYPERLINK("https://klasma.github.io/Logging_0461/klagomålsmail/A 51217-2024 FSC-klagomål mail.docx", "A 51217-2024")</f>
        <v/>
      </c>
      <c r="X26">
        <f>HYPERLINK("https://klasma.github.io/Logging_0461/tillsyn/A 51217-2024 tillsynsbegäran.docx", "A 51217-2024")</f>
        <v/>
      </c>
      <c r="Y26">
        <f>HYPERLINK("https://klasma.github.io/Logging_0461/tillsynsmail/A 51217-2024 tillsynsbegäran mail.docx", "A 51217-2024")</f>
        <v/>
      </c>
    </row>
    <row r="27" ht="15" customHeight="1">
      <c r="A27" t="inlineStr">
        <is>
          <t>A 9303-2023</t>
        </is>
      </c>
      <c r="B27" s="1" t="n">
        <v>44980</v>
      </c>
      <c r="C27" s="1" t="n">
        <v>45956</v>
      </c>
      <c r="D27" t="inlineStr">
        <is>
          <t>SÖDERMANLANDS LÄN</t>
        </is>
      </c>
      <c r="E27" t="inlineStr">
        <is>
          <t>GNESTA</t>
        </is>
      </c>
      <c r="G27" t="n">
        <v>0.7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Zontaggsvamp</t>
        </is>
      </c>
      <c r="S27">
        <f>HYPERLINK("https://klasma.github.io/Logging_0461/artfynd/A 9303-2023 artfynd.xlsx", "A 9303-2023")</f>
        <v/>
      </c>
      <c r="T27">
        <f>HYPERLINK("https://klasma.github.io/Logging_0461/kartor/A 9303-2023 karta.png", "A 9303-2023")</f>
        <v/>
      </c>
      <c r="V27">
        <f>HYPERLINK("https://klasma.github.io/Logging_0461/klagomål/A 9303-2023 FSC-klagomål.docx", "A 9303-2023")</f>
        <v/>
      </c>
      <c r="W27">
        <f>HYPERLINK("https://klasma.github.io/Logging_0461/klagomålsmail/A 9303-2023 FSC-klagomål mail.docx", "A 9303-2023")</f>
        <v/>
      </c>
      <c r="X27">
        <f>HYPERLINK("https://klasma.github.io/Logging_0461/tillsyn/A 9303-2023 tillsynsbegäran.docx", "A 9303-2023")</f>
        <v/>
      </c>
      <c r="Y27">
        <f>HYPERLINK("https://klasma.github.io/Logging_0461/tillsynsmail/A 9303-2023 tillsynsbegäran mail.docx", "A 9303-2023")</f>
        <v/>
      </c>
    </row>
    <row r="28" ht="15" customHeight="1">
      <c r="A28" t="inlineStr">
        <is>
          <t>A 25976-2024</t>
        </is>
      </c>
      <c r="B28" s="1" t="n">
        <v>45467.69298611111</v>
      </c>
      <c r="C28" s="1" t="n">
        <v>45956</v>
      </c>
      <c r="D28" t="inlineStr">
        <is>
          <t>SÖDERMANLANDS LÄN</t>
        </is>
      </c>
      <c r="E28" t="inlineStr">
        <is>
          <t>GNESTA</t>
        </is>
      </c>
      <c r="G28" t="n">
        <v>5.6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Brun nållav</t>
        </is>
      </c>
      <c r="S28">
        <f>HYPERLINK("https://klasma.github.io/Logging_0461/artfynd/A 25976-2024 artfynd.xlsx", "A 25976-2024")</f>
        <v/>
      </c>
      <c r="T28">
        <f>HYPERLINK("https://klasma.github.io/Logging_0461/kartor/A 25976-2024 karta.png", "A 25976-2024")</f>
        <v/>
      </c>
      <c r="V28">
        <f>HYPERLINK("https://klasma.github.io/Logging_0461/klagomål/A 25976-2024 FSC-klagomål.docx", "A 25976-2024")</f>
        <v/>
      </c>
      <c r="W28">
        <f>HYPERLINK("https://klasma.github.io/Logging_0461/klagomålsmail/A 25976-2024 FSC-klagomål mail.docx", "A 25976-2024")</f>
        <v/>
      </c>
      <c r="X28">
        <f>HYPERLINK("https://klasma.github.io/Logging_0461/tillsyn/A 25976-2024 tillsynsbegäran.docx", "A 25976-2024")</f>
        <v/>
      </c>
      <c r="Y28">
        <f>HYPERLINK("https://klasma.github.io/Logging_0461/tillsynsmail/A 25976-2024 tillsynsbegäran mail.docx", "A 25976-2024")</f>
        <v/>
      </c>
    </row>
    <row r="29" ht="15" customHeight="1">
      <c r="A29" t="inlineStr">
        <is>
          <t>A 2012-2022</t>
        </is>
      </c>
      <c r="B29" s="1" t="n">
        <v>44575</v>
      </c>
      <c r="C29" s="1" t="n">
        <v>45956</v>
      </c>
      <c r="D29" t="inlineStr">
        <is>
          <t>SÖDERMANLANDS LÄN</t>
        </is>
      </c>
      <c r="E29" t="inlineStr">
        <is>
          <t>GNESTA</t>
        </is>
      </c>
      <c r="G29" t="n">
        <v>5.3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Fläcknycklar</t>
        </is>
      </c>
      <c r="S29">
        <f>HYPERLINK("https://klasma.github.io/Logging_0461/artfynd/A 2012-2022 artfynd.xlsx", "A 2012-2022")</f>
        <v/>
      </c>
      <c r="T29">
        <f>HYPERLINK("https://klasma.github.io/Logging_0461/kartor/A 2012-2022 karta.png", "A 2012-2022")</f>
        <v/>
      </c>
      <c r="V29">
        <f>HYPERLINK("https://klasma.github.io/Logging_0461/klagomål/A 2012-2022 FSC-klagomål.docx", "A 2012-2022")</f>
        <v/>
      </c>
      <c r="W29">
        <f>HYPERLINK("https://klasma.github.io/Logging_0461/klagomålsmail/A 2012-2022 FSC-klagomål mail.docx", "A 2012-2022")</f>
        <v/>
      </c>
      <c r="X29">
        <f>HYPERLINK("https://klasma.github.io/Logging_0461/tillsyn/A 2012-2022 tillsynsbegäran.docx", "A 2012-2022")</f>
        <v/>
      </c>
      <c r="Y29">
        <f>HYPERLINK("https://klasma.github.io/Logging_0461/tillsynsmail/A 2012-2022 tillsynsbegäran mail.docx", "A 2012-2022")</f>
        <v/>
      </c>
    </row>
    <row r="30" ht="15" customHeight="1">
      <c r="A30" t="inlineStr">
        <is>
          <t>A 17653-2023</t>
        </is>
      </c>
      <c r="B30" s="1" t="n">
        <v>45036</v>
      </c>
      <c r="C30" s="1" t="n">
        <v>45956</v>
      </c>
      <c r="D30" t="inlineStr">
        <is>
          <t>SÖDERMANLANDS LÄN</t>
        </is>
      </c>
      <c r="E30" t="inlineStr">
        <is>
          <t>GNESTA</t>
        </is>
      </c>
      <c r="G30" t="n">
        <v>5.1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Bronspraktbagge</t>
        </is>
      </c>
      <c r="S30">
        <f>HYPERLINK("https://klasma.github.io/Logging_0461/artfynd/A 17653-2023 artfynd.xlsx", "A 17653-2023")</f>
        <v/>
      </c>
      <c r="T30">
        <f>HYPERLINK("https://klasma.github.io/Logging_0461/kartor/A 17653-2023 karta.png", "A 17653-2023")</f>
        <v/>
      </c>
      <c r="V30">
        <f>HYPERLINK("https://klasma.github.io/Logging_0461/klagomål/A 17653-2023 FSC-klagomål.docx", "A 17653-2023")</f>
        <v/>
      </c>
      <c r="W30">
        <f>HYPERLINK("https://klasma.github.io/Logging_0461/klagomålsmail/A 17653-2023 FSC-klagomål mail.docx", "A 17653-2023")</f>
        <v/>
      </c>
      <c r="X30">
        <f>HYPERLINK("https://klasma.github.io/Logging_0461/tillsyn/A 17653-2023 tillsynsbegäran.docx", "A 17653-2023")</f>
        <v/>
      </c>
      <c r="Y30">
        <f>HYPERLINK("https://klasma.github.io/Logging_0461/tillsynsmail/A 17653-2023 tillsynsbegäran mail.docx", "A 17653-2023")</f>
        <v/>
      </c>
    </row>
    <row r="31" ht="15" customHeight="1">
      <c r="A31" t="inlineStr">
        <is>
          <t>A 7741-2023</t>
        </is>
      </c>
      <c r="B31" s="1" t="n">
        <v>44973</v>
      </c>
      <c r="C31" s="1" t="n">
        <v>45956</v>
      </c>
      <c r="D31" t="inlineStr">
        <is>
          <t>SÖDERMANLANDS LÄN</t>
        </is>
      </c>
      <c r="E31" t="inlineStr">
        <is>
          <t>GNESTA</t>
        </is>
      </c>
      <c r="G31" t="n">
        <v>3.4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Blåsippa</t>
        </is>
      </c>
      <c r="S31">
        <f>HYPERLINK("https://klasma.github.io/Logging_0461/artfynd/A 7741-2023 artfynd.xlsx", "A 7741-2023")</f>
        <v/>
      </c>
      <c r="T31">
        <f>HYPERLINK("https://klasma.github.io/Logging_0461/kartor/A 7741-2023 karta.png", "A 7741-2023")</f>
        <v/>
      </c>
      <c r="V31">
        <f>HYPERLINK("https://klasma.github.io/Logging_0461/klagomål/A 7741-2023 FSC-klagomål.docx", "A 7741-2023")</f>
        <v/>
      </c>
      <c r="W31">
        <f>HYPERLINK("https://klasma.github.io/Logging_0461/klagomålsmail/A 7741-2023 FSC-klagomål mail.docx", "A 7741-2023")</f>
        <v/>
      </c>
      <c r="X31">
        <f>HYPERLINK("https://klasma.github.io/Logging_0461/tillsyn/A 7741-2023 tillsynsbegäran.docx", "A 7741-2023")</f>
        <v/>
      </c>
      <c r="Y31">
        <f>HYPERLINK("https://klasma.github.io/Logging_0461/tillsynsmail/A 7741-2023 tillsynsbegäran mail.docx", "A 7741-2023")</f>
        <v/>
      </c>
    </row>
    <row r="32" ht="15" customHeight="1">
      <c r="A32" t="inlineStr">
        <is>
          <t>A 51095-2024</t>
        </is>
      </c>
      <c r="B32" s="1" t="n">
        <v>45603.47306712963</v>
      </c>
      <c r="C32" s="1" t="n">
        <v>45956</v>
      </c>
      <c r="D32" t="inlineStr">
        <is>
          <t>SÖDERMANLANDS LÄN</t>
        </is>
      </c>
      <c r="E32" t="inlineStr">
        <is>
          <t>GNESTA</t>
        </is>
      </c>
      <c r="G32" t="n">
        <v>1.5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HYPERLINK("https://klasma.github.io/Logging_0461/artfynd/A 51095-2024 artfynd.xlsx", "A 51095-2024")</f>
        <v/>
      </c>
      <c r="T32">
        <f>HYPERLINK("https://klasma.github.io/Logging_0461/kartor/A 51095-2024 karta.png", "A 51095-2024")</f>
        <v/>
      </c>
      <c r="V32">
        <f>HYPERLINK("https://klasma.github.io/Logging_0461/klagomål/A 51095-2024 FSC-klagomål.docx", "A 51095-2024")</f>
        <v/>
      </c>
      <c r="W32">
        <f>HYPERLINK("https://klasma.github.io/Logging_0461/klagomålsmail/A 51095-2024 FSC-klagomål mail.docx", "A 51095-2024")</f>
        <v/>
      </c>
      <c r="X32">
        <f>HYPERLINK("https://klasma.github.io/Logging_0461/tillsyn/A 51095-2024 tillsynsbegäran.docx", "A 51095-2024")</f>
        <v/>
      </c>
      <c r="Y32">
        <f>HYPERLINK("https://klasma.github.io/Logging_0461/tillsynsmail/A 51095-2024 tillsynsbegäran mail.docx", "A 51095-2024")</f>
        <v/>
      </c>
    </row>
    <row r="33" ht="15" customHeight="1">
      <c r="A33" t="inlineStr">
        <is>
          <t>A 42552-2023</t>
        </is>
      </c>
      <c r="B33" s="1" t="n">
        <v>45181</v>
      </c>
      <c r="C33" s="1" t="n">
        <v>45956</v>
      </c>
      <c r="D33" t="inlineStr">
        <is>
          <t>SÖDERMANLANDS LÄN</t>
        </is>
      </c>
      <c r="E33" t="inlineStr">
        <is>
          <t>GNESTA</t>
        </is>
      </c>
      <c r="F33" t="inlineStr">
        <is>
          <t>Holmen skog AB</t>
        </is>
      </c>
      <c r="G33" t="n">
        <v>3.6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Blåsippa</t>
        </is>
      </c>
      <c r="S33">
        <f>HYPERLINK("https://klasma.github.io/Logging_0461/artfynd/A 42552-2023 artfynd.xlsx", "A 42552-2023")</f>
        <v/>
      </c>
      <c r="T33">
        <f>HYPERLINK("https://klasma.github.io/Logging_0461/kartor/A 42552-2023 karta.png", "A 42552-2023")</f>
        <v/>
      </c>
      <c r="V33">
        <f>HYPERLINK("https://klasma.github.io/Logging_0461/klagomål/A 42552-2023 FSC-klagomål.docx", "A 42552-2023")</f>
        <v/>
      </c>
      <c r="W33">
        <f>HYPERLINK("https://klasma.github.io/Logging_0461/klagomålsmail/A 42552-2023 FSC-klagomål mail.docx", "A 42552-2023")</f>
        <v/>
      </c>
      <c r="X33">
        <f>HYPERLINK("https://klasma.github.io/Logging_0461/tillsyn/A 42552-2023 tillsynsbegäran.docx", "A 42552-2023")</f>
        <v/>
      </c>
      <c r="Y33">
        <f>HYPERLINK("https://klasma.github.io/Logging_0461/tillsynsmail/A 42552-2023 tillsynsbegäran mail.docx", "A 42552-2023")</f>
        <v/>
      </c>
    </row>
    <row r="34" ht="15" customHeight="1">
      <c r="A34" t="inlineStr">
        <is>
          <t>A 56791-2022</t>
        </is>
      </c>
      <c r="B34" s="1" t="n">
        <v>44894</v>
      </c>
      <c r="C34" s="1" t="n">
        <v>45956</v>
      </c>
      <c r="D34" t="inlineStr">
        <is>
          <t>SÖDERMANLANDS LÄN</t>
        </is>
      </c>
      <c r="E34" t="inlineStr">
        <is>
          <t>GNESTA</t>
        </is>
      </c>
      <c r="G34" t="n">
        <v>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Vedtrappmossa</t>
        </is>
      </c>
      <c r="S34">
        <f>HYPERLINK("https://klasma.github.io/Logging_0461/artfynd/A 56791-2022 artfynd.xlsx", "A 56791-2022")</f>
        <v/>
      </c>
      <c r="T34">
        <f>HYPERLINK("https://klasma.github.io/Logging_0461/kartor/A 56791-2022 karta.png", "A 56791-2022")</f>
        <v/>
      </c>
      <c r="V34">
        <f>HYPERLINK("https://klasma.github.io/Logging_0461/klagomål/A 56791-2022 FSC-klagomål.docx", "A 56791-2022")</f>
        <v/>
      </c>
      <c r="W34">
        <f>HYPERLINK("https://klasma.github.io/Logging_0461/klagomålsmail/A 56791-2022 FSC-klagomål mail.docx", "A 56791-2022")</f>
        <v/>
      </c>
      <c r="X34">
        <f>HYPERLINK("https://klasma.github.io/Logging_0461/tillsyn/A 56791-2022 tillsynsbegäran.docx", "A 56791-2022")</f>
        <v/>
      </c>
      <c r="Y34">
        <f>HYPERLINK("https://klasma.github.io/Logging_0461/tillsynsmail/A 56791-2022 tillsynsbegäran mail.docx", "A 56791-2022")</f>
        <v/>
      </c>
    </row>
    <row r="35" ht="15" customHeight="1">
      <c r="A35" t="inlineStr">
        <is>
          <t>A 6395-2023</t>
        </is>
      </c>
      <c r="B35" s="1" t="n">
        <v>44965.65668981482</v>
      </c>
      <c r="C35" s="1" t="n">
        <v>45956</v>
      </c>
      <c r="D35" t="inlineStr">
        <is>
          <t>SÖDERMANLANDS LÄN</t>
        </is>
      </c>
      <c r="E35" t="inlineStr">
        <is>
          <t>GNESTA</t>
        </is>
      </c>
      <c r="G35" t="n">
        <v>5.1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Svinrot</t>
        </is>
      </c>
      <c r="S35">
        <f>HYPERLINK("https://klasma.github.io/Logging_0461/artfynd/A 6395-2023 artfynd.xlsx", "A 6395-2023")</f>
        <v/>
      </c>
      <c r="T35">
        <f>HYPERLINK("https://klasma.github.io/Logging_0461/kartor/A 6395-2023 karta.png", "A 6395-2023")</f>
        <v/>
      </c>
      <c r="V35">
        <f>HYPERLINK("https://klasma.github.io/Logging_0461/klagomål/A 6395-2023 FSC-klagomål.docx", "A 6395-2023")</f>
        <v/>
      </c>
      <c r="W35">
        <f>HYPERLINK("https://klasma.github.io/Logging_0461/klagomålsmail/A 6395-2023 FSC-klagomål mail.docx", "A 6395-2023")</f>
        <v/>
      </c>
      <c r="X35">
        <f>HYPERLINK("https://klasma.github.io/Logging_0461/tillsyn/A 6395-2023 tillsynsbegäran.docx", "A 6395-2023")</f>
        <v/>
      </c>
      <c r="Y35">
        <f>HYPERLINK("https://klasma.github.io/Logging_0461/tillsynsmail/A 6395-2023 tillsynsbegäran mail.docx", "A 6395-2023")</f>
        <v/>
      </c>
    </row>
    <row r="36" ht="15" customHeight="1">
      <c r="A36" t="inlineStr">
        <is>
          <t>A 50242-2025</t>
        </is>
      </c>
      <c r="B36" s="1" t="n">
        <v>45943</v>
      </c>
      <c r="C36" s="1" t="n">
        <v>45956</v>
      </c>
      <c r="D36" t="inlineStr">
        <is>
          <t>SÖDERMANLANDS LÄN</t>
        </is>
      </c>
      <c r="E36" t="inlineStr">
        <is>
          <t>GNESTA</t>
        </is>
      </c>
      <c r="G36" t="n">
        <v>8.9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Skogshare</t>
        </is>
      </c>
      <c r="S36">
        <f>HYPERLINK("https://klasma.github.io/Logging_0461/artfynd/A 50242-2025 artfynd.xlsx", "A 50242-2025")</f>
        <v/>
      </c>
      <c r="T36">
        <f>HYPERLINK("https://klasma.github.io/Logging_0461/kartor/A 50242-2025 karta.png", "A 50242-2025")</f>
        <v/>
      </c>
      <c r="V36">
        <f>HYPERLINK("https://klasma.github.io/Logging_0461/klagomål/A 50242-2025 FSC-klagomål.docx", "A 50242-2025")</f>
        <v/>
      </c>
      <c r="W36">
        <f>HYPERLINK("https://klasma.github.io/Logging_0461/klagomålsmail/A 50242-2025 FSC-klagomål mail.docx", "A 50242-2025")</f>
        <v/>
      </c>
      <c r="X36">
        <f>HYPERLINK("https://klasma.github.io/Logging_0461/tillsyn/A 50242-2025 tillsynsbegäran.docx", "A 50242-2025")</f>
        <v/>
      </c>
      <c r="Y36">
        <f>HYPERLINK("https://klasma.github.io/Logging_0461/tillsynsmail/A 50242-2025 tillsynsbegäran mail.docx", "A 50242-2025")</f>
        <v/>
      </c>
    </row>
    <row r="37" ht="15" customHeight="1">
      <c r="A37" t="inlineStr">
        <is>
          <t>A 7681-2023</t>
        </is>
      </c>
      <c r="B37" s="1" t="n">
        <v>44972</v>
      </c>
      <c r="C37" s="1" t="n">
        <v>45956</v>
      </c>
      <c r="D37" t="inlineStr">
        <is>
          <t>SÖDERMANLANDS LÄN</t>
        </is>
      </c>
      <c r="E37" t="inlineStr">
        <is>
          <t>GNESTA</t>
        </is>
      </c>
      <c r="G37" t="n">
        <v>2.3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Gullklöver</t>
        </is>
      </c>
      <c r="S37">
        <f>HYPERLINK("https://klasma.github.io/Logging_0461/artfynd/A 7681-2023 artfynd.xlsx", "A 7681-2023")</f>
        <v/>
      </c>
      <c r="T37">
        <f>HYPERLINK("https://klasma.github.io/Logging_0461/kartor/A 7681-2023 karta.png", "A 7681-2023")</f>
        <v/>
      </c>
      <c r="V37">
        <f>HYPERLINK("https://klasma.github.io/Logging_0461/klagomål/A 7681-2023 FSC-klagomål.docx", "A 7681-2023")</f>
        <v/>
      </c>
      <c r="W37">
        <f>HYPERLINK("https://klasma.github.io/Logging_0461/klagomålsmail/A 7681-2023 FSC-klagomål mail.docx", "A 7681-2023")</f>
        <v/>
      </c>
      <c r="X37">
        <f>HYPERLINK("https://klasma.github.io/Logging_0461/tillsyn/A 7681-2023 tillsynsbegäran.docx", "A 7681-2023")</f>
        <v/>
      </c>
      <c r="Y37">
        <f>HYPERLINK("https://klasma.github.io/Logging_0461/tillsynsmail/A 7681-2023 tillsynsbegäran mail.docx", "A 7681-2023")</f>
        <v/>
      </c>
    </row>
    <row r="38" ht="15" customHeight="1">
      <c r="A38" t="inlineStr">
        <is>
          <t>A 7661-2023</t>
        </is>
      </c>
      <c r="B38" s="1" t="n">
        <v>44972</v>
      </c>
      <c r="C38" s="1" t="n">
        <v>45956</v>
      </c>
      <c r="D38" t="inlineStr">
        <is>
          <t>SÖDERMANLANDS LÄN</t>
        </is>
      </c>
      <c r="E38" t="inlineStr">
        <is>
          <t>GNESTA</t>
        </is>
      </c>
      <c r="G38" t="n">
        <v>2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Blåsippa</t>
        </is>
      </c>
      <c r="S38">
        <f>HYPERLINK("https://klasma.github.io/Logging_0461/artfynd/A 7661-2023 artfynd.xlsx", "A 7661-2023")</f>
        <v/>
      </c>
      <c r="T38">
        <f>HYPERLINK("https://klasma.github.io/Logging_0461/kartor/A 7661-2023 karta.png", "A 7661-2023")</f>
        <v/>
      </c>
      <c r="V38">
        <f>HYPERLINK("https://klasma.github.io/Logging_0461/klagomål/A 7661-2023 FSC-klagomål.docx", "A 7661-2023")</f>
        <v/>
      </c>
      <c r="W38">
        <f>HYPERLINK("https://klasma.github.io/Logging_0461/klagomålsmail/A 7661-2023 FSC-klagomål mail.docx", "A 7661-2023")</f>
        <v/>
      </c>
      <c r="X38">
        <f>HYPERLINK("https://klasma.github.io/Logging_0461/tillsyn/A 7661-2023 tillsynsbegäran.docx", "A 7661-2023")</f>
        <v/>
      </c>
      <c r="Y38">
        <f>HYPERLINK("https://klasma.github.io/Logging_0461/tillsynsmail/A 7661-2023 tillsynsbegäran mail.docx", "A 7661-2023")</f>
        <v/>
      </c>
    </row>
    <row r="39" ht="15" customHeight="1">
      <c r="A39" t="inlineStr">
        <is>
          <t>A 40267-2023</t>
        </is>
      </c>
      <c r="B39" s="1" t="n">
        <v>45169</v>
      </c>
      <c r="C39" s="1" t="n">
        <v>45956</v>
      </c>
      <c r="D39" t="inlineStr">
        <is>
          <t>SÖDERMANLANDS LÄN</t>
        </is>
      </c>
      <c r="E39" t="inlineStr">
        <is>
          <t>GNESTA</t>
        </is>
      </c>
      <c r="F39" t="inlineStr">
        <is>
          <t>Holmen skog AB</t>
        </is>
      </c>
      <c r="G39" t="n">
        <v>1.1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HYPERLINK("https://klasma.github.io/Logging_0461/artfynd/A 40267-2023 artfynd.xlsx", "A 40267-2023")</f>
        <v/>
      </c>
      <c r="T39">
        <f>HYPERLINK("https://klasma.github.io/Logging_0461/kartor/A 40267-2023 karta.png", "A 40267-2023")</f>
        <v/>
      </c>
      <c r="V39">
        <f>HYPERLINK("https://klasma.github.io/Logging_0461/klagomål/A 40267-2023 FSC-klagomål.docx", "A 40267-2023")</f>
        <v/>
      </c>
      <c r="W39">
        <f>HYPERLINK("https://klasma.github.io/Logging_0461/klagomålsmail/A 40267-2023 FSC-klagomål mail.docx", "A 40267-2023")</f>
        <v/>
      </c>
      <c r="X39">
        <f>HYPERLINK("https://klasma.github.io/Logging_0461/tillsyn/A 40267-2023 tillsynsbegäran.docx", "A 40267-2023")</f>
        <v/>
      </c>
      <c r="Y39">
        <f>HYPERLINK("https://klasma.github.io/Logging_0461/tillsynsmail/A 40267-2023 tillsynsbegäran mail.docx", "A 40267-2023")</f>
        <v/>
      </c>
    </row>
    <row r="40" ht="15" customHeight="1">
      <c r="A40" t="inlineStr">
        <is>
          <t>A 49442-2022</t>
        </is>
      </c>
      <c r="B40" s="1" t="n">
        <v>44861</v>
      </c>
      <c r="C40" s="1" t="n">
        <v>45956</v>
      </c>
      <c r="D40" t="inlineStr">
        <is>
          <t>SÖDERMANLANDS LÄN</t>
        </is>
      </c>
      <c r="E40" t="inlineStr">
        <is>
          <t>GNESTA</t>
        </is>
      </c>
      <c r="G40" t="n">
        <v>3.6</v>
      </c>
      <c r="H40" t="n">
        <v>0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Streckvaxskivling</t>
        </is>
      </c>
      <c r="S40">
        <f>HYPERLINK("https://klasma.github.io/Logging_0461/artfynd/A 49442-2022 artfynd.xlsx", "A 49442-2022")</f>
        <v/>
      </c>
      <c r="T40">
        <f>HYPERLINK("https://klasma.github.io/Logging_0461/kartor/A 49442-2022 karta.png", "A 49442-2022")</f>
        <v/>
      </c>
      <c r="V40">
        <f>HYPERLINK("https://klasma.github.io/Logging_0461/klagomål/A 49442-2022 FSC-klagomål.docx", "A 49442-2022")</f>
        <v/>
      </c>
      <c r="W40">
        <f>HYPERLINK("https://klasma.github.io/Logging_0461/klagomålsmail/A 49442-2022 FSC-klagomål mail.docx", "A 49442-2022")</f>
        <v/>
      </c>
      <c r="X40">
        <f>HYPERLINK("https://klasma.github.io/Logging_0461/tillsyn/A 49442-2022 tillsynsbegäran.docx", "A 49442-2022")</f>
        <v/>
      </c>
      <c r="Y40">
        <f>HYPERLINK("https://klasma.github.io/Logging_0461/tillsynsmail/A 49442-2022 tillsynsbegäran mail.docx", "A 49442-2022")</f>
        <v/>
      </c>
    </row>
    <row r="41" ht="15" customHeight="1">
      <c r="A41" t="inlineStr">
        <is>
          <t>A 47971-2022</t>
        </is>
      </c>
      <c r="B41" s="1" t="n">
        <v>44853</v>
      </c>
      <c r="C41" s="1" t="n">
        <v>45956</v>
      </c>
      <c r="D41" t="inlineStr">
        <is>
          <t>SÖDERMANLANDS LÄN</t>
        </is>
      </c>
      <c r="E41" t="inlineStr">
        <is>
          <t>GNESTA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23600-2021</t>
        </is>
      </c>
      <c r="B42" s="1" t="n">
        <v>44334</v>
      </c>
      <c r="C42" s="1" t="n">
        <v>45956</v>
      </c>
      <c r="D42" t="inlineStr">
        <is>
          <t>SÖDERMANLANDS LÄN</t>
        </is>
      </c>
      <c r="E42" t="inlineStr">
        <is>
          <t>GNESTA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5301-2022</t>
        </is>
      </c>
      <c r="B43" s="1" t="n">
        <v>44594</v>
      </c>
      <c r="C43" s="1" t="n">
        <v>45956</v>
      </c>
      <c r="D43" t="inlineStr">
        <is>
          <t>SÖDERMANLANDS LÄN</t>
        </is>
      </c>
      <c r="E43" t="inlineStr">
        <is>
          <t>GNESTA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7303-2022</t>
        </is>
      </c>
      <c r="B44" s="1" t="n">
        <v>44606</v>
      </c>
      <c r="C44" s="1" t="n">
        <v>45956</v>
      </c>
      <c r="D44" t="inlineStr">
        <is>
          <t>SÖDERMANLANDS LÄN</t>
        </is>
      </c>
      <c r="E44" t="inlineStr">
        <is>
          <t>GNESTA</t>
        </is>
      </c>
      <c r="F44" t="inlineStr">
        <is>
          <t>Övriga Aktiebolag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29527-2022</t>
        </is>
      </c>
      <c r="B45" s="1" t="n">
        <v>44742</v>
      </c>
      <c r="C45" s="1" t="n">
        <v>45956</v>
      </c>
      <c r="D45" t="inlineStr">
        <is>
          <t>SÖDERMANLANDS LÄN</t>
        </is>
      </c>
      <c r="E45" t="inlineStr">
        <is>
          <t>GNESTA</t>
        </is>
      </c>
      <c r="G45" t="n">
        <v>2.1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954-2022</t>
        </is>
      </c>
      <c r="B46" s="1" t="n">
        <v>44571</v>
      </c>
      <c r="C46" s="1" t="n">
        <v>45956</v>
      </c>
      <c r="D46" t="inlineStr">
        <is>
          <t>SÖDERMANLANDS LÄN</t>
        </is>
      </c>
      <c r="E46" t="inlineStr">
        <is>
          <t>GNESTA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7506-2022</t>
        </is>
      </c>
      <c r="B47" s="1" t="n">
        <v>44607.47239583333</v>
      </c>
      <c r="C47" s="1" t="n">
        <v>45956</v>
      </c>
      <c r="D47" t="inlineStr">
        <is>
          <t>SÖDERMANLANDS LÄN</t>
        </is>
      </c>
      <c r="E47" t="inlineStr">
        <is>
          <t>GNESTA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66353-2020</t>
        </is>
      </c>
      <c r="B48" s="1" t="n">
        <v>44176</v>
      </c>
      <c r="C48" s="1" t="n">
        <v>45956</v>
      </c>
      <c r="D48" t="inlineStr">
        <is>
          <t>SÖDERMANLANDS LÄN</t>
        </is>
      </c>
      <c r="E48" t="inlineStr">
        <is>
          <t>GNESTA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24354-2022</t>
        </is>
      </c>
      <c r="B49" s="1" t="n">
        <v>44726</v>
      </c>
      <c r="C49" s="1" t="n">
        <v>45956</v>
      </c>
      <c r="D49" t="inlineStr">
        <is>
          <t>SÖDERMANLANDS LÄN</t>
        </is>
      </c>
      <c r="E49" t="inlineStr">
        <is>
          <t>GNESTA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2982-2022</t>
        </is>
      </c>
      <c r="B50" s="1" t="n">
        <v>44581.78724537037</v>
      </c>
      <c r="C50" s="1" t="n">
        <v>45956</v>
      </c>
      <c r="D50" t="inlineStr">
        <is>
          <t>SÖDERMANLANDS LÄN</t>
        </is>
      </c>
      <c r="E50" t="inlineStr">
        <is>
          <t>GNESTA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2983-2022</t>
        </is>
      </c>
      <c r="B51" s="1" t="n">
        <v>44581</v>
      </c>
      <c r="C51" s="1" t="n">
        <v>45956</v>
      </c>
      <c r="D51" t="inlineStr">
        <is>
          <t>SÖDERMANLANDS LÄN</t>
        </is>
      </c>
      <c r="E51" t="inlineStr">
        <is>
          <t>GNESTA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22044-2021</t>
        </is>
      </c>
      <c r="B52" s="1" t="n">
        <v>44322</v>
      </c>
      <c r="C52" s="1" t="n">
        <v>45956</v>
      </c>
      <c r="D52" t="inlineStr">
        <is>
          <t>SÖDERMANLANDS LÄN</t>
        </is>
      </c>
      <c r="E52" t="inlineStr">
        <is>
          <t>GNESTA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31306-2022</t>
        </is>
      </c>
      <c r="B53" s="1" t="n">
        <v>44773</v>
      </c>
      <c r="C53" s="1" t="n">
        <v>45956</v>
      </c>
      <c r="D53" t="inlineStr">
        <is>
          <t>SÖDERMANLANDS LÄN</t>
        </is>
      </c>
      <c r="E53" t="inlineStr">
        <is>
          <t>GNESTA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53492-2021</t>
        </is>
      </c>
      <c r="B54" s="1" t="n">
        <v>44468.87005787037</v>
      </c>
      <c r="C54" s="1" t="n">
        <v>45956</v>
      </c>
      <c r="D54" t="inlineStr">
        <is>
          <t>SÖDERMANLANDS LÄN</t>
        </is>
      </c>
      <c r="E54" t="inlineStr">
        <is>
          <t>GNESTA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5270-2022</t>
        </is>
      </c>
      <c r="B55" s="1" t="n">
        <v>44594</v>
      </c>
      <c r="C55" s="1" t="n">
        <v>45956</v>
      </c>
      <c r="D55" t="inlineStr">
        <is>
          <t>SÖDERMANLANDS LÄN</t>
        </is>
      </c>
      <c r="E55" t="inlineStr">
        <is>
          <t>GNESTA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44624-2022</t>
        </is>
      </c>
      <c r="B56" s="1" t="n">
        <v>44839</v>
      </c>
      <c r="C56" s="1" t="n">
        <v>45956</v>
      </c>
      <c r="D56" t="inlineStr">
        <is>
          <t>SÖDERMANLANDS LÄN</t>
        </is>
      </c>
      <c r="E56" t="inlineStr">
        <is>
          <t>GNESTA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8457-2021</t>
        </is>
      </c>
      <c r="B57" s="1" t="n">
        <v>44245</v>
      </c>
      <c r="C57" s="1" t="n">
        <v>45956</v>
      </c>
      <c r="D57" t="inlineStr">
        <is>
          <t>SÖDERMANLANDS LÄN</t>
        </is>
      </c>
      <c r="E57" t="inlineStr">
        <is>
          <t>GNESTA</t>
        </is>
      </c>
      <c r="G57" t="n">
        <v>9.9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60919-2021</t>
        </is>
      </c>
      <c r="B58" s="1" t="n">
        <v>44497</v>
      </c>
      <c r="C58" s="1" t="n">
        <v>45956</v>
      </c>
      <c r="D58" t="inlineStr">
        <is>
          <t>SÖDERMANLANDS LÄN</t>
        </is>
      </c>
      <c r="E58" t="inlineStr">
        <is>
          <t>GNESTA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1038-2021</t>
        </is>
      </c>
      <c r="B59" s="1" t="n">
        <v>44207</v>
      </c>
      <c r="C59" s="1" t="n">
        <v>45956</v>
      </c>
      <c r="D59" t="inlineStr">
        <is>
          <t>SÖDERMANLANDS LÄN</t>
        </is>
      </c>
      <c r="E59" t="inlineStr">
        <is>
          <t>GNESTA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43198-2022</t>
        </is>
      </c>
      <c r="B60" s="1" t="n">
        <v>44833</v>
      </c>
      <c r="C60" s="1" t="n">
        <v>45956</v>
      </c>
      <c r="D60" t="inlineStr">
        <is>
          <t>SÖDERMANLANDS LÄN</t>
        </is>
      </c>
      <c r="E60" t="inlineStr">
        <is>
          <t>GNESTA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39018-2021</t>
        </is>
      </c>
      <c r="B61" s="1" t="n">
        <v>44412</v>
      </c>
      <c r="C61" s="1" t="n">
        <v>45956</v>
      </c>
      <c r="D61" t="inlineStr">
        <is>
          <t>SÖDERMANLANDS LÄN</t>
        </is>
      </c>
      <c r="E61" t="inlineStr">
        <is>
          <t>GNESTA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16221-2021</t>
        </is>
      </c>
      <c r="B62" s="1" t="n">
        <v>44287</v>
      </c>
      <c r="C62" s="1" t="n">
        <v>45956</v>
      </c>
      <c r="D62" t="inlineStr">
        <is>
          <t>SÖDERMANLANDS LÄN</t>
        </is>
      </c>
      <c r="E62" t="inlineStr">
        <is>
          <t>GNESTA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71150-2021</t>
        </is>
      </c>
      <c r="B63" s="1" t="n">
        <v>44539</v>
      </c>
      <c r="C63" s="1" t="n">
        <v>45956</v>
      </c>
      <c r="D63" t="inlineStr">
        <is>
          <t>SÖDERMANLANDS LÄN</t>
        </is>
      </c>
      <c r="E63" t="inlineStr">
        <is>
          <t>GNESTA</t>
        </is>
      </c>
      <c r="F63" t="inlineStr">
        <is>
          <t>Allmännings- och besparingsskogar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52247-2022</t>
        </is>
      </c>
      <c r="B64" s="1" t="n">
        <v>44873</v>
      </c>
      <c r="C64" s="1" t="n">
        <v>45956</v>
      </c>
      <c r="D64" t="inlineStr">
        <is>
          <t>SÖDERMANLANDS LÄN</t>
        </is>
      </c>
      <c r="E64" t="inlineStr">
        <is>
          <t>GNESTA</t>
        </is>
      </c>
      <c r="G64" t="n">
        <v>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3280-2022</t>
        </is>
      </c>
      <c r="B65" s="1" t="n">
        <v>44584</v>
      </c>
      <c r="C65" s="1" t="n">
        <v>45956</v>
      </c>
      <c r="D65" t="inlineStr">
        <is>
          <t>SÖDERMANLANDS LÄN</t>
        </is>
      </c>
      <c r="E65" t="inlineStr">
        <is>
          <t>GNESTA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7385-2021</t>
        </is>
      </c>
      <c r="B66" s="1" t="n">
        <v>44239</v>
      </c>
      <c r="C66" s="1" t="n">
        <v>45956</v>
      </c>
      <c r="D66" t="inlineStr">
        <is>
          <t>SÖDERMANLANDS LÄN</t>
        </is>
      </c>
      <c r="E66" t="inlineStr">
        <is>
          <t>GNESTA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5397-2022</t>
        </is>
      </c>
      <c r="B67" s="1" t="n">
        <v>44595</v>
      </c>
      <c r="C67" s="1" t="n">
        <v>45956</v>
      </c>
      <c r="D67" t="inlineStr">
        <is>
          <t>SÖDERMANLANDS LÄN</t>
        </is>
      </c>
      <c r="E67" t="inlineStr">
        <is>
          <t>GNESTA</t>
        </is>
      </c>
      <c r="F67" t="inlineStr">
        <is>
          <t>Kyrkan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4469-2022</t>
        </is>
      </c>
      <c r="B68" s="1" t="n">
        <v>44589</v>
      </c>
      <c r="C68" s="1" t="n">
        <v>45956</v>
      </c>
      <c r="D68" t="inlineStr">
        <is>
          <t>SÖDERMANLANDS LÄN</t>
        </is>
      </c>
      <c r="E68" t="inlineStr">
        <is>
          <t>GNESTA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4474-2022</t>
        </is>
      </c>
      <c r="B69" s="1" t="n">
        <v>44589</v>
      </c>
      <c r="C69" s="1" t="n">
        <v>45956</v>
      </c>
      <c r="D69" t="inlineStr">
        <is>
          <t>SÖDERMANLANDS LÄN</t>
        </is>
      </c>
      <c r="E69" t="inlineStr">
        <is>
          <t>GNESTA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14614-2021</t>
        </is>
      </c>
      <c r="B70" s="1" t="n">
        <v>44280</v>
      </c>
      <c r="C70" s="1" t="n">
        <v>45956</v>
      </c>
      <c r="D70" t="inlineStr">
        <is>
          <t>SÖDERMANLANDS LÄN</t>
        </is>
      </c>
      <c r="E70" t="inlineStr">
        <is>
          <t>GNESTA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11703-2021</t>
        </is>
      </c>
      <c r="B71" s="1" t="n">
        <v>44264</v>
      </c>
      <c r="C71" s="1" t="n">
        <v>45956</v>
      </c>
      <c r="D71" t="inlineStr">
        <is>
          <t>SÖDERMANLANDS LÄN</t>
        </is>
      </c>
      <c r="E71" t="inlineStr">
        <is>
          <t>GNESTA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35173-2022</t>
        </is>
      </c>
      <c r="B72" s="1" t="n">
        <v>44797.60569444444</v>
      </c>
      <c r="C72" s="1" t="n">
        <v>45956</v>
      </c>
      <c r="D72" t="inlineStr">
        <is>
          <t>SÖDERMANLANDS LÄN</t>
        </is>
      </c>
      <c r="E72" t="inlineStr">
        <is>
          <t>GNESTA</t>
        </is>
      </c>
      <c r="G72" t="n">
        <v>4.6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3863-2022</t>
        </is>
      </c>
      <c r="B73" s="1" t="n">
        <v>44587</v>
      </c>
      <c r="C73" s="1" t="n">
        <v>45956</v>
      </c>
      <c r="D73" t="inlineStr">
        <is>
          <t>SÖDERMANLANDS LÄN</t>
        </is>
      </c>
      <c r="E73" t="inlineStr">
        <is>
          <t>GNESTA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15105-2022</t>
        </is>
      </c>
      <c r="B74" s="1" t="n">
        <v>44657</v>
      </c>
      <c r="C74" s="1" t="n">
        <v>45956</v>
      </c>
      <c r="D74" t="inlineStr">
        <is>
          <t>SÖDERMANLANDS LÄN</t>
        </is>
      </c>
      <c r="E74" t="inlineStr">
        <is>
          <t>GNESTA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68869-2021</t>
        </is>
      </c>
      <c r="B75" s="1" t="n">
        <v>44529</v>
      </c>
      <c r="C75" s="1" t="n">
        <v>45956</v>
      </c>
      <c r="D75" t="inlineStr">
        <is>
          <t>SÖDERMANLANDS LÄN</t>
        </is>
      </c>
      <c r="E75" t="inlineStr">
        <is>
          <t>GNESTA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41914-2021</t>
        </is>
      </c>
      <c r="B76" s="1" t="n">
        <v>44426</v>
      </c>
      <c r="C76" s="1" t="n">
        <v>45956</v>
      </c>
      <c r="D76" t="inlineStr">
        <is>
          <t>SÖDERMANLANDS LÄN</t>
        </is>
      </c>
      <c r="E76" t="inlineStr">
        <is>
          <t>GNESTA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59117-2020</t>
        </is>
      </c>
      <c r="B77" s="1" t="n">
        <v>44147</v>
      </c>
      <c r="C77" s="1" t="n">
        <v>45956</v>
      </c>
      <c r="D77" t="inlineStr">
        <is>
          <t>SÖDERMANLANDS LÄN</t>
        </is>
      </c>
      <c r="E77" t="inlineStr">
        <is>
          <t>GNESTA</t>
        </is>
      </c>
      <c r="G77" t="n">
        <v>0.1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17304-2022</t>
        </is>
      </c>
      <c r="B78" s="1" t="n">
        <v>44678</v>
      </c>
      <c r="C78" s="1" t="n">
        <v>45956</v>
      </c>
      <c r="D78" t="inlineStr">
        <is>
          <t>SÖDERMANLANDS LÄN</t>
        </is>
      </c>
      <c r="E78" t="inlineStr">
        <is>
          <t>GNESTA</t>
        </is>
      </c>
      <c r="G78" t="n">
        <v>4.9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2276-2022</t>
        </is>
      </c>
      <c r="B79" s="1" t="n">
        <v>44578</v>
      </c>
      <c r="C79" s="1" t="n">
        <v>45956</v>
      </c>
      <c r="D79" t="inlineStr">
        <is>
          <t>SÖDERMANLANDS LÄN</t>
        </is>
      </c>
      <c r="E79" t="inlineStr">
        <is>
          <t>GNESTA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31830-2022</t>
        </is>
      </c>
      <c r="B80" s="1" t="n">
        <v>44776</v>
      </c>
      <c r="C80" s="1" t="n">
        <v>45956</v>
      </c>
      <c r="D80" t="inlineStr">
        <is>
          <t>SÖDERMANLANDS LÄN</t>
        </is>
      </c>
      <c r="E80" t="inlineStr">
        <is>
          <t>GNESTA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42226-2022</t>
        </is>
      </c>
      <c r="B81" s="1" t="n">
        <v>44830</v>
      </c>
      <c r="C81" s="1" t="n">
        <v>45956</v>
      </c>
      <c r="D81" t="inlineStr">
        <is>
          <t>SÖDERMANLANDS LÄN</t>
        </is>
      </c>
      <c r="E81" t="inlineStr">
        <is>
          <t>GNESTA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7386-2021</t>
        </is>
      </c>
      <c r="B82" s="1" t="n">
        <v>44239</v>
      </c>
      <c r="C82" s="1" t="n">
        <v>45956</v>
      </c>
      <c r="D82" t="inlineStr">
        <is>
          <t>SÖDERMANLANDS LÄN</t>
        </is>
      </c>
      <c r="E82" t="inlineStr">
        <is>
          <t>GNESTA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26307-2021</t>
        </is>
      </c>
      <c r="B83" s="1" t="n">
        <v>44347.58260416667</v>
      </c>
      <c r="C83" s="1" t="n">
        <v>45956</v>
      </c>
      <c r="D83" t="inlineStr">
        <is>
          <t>SÖDERMANLANDS LÄN</t>
        </is>
      </c>
      <c r="E83" t="inlineStr">
        <is>
          <t>GNESTA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41103-2021</t>
        </is>
      </c>
      <c r="B84" s="1" t="n">
        <v>44423</v>
      </c>
      <c r="C84" s="1" t="n">
        <v>45956</v>
      </c>
      <c r="D84" t="inlineStr">
        <is>
          <t>SÖDERMANLANDS LÄN</t>
        </is>
      </c>
      <c r="E84" t="inlineStr">
        <is>
          <t>GNESTA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4438-2022</t>
        </is>
      </c>
      <c r="B85" s="1" t="n">
        <v>44589</v>
      </c>
      <c r="C85" s="1" t="n">
        <v>45956</v>
      </c>
      <c r="D85" t="inlineStr">
        <is>
          <t>SÖDERMANLANDS LÄN</t>
        </is>
      </c>
      <c r="E85" t="inlineStr">
        <is>
          <t>GNESTA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68698-2020</t>
        </is>
      </c>
      <c r="B86" s="1" t="n">
        <v>44187</v>
      </c>
      <c r="C86" s="1" t="n">
        <v>45956</v>
      </c>
      <c r="D86" t="inlineStr">
        <is>
          <t>SÖDERMANLANDS LÄN</t>
        </is>
      </c>
      <c r="E86" t="inlineStr">
        <is>
          <t>GNESTA</t>
        </is>
      </c>
      <c r="G86" t="n">
        <v>3.7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71772-2021</t>
        </is>
      </c>
      <c r="B87" s="1" t="n">
        <v>44543</v>
      </c>
      <c r="C87" s="1" t="n">
        <v>45956</v>
      </c>
      <c r="D87" t="inlineStr">
        <is>
          <t>SÖDERMANLANDS LÄN</t>
        </is>
      </c>
      <c r="E87" t="inlineStr">
        <is>
          <t>GNESTA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6155-2022</t>
        </is>
      </c>
      <c r="B88" s="1" t="n">
        <v>44599</v>
      </c>
      <c r="C88" s="1" t="n">
        <v>45956</v>
      </c>
      <c r="D88" t="inlineStr">
        <is>
          <t>SÖDERMANLANDS LÄN</t>
        </is>
      </c>
      <c r="E88" t="inlineStr">
        <is>
          <t>GNESTA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4383-2022</t>
        </is>
      </c>
      <c r="B89" s="1" t="n">
        <v>44589</v>
      </c>
      <c r="C89" s="1" t="n">
        <v>45956</v>
      </c>
      <c r="D89" t="inlineStr">
        <is>
          <t>SÖDERMANLANDS LÄN</t>
        </is>
      </c>
      <c r="E89" t="inlineStr">
        <is>
          <t>GNESTA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68687-2021</t>
        </is>
      </c>
      <c r="B90" s="1" t="n">
        <v>44529</v>
      </c>
      <c r="C90" s="1" t="n">
        <v>45956</v>
      </c>
      <c r="D90" t="inlineStr">
        <is>
          <t>SÖDERMANLANDS LÄN</t>
        </is>
      </c>
      <c r="E90" t="inlineStr">
        <is>
          <t>GNESTA</t>
        </is>
      </c>
      <c r="G90" t="n">
        <v>4.3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59616-2021</t>
        </is>
      </c>
      <c r="B91" s="1" t="n">
        <v>44491</v>
      </c>
      <c r="C91" s="1" t="n">
        <v>45956</v>
      </c>
      <c r="D91" t="inlineStr">
        <is>
          <t>SÖDERMANLANDS LÄN</t>
        </is>
      </c>
      <c r="E91" t="inlineStr">
        <is>
          <t>GNESTA</t>
        </is>
      </c>
      <c r="F91" t="inlineStr">
        <is>
          <t>Kyrkan</t>
        </is>
      </c>
      <c r="G91" t="n">
        <v>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59619-2021</t>
        </is>
      </c>
      <c r="B92" s="1" t="n">
        <v>44491</v>
      </c>
      <c r="C92" s="1" t="n">
        <v>45956</v>
      </c>
      <c r="D92" t="inlineStr">
        <is>
          <t>SÖDERMANLANDS LÄN</t>
        </is>
      </c>
      <c r="E92" t="inlineStr">
        <is>
          <t>GNESTA</t>
        </is>
      </c>
      <c r="F92" t="inlineStr">
        <is>
          <t>Kyrkan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16927-2024</t>
        </is>
      </c>
      <c r="B93" s="1" t="n">
        <v>45411.67149305555</v>
      </c>
      <c r="C93" s="1" t="n">
        <v>45956</v>
      </c>
      <c r="D93" t="inlineStr">
        <is>
          <t>SÖDERMANLANDS LÄN</t>
        </is>
      </c>
      <c r="E93" t="inlineStr">
        <is>
          <t>GNESTA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57612-2021</t>
        </is>
      </c>
      <c r="B94" s="1" t="n">
        <v>44484</v>
      </c>
      <c r="C94" s="1" t="n">
        <v>45956</v>
      </c>
      <c r="D94" t="inlineStr">
        <is>
          <t>SÖDERMANLANDS LÄN</t>
        </is>
      </c>
      <c r="E94" t="inlineStr">
        <is>
          <t>GNESTA</t>
        </is>
      </c>
      <c r="F94" t="inlineStr">
        <is>
          <t>Holmen skog AB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32273-2022</t>
        </is>
      </c>
      <c r="B95" s="1" t="n">
        <v>44781</v>
      </c>
      <c r="C95" s="1" t="n">
        <v>45956</v>
      </c>
      <c r="D95" t="inlineStr">
        <is>
          <t>SÖDERMANLANDS LÄN</t>
        </is>
      </c>
      <c r="E95" t="inlineStr">
        <is>
          <t>GNESTA</t>
        </is>
      </c>
      <c r="G95" t="n">
        <v>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62372-2020</t>
        </is>
      </c>
      <c r="B96" s="1" t="n">
        <v>44160</v>
      </c>
      <c r="C96" s="1" t="n">
        <v>45956</v>
      </c>
      <c r="D96" t="inlineStr">
        <is>
          <t>SÖDERMANLANDS LÄN</t>
        </is>
      </c>
      <c r="E96" t="inlineStr">
        <is>
          <t>GNESTA</t>
        </is>
      </c>
      <c r="F96" t="inlineStr">
        <is>
          <t>Holmen skog AB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42178-2022</t>
        </is>
      </c>
      <c r="B97" s="1" t="n">
        <v>44830</v>
      </c>
      <c r="C97" s="1" t="n">
        <v>45956</v>
      </c>
      <c r="D97" t="inlineStr">
        <is>
          <t>SÖDERMANLANDS LÄN</t>
        </is>
      </c>
      <c r="E97" t="inlineStr">
        <is>
          <t>GNESTA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9134-2024</t>
        </is>
      </c>
      <c r="B98" s="1" t="n">
        <v>45358.35663194444</v>
      </c>
      <c r="C98" s="1" t="n">
        <v>45956</v>
      </c>
      <c r="D98" t="inlineStr">
        <is>
          <t>SÖDERMANLANDS LÄN</t>
        </is>
      </c>
      <c r="E98" t="inlineStr">
        <is>
          <t>GNESTA</t>
        </is>
      </c>
      <c r="F98" t="inlineStr">
        <is>
          <t>Övriga Aktiebolag</t>
        </is>
      </c>
      <c r="G98" t="n">
        <v>4.9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49885-2021</t>
        </is>
      </c>
      <c r="B99" s="1" t="n">
        <v>44455</v>
      </c>
      <c r="C99" s="1" t="n">
        <v>45956</v>
      </c>
      <c r="D99" t="inlineStr">
        <is>
          <t>SÖDERMANLANDS LÄN</t>
        </is>
      </c>
      <c r="E99" t="inlineStr">
        <is>
          <t>GNESTA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44788-2022</t>
        </is>
      </c>
      <c r="B100" s="1" t="n">
        <v>44839</v>
      </c>
      <c r="C100" s="1" t="n">
        <v>45956</v>
      </c>
      <c r="D100" t="inlineStr">
        <is>
          <t>SÖDERMANLANDS LÄN</t>
        </is>
      </c>
      <c r="E100" t="inlineStr">
        <is>
          <t>GNESTA</t>
        </is>
      </c>
      <c r="G100" t="n">
        <v>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9038-2021</t>
        </is>
      </c>
      <c r="B101" s="1" t="n">
        <v>44246</v>
      </c>
      <c r="C101" s="1" t="n">
        <v>45956</v>
      </c>
      <c r="D101" t="inlineStr">
        <is>
          <t>SÖDERMANLANDS LÄN</t>
        </is>
      </c>
      <c r="E101" t="inlineStr">
        <is>
          <t>GNESTA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32320-2022</t>
        </is>
      </c>
      <c r="B102" s="1" t="n">
        <v>44781</v>
      </c>
      <c r="C102" s="1" t="n">
        <v>45956</v>
      </c>
      <c r="D102" t="inlineStr">
        <is>
          <t>SÖDERMANLANDS LÄN</t>
        </is>
      </c>
      <c r="E102" t="inlineStr">
        <is>
          <t>GNESTA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43192-2022</t>
        </is>
      </c>
      <c r="B103" s="1" t="n">
        <v>44833</v>
      </c>
      <c r="C103" s="1" t="n">
        <v>45956</v>
      </c>
      <c r="D103" t="inlineStr">
        <is>
          <t>SÖDERMANLANDS LÄN</t>
        </is>
      </c>
      <c r="E103" t="inlineStr">
        <is>
          <t>GNESTA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56824-2021</t>
        </is>
      </c>
      <c r="B104" s="1" t="n">
        <v>44481</v>
      </c>
      <c r="C104" s="1" t="n">
        <v>45956</v>
      </c>
      <c r="D104" t="inlineStr">
        <is>
          <t>SÖDERMANLANDS LÄN</t>
        </is>
      </c>
      <c r="E104" t="inlineStr">
        <is>
          <t>GNESTA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70782-2021</t>
        </is>
      </c>
      <c r="B105" s="1" t="n">
        <v>44537</v>
      </c>
      <c r="C105" s="1" t="n">
        <v>45956</v>
      </c>
      <c r="D105" t="inlineStr">
        <is>
          <t>SÖDERMANLANDS LÄN</t>
        </is>
      </c>
      <c r="E105" t="inlineStr">
        <is>
          <t>GNESTA</t>
        </is>
      </c>
      <c r="F105" t="inlineStr">
        <is>
          <t>Kyrkan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72529-2021</t>
        </is>
      </c>
      <c r="B106" s="1" t="n">
        <v>44546</v>
      </c>
      <c r="C106" s="1" t="n">
        <v>45956</v>
      </c>
      <c r="D106" t="inlineStr">
        <is>
          <t>SÖDERMANLANDS LÄN</t>
        </is>
      </c>
      <c r="E106" t="inlineStr">
        <is>
          <t>GNESTA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43201-2022</t>
        </is>
      </c>
      <c r="B107" s="1" t="n">
        <v>44833</v>
      </c>
      <c r="C107" s="1" t="n">
        <v>45956</v>
      </c>
      <c r="D107" t="inlineStr">
        <is>
          <t>SÖDERMANLANDS LÄN</t>
        </is>
      </c>
      <c r="E107" t="inlineStr">
        <is>
          <t>GNESTA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42524-2022</t>
        </is>
      </c>
      <c r="B108" s="1" t="n">
        <v>44831</v>
      </c>
      <c r="C108" s="1" t="n">
        <v>45956</v>
      </c>
      <c r="D108" t="inlineStr">
        <is>
          <t>SÖDERMANLANDS LÄN</t>
        </is>
      </c>
      <c r="E108" t="inlineStr">
        <is>
          <t>GNESTA</t>
        </is>
      </c>
      <c r="G108" t="n">
        <v>14.8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6979-2024</t>
        </is>
      </c>
      <c r="B109" s="1" t="n">
        <v>45343</v>
      </c>
      <c r="C109" s="1" t="n">
        <v>45956</v>
      </c>
      <c r="D109" t="inlineStr">
        <is>
          <t>SÖDERMANLANDS LÄN</t>
        </is>
      </c>
      <c r="E109" t="inlineStr">
        <is>
          <t>GNESTA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19909-2022</t>
        </is>
      </c>
      <c r="B110" s="1" t="n">
        <v>44694</v>
      </c>
      <c r="C110" s="1" t="n">
        <v>45956</v>
      </c>
      <c r="D110" t="inlineStr">
        <is>
          <t>SÖDERMANLANDS LÄN</t>
        </is>
      </c>
      <c r="E110" t="inlineStr">
        <is>
          <t>GNESTA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68362-2021</t>
        </is>
      </c>
      <c r="B111" s="1" t="n">
        <v>44528.92554398148</v>
      </c>
      <c r="C111" s="1" t="n">
        <v>45956</v>
      </c>
      <c r="D111" t="inlineStr">
        <is>
          <t>SÖDERMANLANDS LÄN</t>
        </is>
      </c>
      <c r="E111" t="inlineStr">
        <is>
          <t>GNESTA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20792-2022</t>
        </is>
      </c>
      <c r="B112" s="1" t="n">
        <v>44701</v>
      </c>
      <c r="C112" s="1" t="n">
        <v>45956</v>
      </c>
      <c r="D112" t="inlineStr">
        <is>
          <t>SÖDERMANLANDS LÄN</t>
        </is>
      </c>
      <c r="E112" t="inlineStr">
        <is>
          <t>GNESTA</t>
        </is>
      </c>
      <c r="F112" t="inlineStr">
        <is>
          <t>Övriga Aktiebolag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43035-2021</t>
        </is>
      </c>
      <c r="B113" s="1" t="n">
        <v>44431</v>
      </c>
      <c r="C113" s="1" t="n">
        <v>45956</v>
      </c>
      <c r="D113" t="inlineStr">
        <is>
          <t>SÖDERMANLANDS LÄN</t>
        </is>
      </c>
      <c r="E113" t="inlineStr">
        <is>
          <t>GNESTA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19681-2021</t>
        </is>
      </c>
      <c r="B114" s="1" t="n">
        <v>44312.68601851852</v>
      </c>
      <c r="C114" s="1" t="n">
        <v>45956</v>
      </c>
      <c r="D114" t="inlineStr">
        <is>
          <t>SÖDERMANLANDS LÄN</t>
        </is>
      </c>
      <c r="E114" t="inlineStr">
        <is>
          <t>GNESTA</t>
        </is>
      </c>
      <c r="G114" t="n">
        <v>5.1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29758-2022</t>
        </is>
      </c>
      <c r="B115" s="1" t="n">
        <v>44755</v>
      </c>
      <c r="C115" s="1" t="n">
        <v>45956</v>
      </c>
      <c r="D115" t="inlineStr">
        <is>
          <t>SÖDERMANLANDS LÄN</t>
        </is>
      </c>
      <c r="E115" t="inlineStr">
        <is>
          <t>GNESTA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73049-2021</t>
        </is>
      </c>
      <c r="B116" s="1" t="n">
        <v>44546</v>
      </c>
      <c r="C116" s="1" t="n">
        <v>45956</v>
      </c>
      <c r="D116" t="inlineStr">
        <is>
          <t>SÖDERMANLANDS LÄN</t>
        </is>
      </c>
      <c r="E116" t="inlineStr">
        <is>
          <t>GNESTA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15603-2021</t>
        </is>
      </c>
      <c r="B117" s="1" t="n">
        <v>44285</v>
      </c>
      <c r="C117" s="1" t="n">
        <v>45956</v>
      </c>
      <c r="D117" t="inlineStr">
        <is>
          <t>SÖDERMANLANDS LÄN</t>
        </is>
      </c>
      <c r="E117" t="inlineStr">
        <is>
          <t>GNESTA</t>
        </is>
      </c>
      <c r="G117" t="n">
        <v>8.6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47969-2022</t>
        </is>
      </c>
      <c r="B118" s="1" t="n">
        <v>44853</v>
      </c>
      <c r="C118" s="1" t="n">
        <v>45956</v>
      </c>
      <c r="D118" t="inlineStr">
        <is>
          <t>SÖDERMANLANDS LÄN</t>
        </is>
      </c>
      <c r="E118" t="inlineStr">
        <is>
          <t>GNESTA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46079-2021</t>
        </is>
      </c>
      <c r="B119" s="1" t="n">
        <v>44442</v>
      </c>
      <c r="C119" s="1" t="n">
        <v>45956</v>
      </c>
      <c r="D119" t="inlineStr">
        <is>
          <t>SÖDERMANLANDS LÄN</t>
        </is>
      </c>
      <c r="E119" t="inlineStr">
        <is>
          <t>GNESTA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18695-2021</t>
        </is>
      </c>
      <c r="B120" s="1" t="n">
        <v>44307</v>
      </c>
      <c r="C120" s="1" t="n">
        <v>45956</v>
      </c>
      <c r="D120" t="inlineStr">
        <is>
          <t>SÖDERMANLANDS LÄN</t>
        </is>
      </c>
      <c r="E120" t="inlineStr">
        <is>
          <t>GNESTA</t>
        </is>
      </c>
      <c r="G120" t="n">
        <v>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56442-2022</t>
        </is>
      </c>
      <c r="B121" s="1" t="n">
        <v>44892.77658564815</v>
      </c>
      <c r="C121" s="1" t="n">
        <v>45956</v>
      </c>
      <c r="D121" t="inlineStr">
        <is>
          <t>SÖDERMANLANDS LÄN</t>
        </is>
      </c>
      <c r="E121" t="inlineStr">
        <is>
          <t>GNESTA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9047-2021</t>
        </is>
      </c>
      <c r="B122" s="1" t="n">
        <v>44246</v>
      </c>
      <c r="C122" s="1" t="n">
        <v>45956</v>
      </c>
      <c r="D122" t="inlineStr">
        <is>
          <t>SÖDERMANLANDS LÄN</t>
        </is>
      </c>
      <c r="E122" t="inlineStr">
        <is>
          <t>GNESTA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56815-2021</t>
        </is>
      </c>
      <c r="B123" s="1" t="n">
        <v>44481</v>
      </c>
      <c r="C123" s="1" t="n">
        <v>45956</v>
      </c>
      <c r="D123" t="inlineStr">
        <is>
          <t>SÖDERMANLANDS LÄN</t>
        </is>
      </c>
      <c r="E123" t="inlineStr">
        <is>
          <t>GNESTA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44943-2021</t>
        </is>
      </c>
      <c r="B124" s="1" t="n">
        <v>44438</v>
      </c>
      <c r="C124" s="1" t="n">
        <v>45956</v>
      </c>
      <c r="D124" t="inlineStr">
        <is>
          <t>SÖDERMANLANDS LÄN</t>
        </is>
      </c>
      <c r="E124" t="inlineStr">
        <is>
          <t>GNESTA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54702-2021</t>
        </is>
      </c>
      <c r="B125" s="1" t="n">
        <v>44473</v>
      </c>
      <c r="C125" s="1" t="n">
        <v>45956</v>
      </c>
      <c r="D125" t="inlineStr">
        <is>
          <t>SÖDERMANLANDS LÄN</t>
        </is>
      </c>
      <c r="E125" t="inlineStr">
        <is>
          <t>GNESTA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45911-2022</t>
        </is>
      </c>
      <c r="B126" s="1" t="n">
        <v>44846.61579861111</v>
      </c>
      <c r="C126" s="1" t="n">
        <v>45956</v>
      </c>
      <c r="D126" t="inlineStr">
        <is>
          <t>SÖDERMANLANDS LÄN</t>
        </is>
      </c>
      <c r="E126" t="inlineStr">
        <is>
          <t>GNESTA</t>
        </is>
      </c>
      <c r="F126" t="inlineStr">
        <is>
          <t>Allmännings- och besparingsskogar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62889-2023</t>
        </is>
      </c>
      <c r="B127" s="1" t="n">
        <v>45272.41775462963</v>
      </c>
      <c r="C127" s="1" t="n">
        <v>45956</v>
      </c>
      <c r="D127" t="inlineStr">
        <is>
          <t>SÖDERMANLANDS LÄN</t>
        </is>
      </c>
      <c r="E127" t="inlineStr">
        <is>
          <t>GNESTA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5-2023</t>
        </is>
      </c>
      <c r="B128" s="1" t="n">
        <v>44927</v>
      </c>
      <c r="C128" s="1" t="n">
        <v>45956</v>
      </c>
      <c r="D128" t="inlineStr">
        <is>
          <t>SÖDERMANLANDS LÄN</t>
        </is>
      </c>
      <c r="E128" t="inlineStr">
        <is>
          <t>GNESTA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60948-2024</t>
        </is>
      </c>
      <c r="B129" s="1" t="n">
        <v>45645.38166666667</v>
      </c>
      <c r="C129" s="1" t="n">
        <v>45956</v>
      </c>
      <c r="D129" t="inlineStr">
        <is>
          <t>SÖDERMANLANDS LÄN</t>
        </is>
      </c>
      <c r="E129" t="inlineStr">
        <is>
          <t>GNESTA</t>
        </is>
      </c>
      <c r="F129" t="inlineStr">
        <is>
          <t>Holmen skog AB</t>
        </is>
      </c>
      <c r="G129" t="n">
        <v>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65000-2023</t>
        </is>
      </c>
      <c r="B130" s="1" t="n">
        <v>45286</v>
      </c>
      <c r="C130" s="1" t="n">
        <v>45956</v>
      </c>
      <c r="D130" t="inlineStr">
        <is>
          <t>SÖDERMANLANDS LÄN</t>
        </is>
      </c>
      <c r="E130" t="inlineStr">
        <is>
          <t>GNESTA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62967-2023</t>
        </is>
      </c>
      <c r="B131" s="1" t="n">
        <v>45272</v>
      </c>
      <c r="C131" s="1" t="n">
        <v>45956</v>
      </c>
      <c r="D131" t="inlineStr">
        <is>
          <t>SÖDERMANLANDS LÄN</t>
        </is>
      </c>
      <c r="E131" t="inlineStr">
        <is>
          <t>GNESTA</t>
        </is>
      </c>
      <c r="G131" t="n">
        <v>7.4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28458-2023</t>
        </is>
      </c>
      <c r="B132" s="1" t="n">
        <v>45103</v>
      </c>
      <c r="C132" s="1" t="n">
        <v>45956</v>
      </c>
      <c r="D132" t="inlineStr">
        <is>
          <t>SÖDERMANLANDS LÄN</t>
        </is>
      </c>
      <c r="E132" t="inlineStr">
        <is>
          <t>GNESTA</t>
        </is>
      </c>
      <c r="G132" t="n">
        <v>6.4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25915-2024</t>
        </is>
      </c>
      <c r="B133" s="1" t="n">
        <v>45467.59578703704</v>
      </c>
      <c r="C133" s="1" t="n">
        <v>45956</v>
      </c>
      <c r="D133" t="inlineStr">
        <is>
          <t>SÖDERMANLANDS LÄN</t>
        </is>
      </c>
      <c r="E133" t="inlineStr">
        <is>
          <t>GNESTA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49011-2022</t>
        </is>
      </c>
      <c r="B134" s="1" t="n">
        <v>44860.40634259259</v>
      </c>
      <c r="C134" s="1" t="n">
        <v>45956</v>
      </c>
      <c r="D134" t="inlineStr">
        <is>
          <t>SÖDERMANLANDS LÄN</t>
        </is>
      </c>
      <c r="E134" t="inlineStr">
        <is>
          <t>GNESTA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57601-2021</t>
        </is>
      </c>
      <c r="B135" s="1" t="n">
        <v>44484</v>
      </c>
      <c r="C135" s="1" t="n">
        <v>45956</v>
      </c>
      <c r="D135" t="inlineStr">
        <is>
          <t>SÖDERMANLANDS LÄN</t>
        </is>
      </c>
      <c r="E135" t="inlineStr">
        <is>
          <t>GNESTA</t>
        </is>
      </c>
      <c r="F135" t="inlineStr">
        <is>
          <t>Holmen skog AB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33758-2022</t>
        </is>
      </c>
      <c r="B136" s="1" t="n">
        <v>44790.34024305556</v>
      </c>
      <c r="C136" s="1" t="n">
        <v>45956</v>
      </c>
      <c r="D136" t="inlineStr">
        <is>
          <t>SÖDERMANLANDS LÄN</t>
        </is>
      </c>
      <c r="E136" t="inlineStr">
        <is>
          <t>GNESTA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3002-2023</t>
        </is>
      </c>
      <c r="B137" s="1" t="n">
        <v>44945</v>
      </c>
      <c r="C137" s="1" t="n">
        <v>45956</v>
      </c>
      <c r="D137" t="inlineStr">
        <is>
          <t>SÖDERMANLANDS LÄN</t>
        </is>
      </c>
      <c r="E137" t="inlineStr">
        <is>
          <t>GNESTA</t>
        </is>
      </c>
      <c r="F137" t="inlineStr">
        <is>
          <t>Kommuner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40075-2022</t>
        </is>
      </c>
      <c r="B138" s="1" t="n">
        <v>44819</v>
      </c>
      <c r="C138" s="1" t="n">
        <v>45956</v>
      </c>
      <c r="D138" t="inlineStr">
        <is>
          <t>SÖDERMANLANDS LÄN</t>
        </is>
      </c>
      <c r="E138" t="inlineStr">
        <is>
          <t>GNESTA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62428-2023</t>
        </is>
      </c>
      <c r="B139" s="1" t="n">
        <v>45268</v>
      </c>
      <c r="C139" s="1" t="n">
        <v>45956</v>
      </c>
      <c r="D139" t="inlineStr">
        <is>
          <t>SÖDERMANLANDS LÄN</t>
        </is>
      </c>
      <c r="E139" t="inlineStr">
        <is>
          <t>GNESTA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57118-2020</t>
        </is>
      </c>
      <c r="B140" s="1" t="n">
        <v>44139</v>
      </c>
      <c r="C140" s="1" t="n">
        <v>45956</v>
      </c>
      <c r="D140" t="inlineStr">
        <is>
          <t>SÖDERMANLANDS LÄN</t>
        </is>
      </c>
      <c r="E140" t="inlineStr">
        <is>
          <t>GNESTA</t>
        </is>
      </c>
      <c r="G140" t="n">
        <v>4.4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22166-2024</t>
        </is>
      </c>
      <c r="B141" s="1" t="n">
        <v>45446.24053240741</v>
      </c>
      <c r="C141" s="1" t="n">
        <v>45956</v>
      </c>
      <c r="D141" t="inlineStr">
        <is>
          <t>SÖDERMANLANDS LÄN</t>
        </is>
      </c>
      <c r="E141" t="inlineStr">
        <is>
          <t>GNESTA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55864-2023</t>
        </is>
      </c>
      <c r="B142" s="1" t="n">
        <v>45239</v>
      </c>
      <c r="C142" s="1" t="n">
        <v>45956</v>
      </c>
      <c r="D142" t="inlineStr">
        <is>
          <t>SÖDERMANLANDS LÄN</t>
        </is>
      </c>
      <c r="E142" t="inlineStr">
        <is>
          <t>GNESTA</t>
        </is>
      </c>
      <c r="G142" t="n">
        <v>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34615-2023</t>
        </is>
      </c>
      <c r="B143" s="1" t="n">
        <v>45140</v>
      </c>
      <c r="C143" s="1" t="n">
        <v>45956</v>
      </c>
      <c r="D143" t="inlineStr">
        <is>
          <t>SÖDERMANLANDS LÄN</t>
        </is>
      </c>
      <c r="E143" t="inlineStr">
        <is>
          <t>GNESTA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49614-2023</t>
        </is>
      </c>
      <c r="B144" s="1" t="n">
        <v>45211</v>
      </c>
      <c r="C144" s="1" t="n">
        <v>45956</v>
      </c>
      <c r="D144" t="inlineStr">
        <is>
          <t>SÖDERMANLANDS LÄN</t>
        </is>
      </c>
      <c r="E144" t="inlineStr">
        <is>
          <t>GNESTA</t>
        </is>
      </c>
      <c r="G144" t="n">
        <v>3.9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62142-2020</t>
        </is>
      </c>
      <c r="B145" s="1" t="n">
        <v>44159</v>
      </c>
      <c r="C145" s="1" t="n">
        <v>45956</v>
      </c>
      <c r="D145" t="inlineStr">
        <is>
          <t>SÖDERMANLANDS LÄN</t>
        </is>
      </c>
      <c r="E145" t="inlineStr">
        <is>
          <t>GNESTA</t>
        </is>
      </c>
      <c r="F145" t="inlineStr">
        <is>
          <t>Holmen skog AB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68389-2021</t>
        </is>
      </c>
      <c r="B146" s="1" t="n">
        <v>44529.34519675926</v>
      </c>
      <c r="C146" s="1" t="n">
        <v>45956</v>
      </c>
      <c r="D146" t="inlineStr">
        <is>
          <t>SÖDERMANLANDS LÄN</t>
        </is>
      </c>
      <c r="E146" t="inlineStr">
        <is>
          <t>GNESTA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6394-2023</t>
        </is>
      </c>
      <c r="B147" s="1" t="n">
        <v>44965.65447916667</v>
      </c>
      <c r="C147" s="1" t="n">
        <v>45956</v>
      </c>
      <c r="D147" t="inlineStr">
        <is>
          <t>SÖDERMANLANDS LÄN</t>
        </is>
      </c>
      <c r="E147" t="inlineStr">
        <is>
          <t>GNESTA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15205-2023</t>
        </is>
      </c>
      <c r="B148" s="1" t="n">
        <v>45018.60192129629</v>
      </c>
      <c r="C148" s="1" t="n">
        <v>45956</v>
      </c>
      <c r="D148" t="inlineStr">
        <is>
          <t>SÖDERMANLANDS LÄN</t>
        </is>
      </c>
      <c r="E148" t="inlineStr">
        <is>
          <t>GNESTA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36308-2023</t>
        </is>
      </c>
      <c r="B149" s="1" t="n">
        <v>45152</v>
      </c>
      <c r="C149" s="1" t="n">
        <v>45956</v>
      </c>
      <c r="D149" t="inlineStr">
        <is>
          <t>SÖDERMANLANDS LÄN</t>
        </is>
      </c>
      <c r="E149" t="inlineStr">
        <is>
          <t>GNESTA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63-2024</t>
        </is>
      </c>
      <c r="B150" s="1" t="n">
        <v>45293</v>
      </c>
      <c r="C150" s="1" t="n">
        <v>45956</v>
      </c>
      <c r="D150" t="inlineStr">
        <is>
          <t>SÖDERMANLANDS LÄN</t>
        </is>
      </c>
      <c r="E150" t="inlineStr">
        <is>
          <t>GNESTA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64-2024</t>
        </is>
      </c>
      <c r="B151" s="1" t="n">
        <v>45293</v>
      </c>
      <c r="C151" s="1" t="n">
        <v>45956</v>
      </c>
      <c r="D151" t="inlineStr">
        <is>
          <t>SÖDERMANLANDS LÄN</t>
        </is>
      </c>
      <c r="E151" t="inlineStr">
        <is>
          <t>GNESTA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56720-2023</t>
        </is>
      </c>
      <c r="B152" s="1" t="n">
        <v>45238</v>
      </c>
      <c r="C152" s="1" t="n">
        <v>45956</v>
      </c>
      <c r="D152" t="inlineStr">
        <is>
          <t>SÖDERMANLANDS LÄN</t>
        </is>
      </c>
      <c r="E152" t="inlineStr">
        <is>
          <t>GNESTA</t>
        </is>
      </c>
      <c r="G152" t="n">
        <v>4.3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65082-2023</t>
        </is>
      </c>
      <c r="B153" s="1" t="n">
        <v>45288</v>
      </c>
      <c r="C153" s="1" t="n">
        <v>45956</v>
      </c>
      <c r="D153" t="inlineStr">
        <is>
          <t>SÖDERMANLANDS LÄN</t>
        </is>
      </c>
      <c r="E153" t="inlineStr">
        <is>
          <t>GNESTA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73063-2021</t>
        </is>
      </c>
      <c r="B154" s="1" t="n">
        <v>44546</v>
      </c>
      <c r="C154" s="1" t="n">
        <v>45956</v>
      </c>
      <c r="D154" t="inlineStr">
        <is>
          <t>SÖDERMANLANDS LÄN</t>
        </is>
      </c>
      <c r="E154" t="inlineStr">
        <is>
          <t>GNESTA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1216-2022</t>
        </is>
      </c>
      <c r="B155" s="1" t="n">
        <v>44572.55055555556</v>
      </c>
      <c r="C155" s="1" t="n">
        <v>45956</v>
      </c>
      <c r="D155" t="inlineStr">
        <is>
          <t>SÖDERMANLANDS LÄN</t>
        </is>
      </c>
      <c r="E155" t="inlineStr">
        <is>
          <t>GNESTA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36621-2021</t>
        </is>
      </c>
      <c r="B156" s="1" t="n">
        <v>44391</v>
      </c>
      <c r="C156" s="1" t="n">
        <v>45956</v>
      </c>
      <c r="D156" t="inlineStr">
        <is>
          <t>SÖDERMANLANDS LÄN</t>
        </is>
      </c>
      <c r="E156" t="inlineStr">
        <is>
          <t>GNESTA</t>
        </is>
      </c>
      <c r="G156" t="n">
        <v>10.5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3227-2023</t>
        </is>
      </c>
      <c r="B157" s="1" t="n">
        <v>44946</v>
      </c>
      <c r="C157" s="1" t="n">
        <v>45956</v>
      </c>
      <c r="D157" t="inlineStr">
        <is>
          <t>SÖDERMANLANDS LÄN</t>
        </is>
      </c>
      <c r="E157" t="inlineStr">
        <is>
          <t>GNESTA</t>
        </is>
      </c>
      <c r="F157" t="inlineStr">
        <is>
          <t>Kommuner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6228-2024</t>
        </is>
      </c>
      <c r="B158" s="1" t="n">
        <v>45337</v>
      </c>
      <c r="C158" s="1" t="n">
        <v>45956</v>
      </c>
      <c r="D158" t="inlineStr">
        <is>
          <t>SÖDERMANLANDS LÄN</t>
        </is>
      </c>
      <c r="E158" t="inlineStr">
        <is>
          <t>GNESTA</t>
        </is>
      </c>
      <c r="G158" t="n">
        <v>10.4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29987-2024</t>
        </is>
      </c>
      <c r="B159" s="1" t="n">
        <v>45488.51107638889</v>
      </c>
      <c r="C159" s="1" t="n">
        <v>45956</v>
      </c>
      <c r="D159" t="inlineStr">
        <is>
          <t>SÖDERMANLANDS LÄN</t>
        </is>
      </c>
      <c r="E159" t="inlineStr">
        <is>
          <t>GNESTA</t>
        </is>
      </c>
      <c r="G159" t="n">
        <v>7.2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30638-2024</t>
        </is>
      </c>
      <c r="B160" s="1" t="n">
        <v>45495.56300925926</v>
      </c>
      <c r="C160" s="1" t="n">
        <v>45956</v>
      </c>
      <c r="D160" t="inlineStr">
        <is>
          <t>SÖDERMANLANDS LÄN</t>
        </is>
      </c>
      <c r="E160" t="inlineStr">
        <is>
          <t>GNESTA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25525-2024</t>
        </is>
      </c>
      <c r="B161" s="1" t="n">
        <v>45463</v>
      </c>
      <c r="C161" s="1" t="n">
        <v>45956</v>
      </c>
      <c r="D161" t="inlineStr">
        <is>
          <t>SÖDERMANLANDS LÄN</t>
        </is>
      </c>
      <c r="E161" t="inlineStr">
        <is>
          <t>GNESTA</t>
        </is>
      </c>
      <c r="G161" t="n">
        <v>4.8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7292-2023</t>
        </is>
      </c>
      <c r="B162" s="1" t="n">
        <v>44970</v>
      </c>
      <c r="C162" s="1" t="n">
        <v>45956</v>
      </c>
      <c r="D162" t="inlineStr">
        <is>
          <t>SÖDERMANLANDS LÄN</t>
        </is>
      </c>
      <c r="E162" t="inlineStr">
        <is>
          <t>GNESTA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24166-2025</t>
        </is>
      </c>
      <c r="B163" s="1" t="n">
        <v>45796.67364583333</v>
      </c>
      <c r="C163" s="1" t="n">
        <v>45956</v>
      </c>
      <c r="D163" t="inlineStr">
        <is>
          <t>SÖDERMANLANDS LÄN</t>
        </is>
      </c>
      <c r="E163" t="inlineStr">
        <is>
          <t>GNESTA</t>
        </is>
      </c>
      <c r="G163" t="n">
        <v>2.9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10331-2025</t>
        </is>
      </c>
      <c r="B164" s="1" t="n">
        <v>45720.48327546296</v>
      </c>
      <c r="C164" s="1" t="n">
        <v>45956</v>
      </c>
      <c r="D164" t="inlineStr">
        <is>
          <t>SÖDERMANLANDS LÄN</t>
        </is>
      </c>
      <c r="E164" t="inlineStr">
        <is>
          <t>GNESTA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62022-2022</t>
        </is>
      </c>
      <c r="B165" s="1" t="n">
        <v>44918</v>
      </c>
      <c r="C165" s="1" t="n">
        <v>45956</v>
      </c>
      <c r="D165" t="inlineStr">
        <is>
          <t>SÖDERMANLANDS LÄN</t>
        </is>
      </c>
      <c r="E165" t="inlineStr">
        <is>
          <t>GNESTA</t>
        </is>
      </c>
      <c r="F165" t="inlineStr">
        <is>
          <t>Kommuner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11726-2023</t>
        </is>
      </c>
      <c r="B166" s="1" t="n">
        <v>44994</v>
      </c>
      <c r="C166" s="1" t="n">
        <v>45956</v>
      </c>
      <c r="D166" t="inlineStr">
        <is>
          <t>SÖDERMANLANDS LÄN</t>
        </is>
      </c>
      <c r="E166" t="inlineStr">
        <is>
          <t>GNESTA</t>
        </is>
      </c>
      <c r="G166" t="n">
        <v>13.4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11746-2023</t>
        </is>
      </c>
      <c r="B167" s="1" t="n">
        <v>44994</v>
      </c>
      <c r="C167" s="1" t="n">
        <v>45956</v>
      </c>
      <c r="D167" t="inlineStr">
        <is>
          <t>SÖDERMANLANDS LÄN</t>
        </is>
      </c>
      <c r="E167" t="inlineStr">
        <is>
          <t>GNESTA</t>
        </is>
      </c>
      <c r="G167" t="n">
        <v>7.9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56799-2021</t>
        </is>
      </c>
      <c r="B168" s="1" t="n">
        <v>44481</v>
      </c>
      <c r="C168" s="1" t="n">
        <v>45956</v>
      </c>
      <c r="D168" t="inlineStr">
        <is>
          <t>SÖDERMANLANDS LÄN</t>
        </is>
      </c>
      <c r="E168" t="inlineStr">
        <is>
          <t>GNESTA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24170-2025</t>
        </is>
      </c>
      <c r="B169" s="1" t="n">
        <v>45796.67907407408</v>
      </c>
      <c r="C169" s="1" t="n">
        <v>45956</v>
      </c>
      <c r="D169" t="inlineStr">
        <is>
          <t>SÖDERMANLANDS LÄN</t>
        </is>
      </c>
      <c r="E169" t="inlineStr">
        <is>
          <t>GNESTA</t>
        </is>
      </c>
      <c r="G169" t="n">
        <v>3.5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7873-2025</t>
        </is>
      </c>
      <c r="B170" s="1" t="n">
        <v>45706</v>
      </c>
      <c r="C170" s="1" t="n">
        <v>45956</v>
      </c>
      <c r="D170" t="inlineStr">
        <is>
          <t>SÖDERMANLANDS LÄN</t>
        </is>
      </c>
      <c r="E170" t="inlineStr">
        <is>
          <t>GNESTA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6086-2022</t>
        </is>
      </c>
      <c r="B171" s="1" t="n">
        <v>44599.60993055555</v>
      </c>
      <c r="C171" s="1" t="n">
        <v>45956</v>
      </c>
      <c r="D171" t="inlineStr">
        <is>
          <t>SÖDERMANLANDS LÄN</t>
        </is>
      </c>
      <c r="E171" t="inlineStr">
        <is>
          <t>GNESTA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6160-2022</t>
        </is>
      </c>
      <c r="B172" s="1" t="n">
        <v>44599</v>
      </c>
      <c r="C172" s="1" t="n">
        <v>45956</v>
      </c>
      <c r="D172" t="inlineStr">
        <is>
          <t>SÖDERMANLANDS LÄN</t>
        </is>
      </c>
      <c r="E172" t="inlineStr">
        <is>
          <t>GNESTA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24172-2025</t>
        </is>
      </c>
      <c r="B173" s="1" t="n">
        <v>45796.68408564815</v>
      </c>
      <c r="C173" s="1" t="n">
        <v>45956</v>
      </c>
      <c r="D173" t="inlineStr">
        <is>
          <t>SÖDERMANLANDS LÄN</t>
        </is>
      </c>
      <c r="E173" t="inlineStr">
        <is>
          <t>GNESTA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72341-2021</t>
        </is>
      </c>
      <c r="B174" s="1" t="n">
        <v>44545.48190972222</v>
      </c>
      <c r="C174" s="1" t="n">
        <v>45956</v>
      </c>
      <c r="D174" t="inlineStr">
        <is>
          <t>SÖDERMANLANDS LÄN</t>
        </is>
      </c>
      <c r="E174" t="inlineStr">
        <is>
          <t>GNESTA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8995-2024</t>
        </is>
      </c>
      <c r="B175" s="1" t="n">
        <v>45357.55609953704</v>
      </c>
      <c r="C175" s="1" t="n">
        <v>45956</v>
      </c>
      <c r="D175" t="inlineStr">
        <is>
          <t>SÖDERMANLANDS LÄN</t>
        </is>
      </c>
      <c r="E175" t="inlineStr">
        <is>
          <t>GNESTA</t>
        </is>
      </c>
      <c r="G175" t="n">
        <v>18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20033-2022</t>
        </is>
      </c>
      <c r="B176" s="1" t="n">
        <v>44697.68427083334</v>
      </c>
      <c r="C176" s="1" t="n">
        <v>45956</v>
      </c>
      <c r="D176" t="inlineStr">
        <is>
          <t>SÖDERMANLANDS LÄN</t>
        </is>
      </c>
      <c r="E176" t="inlineStr">
        <is>
          <t>GNESTA</t>
        </is>
      </c>
      <c r="G176" t="n">
        <v>11.9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57014-2024</t>
        </is>
      </c>
      <c r="B177" s="1" t="n">
        <v>45628</v>
      </c>
      <c r="C177" s="1" t="n">
        <v>45956</v>
      </c>
      <c r="D177" t="inlineStr">
        <is>
          <t>SÖDERMANLANDS LÄN</t>
        </is>
      </c>
      <c r="E177" t="inlineStr">
        <is>
          <t>GNESTA</t>
        </is>
      </c>
      <c r="F177" t="inlineStr">
        <is>
          <t>Holmen skog AB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11929-2022</t>
        </is>
      </c>
      <c r="B178" s="1" t="n">
        <v>44635</v>
      </c>
      <c r="C178" s="1" t="n">
        <v>45956</v>
      </c>
      <c r="D178" t="inlineStr">
        <is>
          <t>SÖDERMANLANDS LÄN</t>
        </is>
      </c>
      <c r="E178" t="inlineStr">
        <is>
          <t>GNESTA</t>
        </is>
      </c>
      <c r="G178" t="n">
        <v>6.8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24416-2025</t>
        </is>
      </c>
      <c r="B179" s="1" t="n">
        <v>45797.67483796296</v>
      </c>
      <c r="C179" s="1" t="n">
        <v>45956</v>
      </c>
      <c r="D179" t="inlineStr">
        <is>
          <t>SÖDERMANLANDS LÄN</t>
        </is>
      </c>
      <c r="E179" t="inlineStr">
        <is>
          <t>GNESTA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58205-2022</t>
        </is>
      </c>
      <c r="B180" s="1" t="n">
        <v>44901</v>
      </c>
      <c r="C180" s="1" t="n">
        <v>45956</v>
      </c>
      <c r="D180" t="inlineStr">
        <is>
          <t>SÖDERMANLANDS LÄN</t>
        </is>
      </c>
      <c r="E180" t="inlineStr">
        <is>
          <t>GNESTA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62912-2023</t>
        </is>
      </c>
      <c r="B181" s="1" t="n">
        <v>45272.45587962963</v>
      </c>
      <c r="C181" s="1" t="n">
        <v>45956</v>
      </c>
      <c r="D181" t="inlineStr">
        <is>
          <t>SÖDERMANLANDS LÄN</t>
        </is>
      </c>
      <c r="E181" t="inlineStr">
        <is>
          <t>GNESTA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4391-2022</t>
        </is>
      </c>
      <c r="B182" s="1" t="n">
        <v>44589</v>
      </c>
      <c r="C182" s="1" t="n">
        <v>45956</v>
      </c>
      <c r="D182" t="inlineStr">
        <is>
          <t>SÖDERMANLANDS LÄN</t>
        </is>
      </c>
      <c r="E182" t="inlineStr">
        <is>
          <t>GNESTA</t>
        </is>
      </c>
      <c r="G182" t="n">
        <v>2.7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2291-2025</t>
        </is>
      </c>
      <c r="B183" s="1" t="n">
        <v>45673</v>
      </c>
      <c r="C183" s="1" t="n">
        <v>45956</v>
      </c>
      <c r="D183" t="inlineStr">
        <is>
          <t>SÖDERMANLANDS LÄN</t>
        </is>
      </c>
      <c r="E183" t="inlineStr">
        <is>
          <t>GNESTA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33288-2024</t>
        </is>
      </c>
      <c r="B184" s="1" t="n">
        <v>45518</v>
      </c>
      <c r="C184" s="1" t="n">
        <v>45956</v>
      </c>
      <c r="D184" t="inlineStr">
        <is>
          <t>SÖDERMANLANDS LÄN</t>
        </is>
      </c>
      <c r="E184" t="inlineStr">
        <is>
          <t>GNESTA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34437-2023</t>
        </is>
      </c>
      <c r="B185" s="1" t="n">
        <v>45133</v>
      </c>
      <c r="C185" s="1" t="n">
        <v>45956</v>
      </c>
      <c r="D185" t="inlineStr">
        <is>
          <t>SÖDERMANLANDS LÄN</t>
        </is>
      </c>
      <c r="E185" t="inlineStr">
        <is>
          <t>GNESTA</t>
        </is>
      </c>
      <c r="G185" t="n">
        <v>9.699999999999999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38155-2025</t>
        </is>
      </c>
      <c r="B186" s="1" t="n">
        <v>45882.61208333333</v>
      </c>
      <c r="C186" s="1" t="n">
        <v>45956</v>
      </c>
      <c r="D186" t="inlineStr">
        <is>
          <t>SÖDERMANLANDS LÄN</t>
        </is>
      </c>
      <c r="E186" t="inlineStr">
        <is>
          <t>GNESTA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38379-2024</t>
        </is>
      </c>
      <c r="B187" s="1" t="n">
        <v>45546.25673611111</v>
      </c>
      <c r="C187" s="1" t="n">
        <v>45956</v>
      </c>
      <c r="D187" t="inlineStr">
        <is>
          <t>SÖDERMANLANDS LÄN</t>
        </is>
      </c>
      <c r="E187" t="inlineStr">
        <is>
          <t>GNESTA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41728-2021</t>
        </is>
      </c>
      <c r="B188" s="1" t="n">
        <v>44425</v>
      </c>
      <c r="C188" s="1" t="n">
        <v>45956</v>
      </c>
      <c r="D188" t="inlineStr">
        <is>
          <t>SÖDERMANLANDS LÄN</t>
        </is>
      </c>
      <c r="E188" t="inlineStr">
        <is>
          <t>GNESTA</t>
        </is>
      </c>
      <c r="G188" t="n">
        <v>8.1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73482-2021</t>
        </is>
      </c>
      <c r="B189" s="1" t="n">
        <v>44551</v>
      </c>
      <c r="C189" s="1" t="n">
        <v>45956</v>
      </c>
      <c r="D189" t="inlineStr">
        <is>
          <t>SÖDERMANLANDS LÄN</t>
        </is>
      </c>
      <c r="E189" t="inlineStr">
        <is>
          <t>GNESTA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73493-2021</t>
        </is>
      </c>
      <c r="B190" s="1" t="n">
        <v>44551</v>
      </c>
      <c r="C190" s="1" t="n">
        <v>45956</v>
      </c>
      <c r="D190" t="inlineStr">
        <is>
          <t>SÖDERMANLANDS LÄN</t>
        </is>
      </c>
      <c r="E190" t="inlineStr">
        <is>
          <t>GNESTA</t>
        </is>
      </c>
      <c r="G190" t="n">
        <v>2.6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8437-2024</t>
        </is>
      </c>
      <c r="B191" s="1" t="n">
        <v>45353</v>
      </c>
      <c r="C191" s="1" t="n">
        <v>45956</v>
      </c>
      <c r="D191" t="inlineStr">
        <is>
          <t>SÖDERMANLANDS LÄN</t>
        </is>
      </c>
      <c r="E191" t="inlineStr">
        <is>
          <t>GNESTA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23962-2023</t>
        </is>
      </c>
      <c r="B192" s="1" t="n">
        <v>45078</v>
      </c>
      <c r="C192" s="1" t="n">
        <v>45956</v>
      </c>
      <c r="D192" t="inlineStr">
        <is>
          <t>SÖDERMANLANDS LÄN</t>
        </is>
      </c>
      <c r="E192" t="inlineStr">
        <is>
          <t>GNESTA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51747-2023</t>
        </is>
      </c>
      <c r="B193" s="1" t="n">
        <v>45222</v>
      </c>
      <c r="C193" s="1" t="n">
        <v>45956</v>
      </c>
      <c r="D193" t="inlineStr">
        <is>
          <t>SÖDERMANLANDS LÄN</t>
        </is>
      </c>
      <c r="E193" t="inlineStr">
        <is>
          <t>GNESTA</t>
        </is>
      </c>
      <c r="F193" t="inlineStr">
        <is>
          <t>Holmen skog AB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27141-2025</t>
        </is>
      </c>
      <c r="B194" s="1" t="n">
        <v>45812</v>
      </c>
      <c r="C194" s="1" t="n">
        <v>45956</v>
      </c>
      <c r="D194" t="inlineStr">
        <is>
          <t>SÖDERMANLANDS LÄN</t>
        </is>
      </c>
      <c r="E194" t="inlineStr">
        <is>
          <t>GNESTA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44331-2024</t>
        </is>
      </c>
      <c r="B195" s="1" t="n">
        <v>45573</v>
      </c>
      <c r="C195" s="1" t="n">
        <v>45956</v>
      </c>
      <c r="D195" t="inlineStr">
        <is>
          <t>SÖDERMANLANDS LÄN</t>
        </is>
      </c>
      <c r="E195" t="inlineStr">
        <is>
          <t>GNESTA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7644-2023</t>
        </is>
      </c>
      <c r="B196" s="1" t="n">
        <v>44972</v>
      </c>
      <c r="C196" s="1" t="n">
        <v>45956</v>
      </c>
      <c r="D196" t="inlineStr">
        <is>
          <t>SÖDERMANLANDS LÄN</t>
        </is>
      </c>
      <c r="E196" t="inlineStr">
        <is>
          <t>GNESTA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1160-2025</t>
        </is>
      </c>
      <c r="B197" s="1" t="n">
        <v>45666</v>
      </c>
      <c r="C197" s="1" t="n">
        <v>45956</v>
      </c>
      <c r="D197" t="inlineStr">
        <is>
          <t>SÖDERMANLANDS LÄN</t>
        </is>
      </c>
      <c r="E197" t="inlineStr">
        <is>
          <t>GNESTA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29986-2024</t>
        </is>
      </c>
      <c r="B198" s="1" t="n">
        <v>45488</v>
      </c>
      <c r="C198" s="1" t="n">
        <v>45956</v>
      </c>
      <c r="D198" t="inlineStr">
        <is>
          <t>SÖDERMANLANDS LÄN</t>
        </is>
      </c>
      <c r="E198" t="inlineStr">
        <is>
          <t>GNESTA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21172-2023</t>
        </is>
      </c>
      <c r="B199" s="1" t="n">
        <v>45062</v>
      </c>
      <c r="C199" s="1" t="n">
        <v>45956</v>
      </c>
      <c r="D199" t="inlineStr">
        <is>
          <t>SÖDERMANLANDS LÄN</t>
        </is>
      </c>
      <c r="E199" t="inlineStr">
        <is>
          <t>GNESTA</t>
        </is>
      </c>
      <c r="F199" t="inlineStr">
        <is>
          <t>Övriga Aktiebolag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44381-2024</t>
        </is>
      </c>
      <c r="B200" s="1" t="n">
        <v>45573</v>
      </c>
      <c r="C200" s="1" t="n">
        <v>45956</v>
      </c>
      <c r="D200" t="inlineStr">
        <is>
          <t>SÖDERMANLANDS LÄN</t>
        </is>
      </c>
      <c r="E200" t="inlineStr">
        <is>
          <t>GNESTA</t>
        </is>
      </c>
      <c r="G200" t="n">
        <v>6.3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61896-2022</t>
        </is>
      </c>
      <c r="B201" s="1" t="n">
        <v>44917</v>
      </c>
      <c r="C201" s="1" t="n">
        <v>45956</v>
      </c>
      <c r="D201" t="inlineStr">
        <is>
          <t>SÖDERMANLANDS LÄN</t>
        </is>
      </c>
      <c r="E201" t="inlineStr">
        <is>
          <t>GNESTA</t>
        </is>
      </c>
      <c r="F201" t="inlineStr">
        <is>
          <t>Kommuner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37282-2021</t>
        </is>
      </c>
      <c r="B202" s="1" t="n">
        <v>44397</v>
      </c>
      <c r="C202" s="1" t="n">
        <v>45956</v>
      </c>
      <c r="D202" t="inlineStr">
        <is>
          <t>SÖDERMANLANDS LÄN</t>
        </is>
      </c>
      <c r="E202" t="inlineStr">
        <is>
          <t>GNESTA</t>
        </is>
      </c>
      <c r="G202" t="n">
        <v>10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14078-2022</t>
        </is>
      </c>
      <c r="B203" s="1" t="n">
        <v>44650</v>
      </c>
      <c r="C203" s="1" t="n">
        <v>45956</v>
      </c>
      <c r="D203" t="inlineStr">
        <is>
          <t>SÖDERMANLANDS LÄN</t>
        </is>
      </c>
      <c r="E203" t="inlineStr">
        <is>
          <t>GNESTA</t>
        </is>
      </c>
      <c r="G203" t="n">
        <v>6.7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10441-2025</t>
        </is>
      </c>
      <c r="B204" s="1" t="n">
        <v>45720.68267361111</v>
      </c>
      <c r="C204" s="1" t="n">
        <v>45956</v>
      </c>
      <c r="D204" t="inlineStr">
        <is>
          <t>SÖDERMANLANDS LÄN</t>
        </is>
      </c>
      <c r="E204" t="inlineStr">
        <is>
          <t>GNESTA</t>
        </is>
      </c>
      <c r="F204" t="inlineStr">
        <is>
          <t>Allmännings- och besparingsskogar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61629-2023</t>
        </is>
      </c>
      <c r="B205" s="1" t="n">
        <v>45265.55364583333</v>
      </c>
      <c r="C205" s="1" t="n">
        <v>45956</v>
      </c>
      <c r="D205" t="inlineStr">
        <is>
          <t>SÖDERMANLANDS LÄN</t>
        </is>
      </c>
      <c r="E205" t="inlineStr">
        <is>
          <t>GNESTA</t>
        </is>
      </c>
      <c r="G205" t="n">
        <v>8.199999999999999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39964-2025</t>
        </is>
      </c>
      <c r="B206" s="1" t="n">
        <v>45892</v>
      </c>
      <c r="C206" s="1" t="n">
        <v>45956</v>
      </c>
      <c r="D206" t="inlineStr">
        <is>
          <t>SÖDERMANLANDS LÄN</t>
        </is>
      </c>
      <c r="E206" t="inlineStr">
        <is>
          <t>GNESTA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22667-2023</t>
        </is>
      </c>
      <c r="B207" s="1" t="n">
        <v>45071.63167824074</v>
      </c>
      <c r="C207" s="1" t="n">
        <v>45956</v>
      </c>
      <c r="D207" t="inlineStr">
        <is>
          <t>SÖDERMANLANDS LÄN</t>
        </is>
      </c>
      <c r="E207" t="inlineStr">
        <is>
          <t>GNESTA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56732-2023</t>
        </is>
      </c>
      <c r="B208" s="1" t="n">
        <v>45238</v>
      </c>
      <c r="C208" s="1" t="n">
        <v>45956</v>
      </c>
      <c r="D208" t="inlineStr">
        <is>
          <t>SÖDERMANLANDS LÄN</t>
        </is>
      </c>
      <c r="E208" t="inlineStr">
        <is>
          <t>GNESTA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7054-2022</t>
        </is>
      </c>
      <c r="B209" s="1" t="n">
        <v>44603</v>
      </c>
      <c r="C209" s="1" t="n">
        <v>45956</v>
      </c>
      <c r="D209" t="inlineStr">
        <is>
          <t>SÖDERMANLANDS LÄN</t>
        </is>
      </c>
      <c r="E209" t="inlineStr">
        <is>
          <t>GNESTA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62981-2023</t>
        </is>
      </c>
      <c r="B210" s="1" t="n">
        <v>45272.59262731481</v>
      </c>
      <c r="C210" s="1" t="n">
        <v>45956</v>
      </c>
      <c r="D210" t="inlineStr">
        <is>
          <t>SÖDERMANLANDS LÄN</t>
        </is>
      </c>
      <c r="E210" t="inlineStr">
        <is>
          <t>GNESTA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62016-2022</t>
        </is>
      </c>
      <c r="B211" s="1" t="n">
        <v>44918</v>
      </c>
      <c r="C211" s="1" t="n">
        <v>45956</v>
      </c>
      <c r="D211" t="inlineStr">
        <is>
          <t>SÖDERMANLANDS LÄN</t>
        </is>
      </c>
      <c r="E211" t="inlineStr">
        <is>
          <t>GNESTA</t>
        </is>
      </c>
      <c r="F211" t="inlineStr">
        <is>
          <t>Kommuner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39433-2024</t>
        </is>
      </c>
      <c r="B212" s="1" t="n">
        <v>45551</v>
      </c>
      <c r="C212" s="1" t="n">
        <v>45956</v>
      </c>
      <c r="D212" t="inlineStr">
        <is>
          <t>SÖDERMANLANDS LÄN</t>
        </is>
      </c>
      <c r="E212" t="inlineStr">
        <is>
          <t>GNESTA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25635-2023</t>
        </is>
      </c>
      <c r="B213" s="1" t="n">
        <v>45089.71910879629</v>
      </c>
      <c r="C213" s="1" t="n">
        <v>45956</v>
      </c>
      <c r="D213" t="inlineStr">
        <is>
          <t>SÖDERMANLANDS LÄN</t>
        </is>
      </c>
      <c r="E213" t="inlineStr">
        <is>
          <t>GNESTA</t>
        </is>
      </c>
      <c r="G213" t="n">
        <v>6.1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40481-2025</t>
        </is>
      </c>
      <c r="B214" s="1" t="n">
        <v>45895.77706018519</v>
      </c>
      <c r="C214" s="1" t="n">
        <v>45956</v>
      </c>
      <c r="D214" t="inlineStr">
        <is>
          <t>SÖDERMANLANDS LÄN</t>
        </is>
      </c>
      <c r="E214" t="inlineStr">
        <is>
          <t>GNESTA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43533-2024</t>
        </is>
      </c>
      <c r="B215" s="1" t="n">
        <v>45569</v>
      </c>
      <c r="C215" s="1" t="n">
        <v>45956</v>
      </c>
      <c r="D215" t="inlineStr">
        <is>
          <t>SÖDERMANLANDS LÄN</t>
        </is>
      </c>
      <c r="E215" t="inlineStr">
        <is>
          <t>GNESTA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40505-2025</t>
        </is>
      </c>
      <c r="B216" s="1" t="n">
        <v>45896</v>
      </c>
      <c r="C216" s="1" t="n">
        <v>45956</v>
      </c>
      <c r="D216" t="inlineStr">
        <is>
          <t>SÖDERMANLANDS LÄN</t>
        </is>
      </c>
      <c r="E216" t="inlineStr">
        <is>
          <t>GNESTA</t>
        </is>
      </c>
      <c r="G216" t="n">
        <v>5.5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49332-2025</t>
        </is>
      </c>
      <c r="B217" s="1" t="n">
        <v>45938.58184027778</v>
      </c>
      <c r="C217" s="1" t="n">
        <v>45956</v>
      </c>
      <c r="D217" t="inlineStr">
        <is>
          <t>SÖDERMANLANDS LÄN</t>
        </is>
      </c>
      <c r="E217" t="inlineStr">
        <is>
          <t>GNESTA</t>
        </is>
      </c>
      <c r="G217" t="n">
        <v>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49248-2025</t>
        </is>
      </c>
      <c r="B218" s="1" t="n">
        <v>45938.49037037037</v>
      </c>
      <c r="C218" s="1" t="n">
        <v>45956</v>
      </c>
      <c r="D218" t="inlineStr">
        <is>
          <t>SÖDERMANLANDS LÄN</t>
        </is>
      </c>
      <c r="E218" t="inlineStr">
        <is>
          <t>GNESTA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5822-2023</t>
        </is>
      </c>
      <c r="B219" s="1" t="n">
        <v>44958</v>
      </c>
      <c r="C219" s="1" t="n">
        <v>45956</v>
      </c>
      <c r="D219" t="inlineStr">
        <is>
          <t>SÖDERMANLANDS LÄN</t>
        </is>
      </c>
      <c r="E219" t="inlineStr">
        <is>
          <t>GNESTA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36162-2022</t>
        </is>
      </c>
      <c r="B220" s="1" t="n">
        <v>44803</v>
      </c>
      <c r="C220" s="1" t="n">
        <v>45956</v>
      </c>
      <c r="D220" t="inlineStr">
        <is>
          <t>SÖDERMANLANDS LÄN</t>
        </is>
      </c>
      <c r="E220" t="inlineStr">
        <is>
          <t>GNESTA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2218-2025</t>
        </is>
      </c>
      <c r="B221" s="1" t="n">
        <v>45673.44721064815</v>
      </c>
      <c r="C221" s="1" t="n">
        <v>45956</v>
      </c>
      <c r="D221" t="inlineStr">
        <is>
          <t>SÖDERMANLANDS LÄN</t>
        </is>
      </c>
      <c r="E221" t="inlineStr">
        <is>
          <t>GNESTA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2225-2025</t>
        </is>
      </c>
      <c r="B222" s="1" t="n">
        <v>45673</v>
      </c>
      <c r="C222" s="1" t="n">
        <v>45956</v>
      </c>
      <c r="D222" t="inlineStr">
        <is>
          <t>SÖDERMANLANDS LÄN</t>
        </is>
      </c>
      <c r="E222" t="inlineStr">
        <is>
          <t>GNESTA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62653-2023</t>
        </is>
      </c>
      <c r="B223" s="1" t="n">
        <v>45271.43541666667</v>
      </c>
      <c r="C223" s="1" t="n">
        <v>45956</v>
      </c>
      <c r="D223" t="inlineStr">
        <is>
          <t>SÖDERMANLANDS LÄN</t>
        </is>
      </c>
      <c r="E223" t="inlineStr">
        <is>
          <t>GNESTA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32060-2025</t>
        </is>
      </c>
      <c r="B224" s="1" t="n">
        <v>45835.44564814815</v>
      </c>
      <c r="C224" s="1" t="n">
        <v>45956</v>
      </c>
      <c r="D224" t="inlineStr">
        <is>
          <t>SÖDERMANLANDS LÄN</t>
        </is>
      </c>
      <c r="E224" t="inlineStr">
        <is>
          <t>GNESTA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34429-2023</t>
        </is>
      </c>
      <c r="B225" s="1" t="n">
        <v>45133</v>
      </c>
      <c r="C225" s="1" t="n">
        <v>45956</v>
      </c>
      <c r="D225" t="inlineStr">
        <is>
          <t>SÖDERMANLANDS LÄN</t>
        </is>
      </c>
      <c r="E225" t="inlineStr">
        <is>
          <t>GNESTA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48738-2021</t>
        </is>
      </c>
      <c r="B226" s="1" t="n">
        <v>44452</v>
      </c>
      <c r="C226" s="1" t="n">
        <v>45956</v>
      </c>
      <c r="D226" t="inlineStr">
        <is>
          <t>SÖDERMANLANDS LÄN</t>
        </is>
      </c>
      <c r="E226" t="inlineStr">
        <is>
          <t>GNESTA</t>
        </is>
      </c>
      <c r="F226" t="inlineStr">
        <is>
          <t>Kyrkan</t>
        </is>
      </c>
      <c r="G226" t="n">
        <v>11.3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34425-2023</t>
        </is>
      </c>
      <c r="B227" s="1" t="n">
        <v>45133</v>
      </c>
      <c r="C227" s="1" t="n">
        <v>45956</v>
      </c>
      <c r="D227" t="inlineStr">
        <is>
          <t>SÖDERMANLANDS LÄN</t>
        </is>
      </c>
      <c r="E227" t="inlineStr">
        <is>
          <t>GNESTA</t>
        </is>
      </c>
      <c r="G227" t="n">
        <v>4.4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33870-2025</t>
        </is>
      </c>
      <c r="B228" s="1" t="n">
        <v>45842.543125</v>
      </c>
      <c r="C228" s="1" t="n">
        <v>45956</v>
      </c>
      <c r="D228" t="inlineStr">
        <is>
          <t>SÖDERMANLANDS LÄN</t>
        </is>
      </c>
      <c r="E228" t="inlineStr">
        <is>
          <t>GNESTA</t>
        </is>
      </c>
      <c r="G228" t="n">
        <v>4.8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45515-2024</t>
        </is>
      </c>
      <c r="B229" s="1" t="n">
        <v>45578</v>
      </c>
      <c r="C229" s="1" t="n">
        <v>45956</v>
      </c>
      <c r="D229" t="inlineStr">
        <is>
          <t>SÖDERMANLANDS LÄN</t>
        </is>
      </c>
      <c r="E229" t="inlineStr">
        <is>
          <t>GNESTA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7794-2023</t>
        </is>
      </c>
      <c r="B230" s="1" t="n">
        <v>44973</v>
      </c>
      <c r="C230" s="1" t="n">
        <v>45956</v>
      </c>
      <c r="D230" t="inlineStr">
        <is>
          <t>SÖDERMANLANDS LÄN</t>
        </is>
      </c>
      <c r="E230" t="inlineStr">
        <is>
          <t>GNESTA</t>
        </is>
      </c>
      <c r="G230" t="n">
        <v>10.2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61032-2024</t>
        </is>
      </c>
      <c r="B231" s="1" t="n">
        <v>45644</v>
      </c>
      <c r="C231" s="1" t="n">
        <v>45956</v>
      </c>
      <c r="D231" t="inlineStr">
        <is>
          <t>SÖDERMANLANDS LÄN</t>
        </is>
      </c>
      <c r="E231" t="inlineStr">
        <is>
          <t>GNESTA</t>
        </is>
      </c>
      <c r="G231" t="n">
        <v>22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61134-2024</t>
        </is>
      </c>
      <c r="B232" s="1" t="n">
        <v>45645.58368055556</v>
      </c>
      <c r="C232" s="1" t="n">
        <v>45956</v>
      </c>
      <c r="D232" t="inlineStr">
        <is>
          <t>SÖDERMANLANDS LÄN</t>
        </is>
      </c>
      <c r="E232" t="inlineStr">
        <is>
          <t>GNESTA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41260-2023</t>
        </is>
      </c>
      <c r="B233" s="1" t="n">
        <v>45174</v>
      </c>
      <c r="C233" s="1" t="n">
        <v>45956</v>
      </c>
      <c r="D233" t="inlineStr">
        <is>
          <t>SÖDERMANLANDS LÄN</t>
        </is>
      </c>
      <c r="E233" t="inlineStr">
        <is>
          <t>GNESTA</t>
        </is>
      </c>
      <c r="G233" t="n">
        <v>5.9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44050-2023</t>
        </is>
      </c>
      <c r="B234" s="1" t="n">
        <v>45188.38467592592</v>
      </c>
      <c r="C234" s="1" t="n">
        <v>45956</v>
      </c>
      <c r="D234" t="inlineStr">
        <is>
          <t>SÖDERMANLANDS LÄN</t>
        </is>
      </c>
      <c r="E234" t="inlineStr">
        <is>
          <t>GNESTA</t>
        </is>
      </c>
      <c r="F234" t="inlineStr">
        <is>
          <t>Holmen skog AB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3620-2025</t>
        </is>
      </c>
      <c r="B235" s="1" t="n">
        <v>45681</v>
      </c>
      <c r="C235" s="1" t="n">
        <v>45956</v>
      </c>
      <c r="D235" t="inlineStr">
        <is>
          <t>SÖDERMANLANDS LÄN</t>
        </is>
      </c>
      <c r="E235" t="inlineStr">
        <is>
          <t>GNESTA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2160-2025</t>
        </is>
      </c>
      <c r="B236" s="1" t="n">
        <v>45672</v>
      </c>
      <c r="C236" s="1" t="n">
        <v>45956</v>
      </c>
      <c r="D236" t="inlineStr">
        <is>
          <t>SÖDERMANLANDS LÄN</t>
        </is>
      </c>
      <c r="E236" t="inlineStr">
        <is>
          <t>GNESTA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43246-2024</t>
        </is>
      </c>
      <c r="B237" s="1" t="n">
        <v>45568</v>
      </c>
      <c r="C237" s="1" t="n">
        <v>45956</v>
      </c>
      <c r="D237" t="inlineStr">
        <is>
          <t>SÖDERMANLANDS LÄN</t>
        </is>
      </c>
      <c r="E237" t="inlineStr">
        <is>
          <t>GNESTA</t>
        </is>
      </c>
      <c r="F237" t="inlineStr">
        <is>
          <t>Holmen skog AB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49909-2023</t>
        </is>
      </c>
      <c r="B238" s="1" t="n">
        <v>45214</v>
      </c>
      <c r="C238" s="1" t="n">
        <v>45956</v>
      </c>
      <c r="D238" t="inlineStr">
        <is>
          <t>SÖDERMANLANDS LÄN</t>
        </is>
      </c>
      <c r="E238" t="inlineStr">
        <is>
          <t>GNESTA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60295-2023</t>
        </is>
      </c>
      <c r="B239" s="1" t="n">
        <v>45257</v>
      </c>
      <c r="C239" s="1" t="n">
        <v>45956</v>
      </c>
      <c r="D239" t="inlineStr">
        <is>
          <t>SÖDERMANLANDS LÄN</t>
        </is>
      </c>
      <c r="E239" t="inlineStr">
        <is>
          <t>GNESTA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43263-2025</t>
        </is>
      </c>
      <c r="B240" s="1" t="n">
        <v>45910</v>
      </c>
      <c r="C240" s="1" t="n">
        <v>45956</v>
      </c>
      <c r="D240" t="inlineStr">
        <is>
          <t>SÖDERMANLANDS LÄN</t>
        </is>
      </c>
      <c r="E240" t="inlineStr">
        <is>
          <t>GNESTA</t>
        </is>
      </c>
      <c r="G240" t="n">
        <v>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43076-2023</t>
        </is>
      </c>
      <c r="B241" s="1" t="n">
        <v>45182</v>
      </c>
      <c r="C241" s="1" t="n">
        <v>45956</v>
      </c>
      <c r="D241" t="inlineStr">
        <is>
          <t>SÖDERMANLANDS LÄN</t>
        </is>
      </c>
      <c r="E241" t="inlineStr">
        <is>
          <t>GNESTA</t>
        </is>
      </c>
      <c r="G241" t="n">
        <v>18.2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6415-2021</t>
        </is>
      </c>
      <c r="B242" s="1" t="n">
        <v>44235</v>
      </c>
      <c r="C242" s="1" t="n">
        <v>45956</v>
      </c>
      <c r="D242" t="inlineStr">
        <is>
          <t>SÖDERMANLANDS LÄN</t>
        </is>
      </c>
      <c r="E242" t="inlineStr">
        <is>
          <t>GNESTA</t>
        </is>
      </c>
      <c r="G242" t="n">
        <v>7.5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45766-2023</t>
        </is>
      </c>
      <c r="B243" s="1" t="n">
        <v>45195</v>
      </c>
      <c r="C243" s="1" t="n">
        <v>45956</v>
      </c>
      <c r="D243" t="inlineStr">
        <is>
          <t>SÖDERMANLANDS LÄN</t>
        </is>
      </c>
      <c r="E243" t="inlineStr">
        <is>
          <t>GNESTA</t>
        </is>
      </c>
      <c r="G243" t="n">
        <v>6.7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52069-2025</t>
        </is>
      </c>
      <c r="B244" s="1" t="n">
        <v>45952.64488425926</v>
      </c>
      <c r="C244" s="1" t="n">
        <v>45956</v>
      </c>
      <c r="D244" t="inlineStr">
        <is>
          <t>SÖDERMANLANDS LÄN</t>
        </is>
      </c>
      <c r="E244" t="inlineStr">
        <is>
          <t>GNESTA</t>
        </is>
      </c>
      <c r="G244" t="n">
        <v>5.1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13346-2023</t>
        </is>
      </c>
      <c r="B245" s="1" t="n">
        <v>45005</v>
      </c>
      <c r="C245" s="1" t="n">
        <v>45956</v>
      </c>
      <c r="D245" t="inlineStr">
        <is>
          <t>SÖDERMANLANDS LÄN</t>
        </is>
      </c>
      <c r="E245" t="inlineStr">
        <is>
          <t>GNESTA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38894-2023</t>
        </is>
      </c>
      <c r="B246" s="1" t="n">
        <v>45163.56357638889</v>
      </c>
      <c r="C246" s="1" t="n">
        <v>45956</v>
      </c>
      <c r="D246" t="inlineStr">
        <is>
          <t>SÖDERMANLANDS LÄN</t>
        </is>
      </c>
      <c r="E246" t="inlineStr">
        <is>
          <t>GNESTA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21854-2023</t>
        </is>
      </c>
      <c r="B247" s="1" t="n">
        <v>45068</v>
      </c>
      <c r="C247" s="1" t="n">
        <v>45956</v>
      </c>
      <c r="D247" t="inlineStr">
        <is>
          <t>SÖDERMANLANDS LÄN</t>
        </is>
      </c>
      <c r="E247" t="inlineStr">
        <is>
          <t>GNESTA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42973-2025</t>
        </is>
      </c>
      <c r="B248" s="1" t="n">
        <v>45909.42108796296</v>
      </c>
      <c r="C248" s="1" t="n">
        <v>45956</v>
      </c>
      <c r="D248" t="inlineStr">
        <is>
          <t>SÖDERMANLANDS LÄN</t>
        </is>
      </c>
      <c r="E248" t="inlineStr">
        <is>
          <t>GNESTA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67856-2020</t>
        </is>
      </c>
      <c r="B249" s="1" t="n">
        <v>44182</v>
      </c>
      <c r="C249" s="1" t="n">
        <v>45956</v>
      </c>
      <c r="D249" t="inlineStr">
        <is>
          <t>SÖDERMANLANDS LÄN</t>
        </is>
      </c>
      <c r="E249" t="inlineStr">
        <is>
          <t>GNESTA</t>
        </is>
      </c>
      <c r="G249" t="n">
        <v>7.2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36843-2025</t>
        </is>
      </c>
      <c r="B250" s="1" t="n">
        <v>45874</v>
      </c>
      <c r="C250" s="1" t="n">
        <v>45956</v>
      </c>
      <c r="D250" t="inlineStr">
        <is>
          <t>SÖDERMANLANDS LÄN</t>
        </is>
      </c>
      <c r="E250" t="inlineStr">
        <is>
          <t>GNESTA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44272-2025</t>
        </is>
      </c>
      <c r="B251" s="1" t="n">
        <v>45916.33131944444</v>
      </c>
      <c r="C251" s="1" t="n">
        <v>45956</v>
      </c>
      <c r="D251" t="inlineStr">
        <is>
          <t>SÖDERMANLANDS LÄN</t>
        </is>
      </c>
      <c r="E251" t="inlineStr">
        <is>
          <t>GNESTA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43040-2025</t>
        </is>
      </c>
      <c r="B252" s="1" t="n">
        <v>45909.55231481481</v>
      </c>
      <c r="C252" s="1" t="n">
        <v>45956</v>
      </c>
      <c r="D252" t="inlineStr">
        <is>
          <t>SÖDERMANLANDS LÄN</t>
        </is>
      </c>
      <c r="E252" t="inlineStr">
        <is>
          <t>GNESTA</t>
        </is>
      </c>
      <c r="G252" t="n">
        <v>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36205-2022</t>
        </is>
      </c>
      <c r="B253" s="1" t="n">
        <v>44803</v>
      </c>
      <c r="C253" s="1" t="n">
        <v>45956</v>
      </c>
      <c r="D253" t="inlineStr">
        <is>
          <t>SÖDERMANLANDS LÄN</t>
        </is>
      </c>
      <c r="E253" t="inlineStr">
        <is>
          <t>GNESTA</t>
        </is>
      </c>
      <c r="G253" t="n">
        <v>5.8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48304-2023</t>
        </is>
      </c>
      <c r="B254" s="1" t="n">
        <v>45205.57822916667</v>
      </c>
      <c r="C254" s="1" t="n">
        <v>45956</v>
      </c>
      <c r="D254" t="inlineStr">
        <is>
          <t>SÖDERMANLANDS LÄN</t>
        </is>
      </c>
      <c r="E254" t="inlineStr">
        <is>
          <t>GNESTA</t>
        </is>
      </c>
      <c r="F254" t="inlineStr">
        <is>
          <t>Holmen skog AB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53063-2023</t>
        </is>
      </c>
      <c r="B255" s="1" t="n">
        <v>45227</v>
      </c>
      <c r="C255" s="1" t="n">
        <v>45956</v>
      </c>
      <c r="D255" t="inlineStr">
        <is>
          <t>SÖDERMANLANDS LÄN</t>
        </is>
      </c>
      <c r="E255" t="inlineStr">
        <is>
          <t>GNESTA</t>
        </is>
      </c>
      <c r="F255" t="inlineStr">
        <is>
          <t>Allmännings- och besparingsskogar</t>
        </is>
      </c>
      <c r="G255" t="n">
        <v>2.9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30911-2022</t>
        </is>
      </c>
      <c r="B256" s="1" t="n">
        <v>44767</v>
      </c>
      <c r="C256" s="1" t="n">
        <v>45956</v>
      </c>
      <c r="D256" t="inlineStr">
        <is>
          <t>SÖDERMANLANDS LÄN</t>
        </is>
      </c>
      <c r="E256" t="inlineStr">
        <is>
          <t>GNESTA</t>
        </is>
      </c>
      <c r="G256" t="n">
        <v>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6536-2024</t>
        </is>
      </c>
      <c r="B257" s="1" t="n">
        <v>45341</v>
      </c>
      <c r="C257" s="1" t="n">
        <v>45956</v>
      </c>
      <c r="D257" t="inlineStr">
        <is>
          <t>SÖDERMANLANDS LÄN</t>
        </is>
      </c>
      <c r="E257" t="inlineStr">
        <is>
          <t>GNESTA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42200-2022</t>
        </is>
      </c>
      <c r="B258" s="1" t="n">
        <v>44830</v>
      </c>
      <c r="C258" s="1" t="n">
        <v>45956</v>
      </c>
      <c r="D258" t="inlineStr">
        <is>
          <t>SÖDERMANLANDS LÄN</t>
        </is>
      </c>
      <c r="E258" t="inlineStr">
        <is>
          <t>GNESTA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8358-2024</t>
        </is>
      </c>
      <c r="B259" s="1" t="n">
        <v>45352</v>
      </c>
      <c r="C259" s="1" t="n">
        <v>45956</v>
      </c>
      <c r="D259" t="inlineStr">
        <is>
          <t>SÖDERMANLANDS LÄN</t>
        </is>
      </c>
      <c r="E259" t="inlineStr">
        <is>
          <t>GNESTA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56611-2022</t>
        </is>
      </c>
      <c r="B260" s="1" t="n">
        <v>44893</v>
      </c>
      <c r="C260" s="1" t="n">
        <v>45956</v>
      </c>
      <c r="D260" t="inlineStr">
        <is>
          <t>SÖDERMANLANDS LÄN</t>
        </is>
      </c>
      <c r="E260" t="inlineStr">
        <is>
          <t>GNESTA</t>
        </is>
      </c>
      <c r="G260" t="n">
        <v>5.2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47013-2022</t>
        </is>
      </c>
      <c r="B261" s="1" t="n">
        <v>44852</v>
      </c>
      <c r="C261" s="1" t="n">
        <v>45956</v>
      </c>
      <c r="D261" t="inlineStr">
        <is>
          <t>SÖDERMANLANDS LÄN</t>
        </is>
      </c>
      <c r="E261" t="inlineStr">
        <is>
          <t>GNESTA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58428-2022</t>
        </is>
      </c>
      <c r="B262" s="1" t="n">
        <v>44901.94835648148</v>
      </c>
      <c r="C262" s="1" t="n">
        <v>45956</v>
      </c>
      <c r="D262" t="inlineStr">
        <is>
          <t>SÖDERMANLANDS LÄN</t>
        </is>
      </c>
      <c r="E262" t="inlineStr">
        <is>
          <t>GNESTA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62018-2022</t>
        </is>
      </c>
      <c r="B263" s="1" t="n">
        <v>44918</v>
      </c>
      <c r="C263" s="1" t="n">
        <v>45956</v>
      </c>
      <c r="D263" t="inlineStr">
        <is>
          <t>SÖDERMANLANDS LÄN</t>
        </is>
      </c>
      <c r="E263" t="inlineStr">
        <is>
          <t>GNESTA</t>
        </is>
      </c>
      <c r="F263" t="inlineStr">
        <is>
          <t>Kommuner</t>
        </is>
      </c>
      <c r="G263" t="n">
        <v>8.1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44208-2023</t>
        </is>
      </c>
      <c r="B264" s="1" t="n">
        <v>45188</v>
      </c>
      <c r="C264" s="1" t="n">
        <v>45956</v>
      </c>
      <c r="D264" t="inlineStr">
        <is>
          <t>SÖDERMANLANDS LÄN</t>
        </is>
      </c>
      <c r="E264" t="inlineStr">
        <is>
          <t>GNESTA</t>
        </is>
      </c>
      <c r="F264" t="inlineStr">
        <is>
          <t>Holmen skog AB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21174-2023</t>
        </is>
      </c>
      <c r="B265" s="1" t="n">
        <v>45062</v>
      </c>
      <c r="C265" s="1" t="n">
        <v>45956</v>
      </c>
      <c r="D265" t="inlineStr">
        <is>
          <t>SÖDERMANLANDS LÄN</t>
        </is>
      </c>
      <c r="E265" t="inlineStr">
        <is>
          <t>GNESTA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40830-2024</t>
        </is>
      </c>
      <c r="B266" s="1" t="n">
        <v>45558</v>
      </c>
      <c r="C266" s="1" t="n">
        <v>45956</v>
      </c>
      <c r="D266" t="inlineStr">
        <is>
          <t>SÖDERMANLANDS LÄN</t>
        </is>
      </c>
      <c r="E266" t="inlineStr">
        <is>
          <t>GNESTA</t>
        </is>
      </c>
      <c r="G266" t="n">
        <v>5.6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9884-2025</t>
        </is>
      </c>
      <c r="B267" s="1" t="n">
        <v>45716.6593287037</v>
      </c>
      <c r="C267" s="1" t="n">
        <v>45956</v>
      </c>
      <c r="D267" t="inlineStr">
        <is>
          <t>SÖDERMANLANDS LÄN</t>
        </is>
      </c>
      <c r="E267" t="inlineStr">
        <is>
          <t>GNESTA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14055-2023</t>
        </is>
      </c>
      <c r="B268" s="1" t="n">
        <v>45008</v>
      </c>
      <c r="C268" s="1" t="n">
        <v>45956</v>
      </c>
      <c r="D268" t="inlineStr">
        <is>
          <t>SÖDERMANLANDS LÄN</t>
        </is>
      </c>
      <c r="E268" t="inlineStr">
        <is>
          <t>GNESTA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33833-2024</t>
        </is>
      </c>
      <c r="B269" s="1" t="n">
        <v>45520.6219212963</v>
      </c>
      <c r="C269" s="1" t="n">
        <v>45956</v>
      </c>
      <c r="D269" t="inlineStr">
        <is>
          <t>SÖDERMANLANDS LÄN</t>
        </is>
      </c>
      <c r="E269" t="inlineStr">
        <is>
          <t>GNESTA</t>
        </is>
      </c>
      <c r="F269" t="inlineStr">
        <is>
          <t>Holmen skog AB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37502-2025</t>
        </is>
      </c>
      <c r="B270" s="1" t="n">
        <v>45877</v>
      </c>
      <c r="C270" s="1" t="n">
        <v>45956</v>
      </c>
      <c r="D270" t="inlineStr">
        <is>
          <t>SÖDERMANLANDS LÄN</t>
        </is>
      </c>
      <c r="E270" t="inlineStr">
        <is>
          <t>GNESTA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16645-2022</t>
        </is>
      </c>
      <c r="B271" s="1" t="n">
        <v>44672</v>
      </c>
      <c r="C271" s="1" t="n">
        <v>45956</v>
      </c>
      <c r="D271" t="inlineStr">
        <is>
          <t>SÖDERMANLANDS LÄN</t>
        </is>
      </c>
      <c r="E271" t="inlineStr">
        <is>
          <t>GNESTA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41955-2021</t>
        </is>
      </c>
      <c r="B272" s="1" t="n">
        <v>44426</v>
      </c>
      <c r="C272" s="1" t="n">
        <v>45956</v>
      </c>
      <c r="D272" t="inlineStr">
        <is>
          <t>SÖDERMANLANDS LÄN</t>
        </is>
      </c>
      <c r="E272" t="inlineStr">
        <is>
          <t>GNESTA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37113-2024</t>
        </is>
      </c>
      <c r="B273" s="1" t="n">
        <v>45539</v>
      </c>
      <c r="C273" s="1" t="n">
        <v>45956</v>
      </c>
      <c r="D273" t="inlineStr">
        <is>
          <t>SÖDERMANLANDS LÄN</t>
        </is>
      </c>
      <c r="E273" t="inlineStr">
        <is>
          <t>GNESTA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37116-2024</t>
        </is>
      </c>
      <c r="B274" s="1" t="n">
        <v>45539</v>
      </c>
      <c r="C274" s="1" t="n">
        <v>45956</v>
      </c>
      <c r="D274" t="inlineStr">
        <is>
          <t>SÖDERMANLANDS LÄN</t>
        </is>
      </c>
      <c r="E274" t="inlineStr">
        <is>
          <t>GNESTA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5911-2023</t>
        </is>
      </c>
      <c r="B275" s="1" t="n">
        <v>44963.67546296296</v>
      </c>
      <c r="C275" s="1" t="n">
        <v>45956</v>
      </c>
      <c r="D275" t="inlineStr">
        <is>
          <t>SÖDERMANLANDS LÄN</t>
        </is>
      </c>
      <c r="E275" t="inlineStr">
        <is>
          <t>GNESTA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2476-2022</t>
        </is>
      </c>
      <c r="B276" s="1" t="n">
        <v>44579</v>
      </c>
      <c r="C276" s="1" t="n">
        <v>45956</v>
      </c>
      <c r="D276" t="inlineStr">
        <is>
          <t>SÖDERMANLANDS LÄN</t>
        </is>
      </c>
      <c r="E276" t="inlineStr">
        <is>
          <t>GNESTA</t>
        </is>
      </c>
      <c r="G276" t="n">
        <v>4.3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52333-2025</t>
        </is>
      </c>
      <c r="B277" s="1" t="n">
        <v>45953.68208333333</v>
      </c>
      <c r="C277" s="1" t="n">
        <v>45956</v>
      </c>
      <c r="D277" t="inlineStr">
        <is>
          <t>SÖDERMANLANDS LÄN</t>
        </is>
      </c>
      <c r="E277" t="inlineStr">
        <is>
          <t>GNESTA</t>
        </is>
      </c>
      <c r="F277" t="inlineStr">
        <is>
          <t>Holmen skog AB</t>
        </is>
      </c>
      <c r="G277" t="n">
        <v>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19613-2021</t>
        </is>
      </c>
      <c r="B278" s="1" t="n">
        <v>44312</v>
      </c>
      <c r="C278" s="1" t="n">
        <v>45956</v>
      </c>
      <c r="D278" t="inlineStr">
        <is>
          <t>SÖDERMANLANDS LÄN</t>
        </is>
      </c>
      <c r="E278" t="inlineStr">
        <is>
          <t>GNESTA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47314-2021</t>
        </is>
      </c>
      <c r="B279" s="1" t="n">
        <v>44447</v>
      </c>
      <c r="C279" s="1" t="n">
        <v>45956</v>
      </c>
      <c r="D279" t="inlineStr">
        <is>
          <t>SÖDERMANLANDS LÄN</t>
        </is>
      </c>
      <c r="E279" t="inlineStr">
        <is>
          <t>GNESTA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30627-2024</t>
        </is>
      </c>
      <c r="B280" s="1" t="n">
        <v>45495.4729050926</v>
      </c>
      <c r="C280" s="1" t="n">
        <v>45956</v>
      </c>
      <c r="D280" t="inlineStr">
        <is>
          <t>SÖDERMANLANDS LÄN</t>
        </is>
      </c>
      <c r="E280" t="inlineStr">
        <is>
          <t>GNESTA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10662-2024</t>
        </is>
      </c>
      <c r="B281" s="1" t="n">
        <v>45369</v>
      </c>
      <c r="C281" s="1" t="n">
        <v>45956</v>
      </c>
      <c r="D281" t="inlineStr">
        <is>
          <t>SÖDERMANLANDS LÄN</t>
        </is>
      </c>
      <c r="E281" t="inlineStr">
        <is>
          <t>GNESTA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62020-2022</t>
        </is>
      </c>
      <c r="B282" s="1" t="n">
        <v>44918.48496527778</v>
      </c>
      <c r="C282" s="1" t="n">
        <v>45956</v>
      </c>
      <c r="D282" t="inlineStr">
        <is>
          <t>SÖDERMANLANDS LÄN</t>
        </is>
      </c>
      <c r="E282" t="inlineStr">
        <is>
          <t>GNESTA</t>
        </is>
      </c>
      <c r="F282" t="inlineStr">
        <is>
          <t>Kommuner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55619-2024</t>
        </is>
      </c>
      <c r="B283" s="1" t="n">
        <v>45622</v>
      </c>
      <c r="C283" s="1" t="n">
        <v>45956</v>
      </c>
      <c r="D283" t="inlineStr">
        <is>
          <t>SÖDERMANLANDS LÄN</t>
        </is>
      </c>
      <c r="E283" t="inlineStr">
        <is>
          <t>GNESTA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19364-2024</t>
        </is>
      </c>
      <c r="B284" s="1" t="n">
        <v>45429.33055555556</v>
      </c>
      <c r="C284" s="1" t="n">
        <v>45956</v>
      </c>
      <c r="D284" t="inlineStr">
        <is>
          <t>SÖDERMANLANDS LÄN</t>
        </is>
      </c>
      <c r="E284" t="inlineStr">
        <is>
          <t>GNESTA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41728-2021</t>
        </is>
      </c>
      <c r="B285" s="1" t="n">
        <v>44425</v>
      </c>
      <c r="C285" s="1" t="n">
        <v>45956</v>
      </c>
      <c r="D285" t="inlineStr">
        <is>
          <t>SÖDERMANLANDS LÄN</t>
        </is>
      </c>
      <c r="E285" t="inlineStr">
        <is>
          <t>GNESTA</t>
        </is>
      </c>
      <c r="G285" t="n">
        <v>8.1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11760-2021</t>
        </is>
      </c>
      <c r="B286" s="1" t="n">
        <v>44265.41753472222</v>
      </c>
      <c r="C286" s="1" t="n">
        <v>45956</v>
      </c>
      <c r="D286" t="inlineStr">
        <is>
          <t>SÖDERMANLANDS LÄN</t>
        </is>
      </c>
      <c r="E286" t="inlineStr">
        <is>
          <t>GNESTA</t>
        </is>
      </c>
      <c r="F286" t="inlineStr">
        <is>
          <t>Holmen skog AB</t>
        </is>
      </c>
      <c r="G286" t="n">
        <v>0.2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21762-2021</t>
        </is>
      </c>
      <c r="B287" s="1" t="n">
        <v>44322</v>
      </c>
      <c r="C287" s="1" t="n">
        <v>45956</v>
      </c>
      <c r="D287" t="inlineStr">
        <is>
          <t>SÖDERMANLANDS LÄN</t>
        </is>
      </c>
      <c r="E287" t="inlineStr">
        <is>
          <t>GNESTA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51375-2022</t>
        </is>
      </c>
      <c r="B288" s="1" t="n">
        <v>44869.40445601852</v>
      </c>
      <c r="C288" s="1" t="n">
        <v>45956</v>
      </c>
      <c r="D288" t="inlineStr">
        <is>
          <t>SÖDERMANLANDS LÄN</t>
        </is>
      </c>
      <c r="E288" t="inlineStr">
        <is>
          <t>GNESTA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42428-2021</t>
        </is>
      </c>
      <c r="B289" s="1" t="n">
        <v>44427</v>
      </c>
      <c r="C289" s="1" t="n">
        <v>45956</v>
      </c>
      <c r="D289" t="inlineStr">
        <is>
          <t>SÖDERMANLANDS LÄN</t>
        </is>
      </c>
      <c r="E289" t="inlineStr">
        <is>
          <t>GNESTA</t>
        </is>
      </c>
      <c r="G289" t="n">
        <v>9.1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44627-2023</t>
        </is>
      </c>
      <c r="B290" s="1" t="n">
        <v>45189</v>
      </c>
      <c r="C290" s="1" t="n">
        <v>45956</v>
      </c>
      <c r="D290" t="inlineStr">
        <is>
          <t>SÖDERMANLANDS LÄN</t>
        </is>
      </c>
      <c r="E290" t="inlineStr">
        <is>
          <t>GNESTA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5928-2023</t>
        </is>
      </c>
      <c r="B291" s="1" t="n">
        <v>44963</v>
      </c>
      <c r="C291" s="1" t="n">
        <v>45956</v>
      </c>
      <c r="D291" t="inlineStr">
        <is>
          <t>SÖDERMANLANDS LÄN</t>
        </is>
      </c>
      <c r="E291" t="inlineStr">
        <is>
          <t>GNESTA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7777-2023</t>
        </is>
      </c>
      <c r="B292" s="1" t="n">
        <v>44973</v>
      </c>
      <c r="C292" s="1" t="n">
        <v>45956</v>
      </c>
      <c r="D292" t="inlineStr">
        <is>
          <t>SÖDERMANLANDS LÄN</t>
        </is>
      </c>
      <c r="E292" t="inlineStr">
        <is>
          <t>GNESTA</t>
        </is>
      </c>
      <c r="G292" t="n">
        <v>5.4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20986-2023</t>
        </is>
      </c>
      <c r="B293" s="1" t="n">
        <v>45061.45511574074</v>
      </c>
      <c r="C293" s="1" t="n">
        <v>45956</v>
      </c>
      <c r="D293" t="inlineStr">
        <is>
          <t>SÖDERMANLANDS LÄN</t>
        </is>
      </c>
      <c r="E293" t="inlineStr">
        <is>
          <t>GNESTA</t>
        </is>
      </c>
      <c r="F293" t="inlineStr">
        <is>
          <t>Övriga Aktiebolag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20168-2025</t>
        </is>
      </c>
      <c r="B294" s="1" t="n">
        <v>45772</v>
      </c>
      <c r="C294" s="1" t="n">
        <v>45956</v>
      </c>
      <c r="D294" t="inlineStr">
        <is>
          <t>SÖDERMANLANDS LÄN</t>
        </is>
      </c>
      <c r="E294" t="inlineStr">
        <is>
          <t>GNESTA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37197-2025</t>
        </is>
      </c>
      <c r="B295" s="1" t="n">
        <v>45875</v>
      </c>
      <c r="C295" s="1" t="n">
        <v>45956</v>
      </c>
      <c r="D295" t="inlineStr">
        <is>
          <t>SÖDERMANLANDS LÄN</t>
        </is>
      </c>
      <c r="E295" t="inlineStr">
        <is>
          <t>GNESTA</t>
        </is>
      </c>
      <c r="G295" t="n">
        <v>3.9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38159-2025</t>
        </is>
      </c>
      <c r="B296" s="1" t="n">
        <v>45882.62059027778</v>
      </c>
      <c r="C296" s="1" t="n">
        <v>45956</v>
      </c>
      <c r="D296" t="inlineStr">
        <is>
          <t>SÖDERMANLANDS LÄN</t>
        </is>
      </c>
      <c r="E296" t="inlineStr">
        <is>
          <t>GNESTA</t>
        </is>
      </c>
      <c r="G296" t="n">
        <v>4.3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38172-2025</t>
        </is>
      </c>
      <c r="B297" s="1" t="n">
        <v>45882.6340162037</v>
      </c>
      <c r="C297" s="1" t="n">
        <v>45956</v>
      </c>
      <c r="D297" t="inlineStr">
        <is>
          <t>SÖDERMANLANDS LÄN</t>
        </is>
      </c>
      <c r="E297" t="inlineStr">
        <is>
          <t>GNESTA</t>
        </is>
      </c>
      <c r="G297" t="n">
        <v>3.3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26138-2024</t>
        </is>
      </c>
      <c r="B298" s="1" t="n">
        <v>45468.48804398148</v>
      </c>
      <c r="C298" s="1" t="n">
        <v>45956</v>
      </c>
      <c r="D298" t="inlineStr">
        <is>
          <t>SÖDERMANLANDS LÄN</t>
        </is>
      </c>
      <c r="E298" t="inlineStr">
        <is>
          <t>GNESTA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26141-2024</t>
        </is>
      </c>
      <c r="B299" s="1" t="n">
        <v>45468.49388888889</v>
      </c>
      <c r="C299" s="1" t="n">
        <v>45956</v>
      </c>
      <c r="D299" t="inlineStr">
        <is>
          <t>SÖDERMANLANDS LÄN</t>
        </is>
      </c>
      <c r="E299" t="inlineStr">
        <is>
          <t>GNESTA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62247-2022</t>
        </is>
      </c>
      <c r="B300" s="1" t="n">
        <v>44922.8935300926</v>
      </c>
      <c r="C300" s="1" t="n">
        <v>45956</v>
      </c>
      <c r="D300" t="inlineStr">
        <is>
          <t>SÖDERMANLANDS LÄN</t>
        </is>
      </c>
      <c r="E300" t="inlineStr">
        <is>
          <t>GNESTA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22228-2024</t>
        </is>
      </c>
      <c r="B301" s="1" t="n">
        <v>45446.42319444445</v>
      </c>
      <c r="C301" s="1" t="n">
        <v>45956</v>
      </c>
      <c r="D301" t="inlineStr">
        <is>
          <t>SÖDERMANLANDS LÄN</t>
        </is>
      </c>
      <c r="E301" t="inlineStr">
        <is>
          <t>GNESTA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34696-2022</t>
        </is>
      </c>
      <c r="B302" s="1" t="n">
        <v>44795.54640046296</v>
      </c>
      <c r="C302" s="1" t="n">
        <v>45956</v>
      </c>
      <c r="D302" t="inlineStr">
        <is>
          <t>SÖDERMANLANDS LÄN</t>
        </is>
      </c>
      <c r="E302" t="inlineStr">
        <is>
          <t>GNESTA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7214-2023</t>
        </is>
      </c>
      <c r="B303" s="1" t="n">
        <v>44970.57342592593</v>
      </c>
      <c r="C303" s="1" t="n">
        <v>45956</v>
      </c>
      <c r="D303" t="inlineStr">
        <is>
          <t>SÖDERMANLANDS LÄN</t>
        </is>
      </c>
      <c r="E303" t="inlineStr">
        <is>
          <t>GNESTA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8992-2021</t>
        </is>
      </c>
      <c r="B304" s="1" t="n">
        <v>44246</v>
      </c>
      <c r="C304" s="1" t="n">
        <v>45956</v>
      </c>
      <c r="D304" t="inlineStr">
        <is>
          <t>SÖDERMANLANDS LÄN</t>
        </is>
      </c>
      <c r="E304" t="inlineStr">
        <is>
          <t>GNESTA</t>
        </is>
      </c>
      <c r="G304" t="n">
        <v>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38161-2025</t>
        </is>
      </c>
      <c r="B305" s="1" t="n">
        <v>45882.62423611111</v>
      </c>
      <c r="C305" s="1" t="n">
        <v>45956</v>
      </c>
      <c r="D305" t="inlineStr">
        <is>
          <t>SÖDERMANLANDS LÄN</t>
        </is>
      </c>
      <c r="E305" t="inlineStr">
        <is>
          <t>GNESTA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67-2024</t>
        </is>
      </c>
      <c r="B306" s="1" t="n">
        <v>45293</v>
      </c>
      <c r="C306" s="1" t="n">
        <v>45956</v>
      </c>
      <c r="D306" t="inlineStr">
        <is>
          <t>SÖDERMANLANDS LÄN</t>
        </is>
      </c>
      <c r="E306" t="inlineStr">
        <is>
          <t>GNESTA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36333-2023</t>
        </is>
      </c>
      <c r="B307" s="1" t="n">
        <v>45152</v>
      </c>
      <c r="C307" s="1" t="n">
        <v>45956</v>
      </c>
      <c r="D307" t="inlineStr">
        <is>
          <t>SÖDERMANLANDS LÄN</t>
        </is>
      </c>
      <c r="E307" t="inlineStr">
        <is>
          <t>GNESTA</t>
        </is>
      </c>
      <c r="G307" t="n">
        <v>4.9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8018-2023</t>
        </is>
      </c>
      <c r="B308" s="1" t="n">
        <v>44973</v>
      </c>
      <c r="C308" s="1" t="n">
        <v>45956</v>
      </c>
      <c r="D308" t="inlineStr">
        <is>
          <t>SÖDERMANLANDS LÄN</t>
        </is>
      </c>
      <c r="E308" t="inlineStr">
        <is>
          <t>GNESTA</t>
        </is>
      </c>
      <c r="G308" t="n">
        <v>3.6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38178-2025</t>
        </is>
      </c>
      <c r="B309" s="1" t="n">
        <v>45882.64111111111</v>
      </c>
      <c r="C309" s="1" t="n">
        <v>45956</v>
      </c>
      <c r="D309" t="inlineStr">
        <is>
          <t>SÖDERMANLANDS LÄN</t>
        </is>
      </c>
      <c r="E309" t="inlineStr">
        <is>
          <t>GNESTA</t>
        </is>
      </c>
      <c r="G309" t="n">
        <v>3.7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9575-2021</t>
        </is>
      </c>
      <c r="B310" s="1" t="n">
        <v>44251</v>
      </c>
      <c r="C310" s="1" t="n">
        <v>45956</v>
      </c>
      <c r="D310" t="inlineStr">
        <is>
          <t>SÖDERMANLANDS LÄN</t>
        </is>
      </c>
      <c r="E310" t="inlineStr">
        <is>
          <t>GNESTA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42516-2022</t>
        </is>
      </c>
      <c r="B311" s="1" t="n">
        <v>44831</v>
      </c>
      <c r="C311" s="1" t="n">
        <v>45956</v>
      </c>
      <c r="D311" t="inlineStr">
        <is>
          <t>SÖDERMANLANDS LÄN</t>
        </is>
      </c>
      <c r="E311" t="inlineStr">
        <is>
          <t>GNESTA</t>
        </is>
      </c>
      <c r="G311" t="n">
        <v>2.8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18902-2023</t>
        </is>
      </c>
      <c r="B312" s="1" t="n">
        <v>45044</v>
      </c>
      <c r="C312" s="1" t="n">
        <v>45956</v>
      </c>
      <c r="D312" t="inlineStr">
        <is>
          <t>SÖDERMANLANDS LÄN</t>
        </is>
      </c>
      <c r="E312" t="inlineStr">
        <is>
          <t>GNESTA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57930-2023</t>
        </is>
      </c>
      <c r="B313" s="1" t="n">
        <v>45247</v>
      </c>
      <c r="C313" s="1" t="n">
        <v>45956</v>
      </c>
      <c r="D313" t="inlineStr">
        <is>
          <t>SÖDERMANLANDS LÄN</t>
        </is>
      </c>
      <c r="E313" t="inlineStr">
        <is>
          <t>GNESTA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18406-2023</t>
        </is>
      </c>
      <c r="B314" s="1" t="n">
        <v>45042</v>
      </c>
      <c r="C314" s="1" t="n">
        <v>45956</v>
      </c>
      <c r="D314" t="inlineStr">
        <is>
          <t>SÖDERMANLANDS LÄN</t>
        </is>
      </c>
      <c r="E314" t="inlineStr">
        <is>
          <t>GNESTA</t>
        </is>
      </c>
      <c r="F314" t="inlineStr">
        <is>
          <t>Holmen skog AB</t>
        </is>
      </c>
      <c r="G314" t="n">
        <v>3.7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42520-2022</t>
        </is>
      </c>
      <c r="B315" s="1" t="n">
        <v>44831</v>
      </c>
      <c r="C315" s="1" t="n">
        <v>45956</v>
      </c>
      <c r="D315" t="inlineStr">
        <is>
          <t>SÖDERMANLANDS LÄN</t>
        </is>
      </c>
      <c r="E315" t="inlineStr">
        <is>
          <t>GNESTA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41600-2021</t>
        </is>
      </c>
      <c r="B316" s="1" t="n">
        <v>44425.43130787037</v>
      </c>
      <c r="C316" s="1" t="n">
        <v>45956</v>
      </c>
      <c r="D316" t="inlineStr">
        <is>
          <t>SÖDERMANLANDS LÄN</t>
        </is>
      </c>
      <c r="E316" t="inlineStr">
        <is>
          <t>GNESTA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59471-2022</t>
        </is>
      </c>
      <c r="B317" s="1" t="n">
        <v>44907.44111111111</v>
      </c>
      <c r="C317" s="1" t="n">
        <v>45956</v>
      </c>
      <c r="D317" t="inlineStr">
        <is>
          <t>SÖDERMANLANDS LÄN</t>
        </is>
      </c>
      <c r="E317" t="inlineStr">
        <is>
          <t>GNESTA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34596-2023</t>
        </is>
      </c>
      <c r="B318" s="1" t="n">
        <v>45140</v>
      </c>
      <c r="C318" s="1" t="n">
        <v>45956</v>
      </c>
      <c r="D318" t="inlineStr">
        <is>
          <t>SÖDERMANLANDS LÄN</t>
        </is>
      </c>
      <c r="E318" t="inlineStr">
        <is>
          <t>GNESTA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34091-2024</t>
        </is>
      </c>
      <c r="B319" s="1" t="n">
        <v>45523</v>
      </c>
      <c r="C319" s="1" t="n">
        <v>45956</v>
      </c>
      <c r="D319" t="inlineStr">
        <is>
          <t>SÖDERMANLANDS LÄN</t>
        </is>
      </c>
      <c r="E319" t="inlineStr">
        <is>
          <t>GNESTA</t>
        </is>
      </c>
      <c r="F319" t="inlineStr">
        <is>
          <t>Holmen skog AB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7653-2023</t>
        </is>
      </c>
      <c r="B320" s="1" t="n">
        <v>44972</v>
      </c>
      <c r="C320" s="1" t="n">
        <v>45956</v>
      </c>
      <c r="D320" t="inlineStr">
        <is>
          <t>SÖDERMANLANDS LÄN</t>
        </is>
      </c>
      <c r="E320" t="inlineStr">
        <is>
          <t>GNESTA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7735-2023</t>
        </is>
      </c>
      <c r="B321" s="1" t="n">
        <v>44973</v>
      </c>
      <c r="C321" s="1" t="n">
        <v>45956</v>
      </c>
      <c r="D321" t="inlineStr">
        <is>
          <t>SÖDERMANLANDS LÄN</t>
        </is>
      </c>
      <c r="E321" t="inlineStr">
        <is>
          <t>GNESTA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62883-2023</t>
        </is>
      </c>
      <c r="B322" s="1" t="n">
        <v>45272.39652777778</v>
      </c>
      <c r="C322" s="1" t="n">
        <v>45956</v>
      </c>
      <c r="D322" t="inlineStr">
        <is>
          <t>SÖDERMANLANDS LÄN</t>
        </is>
      </c>
      <c r="E322" t="inlineStr">
        <is>
          <t>GNESTA</t>
        </is>
      </c>
      <c r="G322" t="n">
        <v>4.3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5233-2025</t>
        </is>
      </c>
      <c r="B323" s="1" t="n">
        <v>45691</v>
      </c>
      <c r="C323" s="1" t="n">
        <v>45956</v>
      </c>
      <c r="D323" t="inlineStr">
        <is>
          <t>SÖDERMANLANDS LÄN</t>
        </is>
      </c>
      <c r="E323" t="inlineStr">
        <is>
          <t>GNESTA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59380-2023</t>
        </is>
      </c>
      <c r="B324" s="1" t="n">
        <v>45253</v>
      </c>
      <c r="C324" s="1" t="n">
        <v>45956</v>
      </c>
      <c r="D324" t="inlineStr">
        <is>
          <t>SÖDERMANLANDS LÄN</t>
        </is>
      </c>
      <c r="E324" t="inlineStr">
        <is>
          <t>GNESTA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>
      <c r="A325" t="inlineStr">
        <is>
          <t>A 1549-2022</t>
        </is>
      </c>
      <c r="B325" s="1" t="n">
        <v>44573</v>
      </c>
      <c r="C325" s="1" t="n">
        <v>45956</v>
      </c>
      <c r="D325" t="inlineStr">
        <is>
          <t>SÖDERMANLANDS LÄN</t>
        </is>
      </c>
      <c r="E325" t="inlineStr">
        <is>
          <t>GNESTA</t>
        </is>
      </c>
      <c r="G325" t="n">
        <v>32.6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2025-10-26T09:26:47Z</dcterms:created>
  <dcterms:modified xmlns:dcterms="http://purl.org/dc/terms/" xmlns:xsi="http://www.w3.org/2001/XMLSchema-instance" xsi:type="dcterms:W3CDTF">2025-10-26T09:26:47Z</dcterms:modified>
</cp:coreProperties>
</file>