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22257-2025</t>
        </is>
      </c>
      <c r="B2" s="1" t="n">
        <v>45785</v>
      </c>
      <c r="C2" s="1" t="n">
        <v>45961</v>
      </c>
      <c r="D2" t="inlineStr">
        <is>
          <t>ÖSTERGÖTLANDS LÄN</t>
        </is>
      </c>
      <c r="E2" t="inlineStr">
        <is>
          <t>ÅTVIDABERG</t>
        </is>
      </c>
      <c r="F2" t="inlineStr">
        <is>
          <t>Övriga statliga verk och myndigheter</t>
        </is>
      </c>
      <c r="G2" t="n">
        <v>8.5</v>
      </c>
      <c r="H2" t="n">
        <v>4</v>
      </c>
      <c r="I2" t="n">
        <v>10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20</v>
      </c>
      <c r="R2" s="2" t="inlineStr">
        <is>
          <t>Blanksvart spiklav
Kolflarnlav
Kortskaftad ärgspik
Motaggsvamp
Spillkråka
Tallticka
Talltita
Ullticka
Vedskivlav
Björksplintborre
Blomkålssvamp
Blompraktbagge
Bronshjon
Flagellkvastmossa
Grön sköldmossa
Kattfotslav
Mindre märgborre
Stubbspretmossa
Thomsons trägnagare
Blåsippa</t>
        </is>
      </c>
      <c r="S2">
        <f>HYPERLINK("https://klasma.github.io/Logging_0561/artfynd/A 22257-2025 artfynd.xlsx", "A 22257-2025")</f>
        <v/>
      </c>
      <c r="T2">
        <f>HYPERLINK("https://klasma.github.io/Logging_0561/kartor/A 22257-2025 karta.png", "A 22257-2025")</f>
        <v/>
      </c>
      <c r="U2">
        <f>HYPERLINK("https://klasma.github.io/Logging_0561/knärot/A 22257-2025 karta knärot.png", "A 22257-2025")</f>
        <v/>
      </c>
      <c r="V2">
        <f>HYPERLINK("https://klasma.github.io/Logging_0561/klagomål/A 22257-2025 FSC-klagomål.docx", "A 22257-2025")</f>
        <v/>
      </c>
      <c r="W2">
        <f>HYPERLINK("https://klasma.github.io/Logging_0561/klagomålsmail/A 22257-2025 FSC-klagomål mail.docx", "A 22257-2025")</f>
        <v/>
      </c>
      <c r="X2">
        <f>HYPERLINK("https://klasma.github.io/Logging_0561/tillsyn/A 22257-2025 tillsynsbegäran.docx", "A 22257-2025")</f>
        <v/>
      </c>
      <c r="Y2">
        <f>HYPERLINK("https://klasma.github.io/Logging_0561/tillsynsmail/A 22257-2025 tillsynsbegäran mail.docx", "A 22257-2025")</f>
        <v/>
      </c>
      <c r="Z2">
        <f>HYPERLINK("https://klasma.github.io/Logging_0561/fåglar/A 22257-2025 prioriterade fågelarter.docx", "A 22257-2025")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45961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35273-2025</t>
        </is>
      </c>
      <c r="B4" s="1" t="n">
        <v>45853.91178240741</v>
      </c>
      <c r="C4" s="1" t="n">
        <v>45961</v>
      </c>
      <c r="D4" t="inlineStr">
        <is>
          <t>ÖSTERGÖTLANDS LÄN</t>
        </is>
      </c>
      <c r="E4" t="inlineStr">
        <is>
          <t>ÅTVIDABERG</t>
        </is>
      </c>
      <c r="G4" t="n">
        <v>4.9</v>
      </c>
      <c r="H4" t="n">
        <v>5</v>
      </c>
      <c r="I4" t="n">
        <v>8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17</v>
      </c>
      <c r="R4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4">
        <f>HYPERLINK("https://klasma.github.io/Logging_0561/artfynd/A 35273-2025 artfynd.xlsx", "A 35273-2025")</f>
        <v/>
      </c>
      <c r="T4">
        <f>HYPERLINK("https://klasma.github.io/Logging_0561/kartor/A 35273-2025 karta.png", "A 35273-2025")</f>
        <v/>
      </c>
      <c r="U4">
        <f>HYPERLINK("https://klasma.github.io/Logging_0561/knärot/A 35273-2025 karta knärot.png", "A 35273-2025")</f>
        <v/>
      </c>
      <c r="V4">
        <f>HYPERLINK("https://klasma.github.io/Logging_0561/klagomål/A 35273-2025 FSC-klagomål.docx", "A 35273-2025")</f>
        <v/>
      </c>
      <c r="W4">
        <f>HYPERLINK("https://klasma.github.io/Logging_0561/klagomålsmail/A 35273-2025 FSC-klagomål mail.docx", "A 35273-2025")</f>
        <v/>
      </c>
      <c r="X4">
        <f>HYPERLINK("https://klasma.github.io/Logging_0561/tillsyn/A 35273-2025 tillsynsbegäran.docx", "A 35273-2025")</f>
        <v/>
      </c>
      <c r="Y4">
        <f>HYPERLINK("https://klasma.github.io/Logging_0561/tillsynsmail/A 35273-2025 tillsynsbegäran mail.docx", "A 35273-2025")</f>
        <v/>
      </c>
      <c r="Z4">
        <f>HYPERLINK("https://klasma.github.io/Logging_0561/fåglar/A 35273-2025 prioriterade fågelarter.docx", "A 35273-2025")</f>
        <v/>
      </c>
    </row>
    <row r="5" ht="15" customHeight="1">
      <c r="A5" t="inlineStr">
        <is>
          <t>A 5747-2024</t>
        </is>
      </c>
      <c r="B5" s="1" t="n">
        <v>45335</v>
      </c>
      <c r="C5" s="1" t="n">
        <v>45961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12.2</v>
      </c>
      <c r="H5" t="n">
        <v>5</v>
      </c>
      <c r="I5" t="n">
        <v>4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14</v>
      </c>
      <c r="R5" s="2" t="inlineStr">
        <is>
          <t>Knärot
Raggbock
Dvärgbägarlav
Spillkråka
Tallticka
Talltita
Ullticka
Vedskivlav
Bronshjon
Grovticka
Vedticka
Vågbandad barkbock
Orre
Tjäder</t>
        </is>
      </c>
      <c r="S5">
        <f>HYPERLINK("https://klasma.github.io/Logging_0561/artfynd/A 5747-2024 artfynd.xlsx", "A 5747-2024")</f>
        <v/>
      </c>
      <c r="T5">
        <f>HYPERLINK("https://klasma.github.io/Logging_0561/kartor/A 5747-2024 karta.png", "A 5747-2024")</f>
        <v/>
      </c>
      <c r="U5">
        <f>HYPERLINK("https://klasma.github.io/Logging_0561/knärot/A 5747-2024 karta knärot.png", "A 5747-2024")</f>
        <v/>
      </c>
      <c r="V5">
        <f>HYPERLINK("https://klasma.github.io/Logging_0561/klagomål/A 5747-2024 FSC-klagomål.docx", "A 5747-2024")</f>
        <v/>
      </c>
      <c r="W5">
        <f>HYPERLINK("https://klasma.github.io/Logging_0561/klagomålsmail/A 5747-2024 FSC-klagomål mail.docx", "A 5747-2024")</f>
        <v/>
      </c>
      <c r="X5">
        <f>HYPERLINK("https://klasma.github.io/Logging_0561/tillsyn/A 5747-2024 tillsynsbegäran.docx", "A 5747-2024")</f>
        <v/>
      </c>
      <c r="Y5">
        <f>HYPERLINK("https://klasma.github.io/Logging_0561/tillsynsmail/A 5747-2024 tillsynsbegäran mail.docx", "A 5747-2024")</f>
        <v/>
      </c>
      <c r="Z5">
        <f>HYPERLINK("https://klasma.github.io/Logging_0561/fåglar/A 5747-2024 prioriterade fågelarter.docx", "A 5747-2024")</f>
        <v/>
      </c>
    </row>
    <row r="6" ht="15" customHeight="1">
      <c r="A6" t="inlineStr">
        <is>
          <t>A 7085-2024</t>
        </is>
      </c>
      <c r="B6" s="1" t="n">
        <v>45343</v>
      </c>
      <c r="C6" s="1" t="n">
        <v>45961</v>
      </c>
      <c r="D6" t="inlineStr">
        <is>
          <t>ÖSTERGÖTLANDS LÄN</t>
        </is>
      </c>
      <c r="E6" t="inlineStr">
        <is>
          <t>ÅTVIDABERG</t>
        </is>
      </c>
      <c r="F6" t="inlineStr">
        <is>
          <t>Kyrkan</t>
        </is>
      </c>
      <c r="G6" t="n">
        <v>9.5</v>
      </c>
      <c r="H6" t="n">
        <v>3</v>
      </c>
      <c r="I6" t="n">
        <v>5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14</v>
      </c>
      <c r="R6" s="2" t="inlineStr">
        <is>
          <t>Dvärgbägarlav
Hornvaxskinn
Kilporing
Spillkråka
Stiftklotterlav
Tallticka
Vedskivlav
Brandticka
Gullgröppa
Strutbräken
Tibast
Trädporella
Blåsippa
Revlummer</t>
        </is>
      </c>
      <c r="S6">
        <f>HYPERLINK("https://klasma.github.io/Logging_0561/artfynd/A 7085-2024 artfynd.xlsx", "A 7085-2024")</f>
        <v/>
      </c>
      <c r="T6">
        <f>HYPERLINK("https://klasma.github.io/Logging_0561/kartor/A 7085-2024 karta.png", "A 7085-2024")</f>
        <v/>
      </c>
      <c r="V6">
        <f>HYPERLINK("https://klasma.github.io/Logging_0561/klagomål/A 7085-2024 FSC-klagomål.docx", "A 7085-2024")</f>
        <v/>
      </c>
      <c r="W6">
        <f>HYPERLINK("https://klasma.github.io/Logging_0561/klagomålsmail/A 7085-2024 FSC-klagomål mail.docx", "A 7085-2024")</f>
        <v/>
      </c>
      <c r="X6">
        <f>HYPERLINK("https://klasma.github.io/Logging_0561/tillsyn/A 7085-2024 tillsynsbegäran.docx", "A 7085-2024")</f>
        <v/>
      </c>
      <c r="Y6">
        <f>HYPERLINK("https://klasma.github.io/Logging_0561/tillsynsmail/A 7085-2024 tillsynsbegäran mail.docx", "A 7085-2024")</f>
        <v/>
      </c>
      <c r="Z6">
        <f>HYPERLINK("https://klasma.github.io/Logging_0561/fåglar/A 7085-2024 prioriterade fågelarter.docx", "A 7085-2024")</f>
        <v/>
      </c>
    </row>
    <row r="7" ht="15" customHeight="1">
      <c r="A7" t="inlineStr">
        <is>
          <t>A 34703-2025</t>
        </is>
      </c>
      <c r="B7" s="1" t="n">
        <v>45848</v>
      </c>
      <c r="C7" s="1" t="n">
        <v>45961</v>
      </c>
      <c r="D7" t="inlineStr">
        <is>
          <t>ÖSTERGÖTLANDS LÄN</t>
        </is>
      </c>
      <c r="E7" t="inlineStr">
        <is>
          <t>ÅTVIDABERG</t>
        </is>
      </c>
      <c r="G7" t="n">
        <v>6</v>
      </c>
      <c r="H7" t="n">
        <v>5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12</v>
      </c>
      <c r="R7" s="2" t="inlineStr">
        <is>
          <t>Knärot
Motaggsvamp
Spillkråka
Tallticka
Talltita
Ullticka
Vedskivlav
Bronshjon
Kornknutmossa
Vedticka
Gröngöling
Sparvuggla</t>
        </is>
      </c>
      <c r="S7">
        <f>HYPERLINK("https://klasma.github.io/Logging_0561/artfynd/A 34703-2025 artfynd.xlsx", "A 34703-2025")</f>
        <v/>
      </c>
      <c r="T7">
        <f>HYPERLINK("https://klasma.github.io/Logging_0561/kartor/A 34703-2025 karta.png", "A 34703-2025")</f>
        <v/>
      </c>
      <c r="U7">
        <f>HYPERLINK("https://klasma.github.io/Logging_0561/knärot/A 34703-2025 karta knärot.png", "A 34703-2025")</f>
        <v/>
      </c>
      <c r="V7">
        <f>HYPERLINK("https://klasma.github.io/Logging_0561/klagomål/A 34703-2025 FSC-klagomål.docx", "A 34703-2025")</f>
        <v/>
      </c>
      <c r="W7">
        <f>HYPERLINK("https://klasma.github.io/Logging_0561/klagomålsmail/A 34703-2025 FSC-klagomål mail.docx", "A 34703-2025")</f>
        <v/>
      </c>
      <c r="X7">
        <f>HYPERLINK("https://klasma.github.io/Logging_0561/tillsyn/A 34703-2025 tillsynsbegäran.docx", "A 34703-2025")</f>
        <v/>
      </c>
      <c r="Y7">
        <f>HYPERLINK("https://klasma.github.io/Logging_0561/tillsynsmail/A 34703-2025 tillsynsbegäran mail.docx", "A 34703-2025")</f>
        <v/>
      </c>
      <c r="Z7">
        <f>HYPERLINK("https://klasma.github.io/Logging_0561/fåglar/A 34703-2025 prioriterade fågelarter.docx", "A 34703-2025")</f>
        <v/>
      </c>
    </row>
    <row r="8" ht="15" customHeight="1">
      <c r="A8" t="inlineStr">
        <is>
          <t>A 29387-2025</t>
        </is>
      </c>
      <c r="B8" s="1" t="n">
        <v>45824</v>
      </c>
      <c r="C8" s="1" t="n">
        <v>45961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45961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45961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45961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45961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45961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45961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37222-2023</t>
        </is>
      </c>
      <c r="B15" s="1" t="n">
        <v>45155</v>
      </c>
      <c r="C15" s="1" t="n">
        <v>45961</v>
      </c>
      <c r="D15" t="inlineStr">
        <is>
          <t>ÖSTERGÖTLANDS LÄN</t>
        </is>
      </c>
      <c r="E15" t="inlineStr">
        <is>
          <t>ÅTVIDABERG</t>
        </is>
      </c>
      <c r="G15" t="n">
        <v>0.3</v>
      </c>
      <c r="H15" t="n">
        <v>4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Mindre hackspett
Spillkråka
Talltita
Bronshjon</t>
        </is>
      </c>
      <c r="S15">
        <f>HYPERLINK("https://klasma.github.io/Logging_0561/artfynd/A 37222-2023 artfynd.xlsx", "A 37222-2023")</f>
        <v/>
      </c>
      <c r="T15">
        <f>HYPERLINK("https://klasma.github.io/Logging_0561/kartor/A 37222-2023 karta.png", "A 37222-2023")</f>
        <v/>
      </c>
      <c r="U15">
        <f>HYPERLINK("https://klasma.github.io/Logging_0561/knärot/A 37222-2023 karta knärot.png", "A 37222-2023")</f>
        <v/>
      </c>
      <c r="V15">
        <f>HYPERLINK("https://klasma.github.io/Logging_0561/klagomål/A 37222-2023 FSC-klagomål.docx", "A 37222-2023")</f>
        <v/>
      </c>
      <c r="W15">
        <f>HYPERLINK("https://klasma.github.io/Logging_0561/klagomålsmail/A 37222-2023 FSC-klagomål mail.docx", "A 37222-2023")</f>
        <v/>
      </c>
      <c r="X15">
        <f>HYPERLINK("https://klasma.github.io/Logging_0561/tillsyn/A 37222-2023 tillsynsbegäran.docx", "A 37222-2023")</f>
        <v/>
      </c>
      <c r="Y15">
        <f>HYPERLINK("https://klasma.github.io/Logging_0561/tillsynsmail/A 37222-2023 tillsynsbegäran mail.docx", "A 37222-2023")</f>
        <v/>
      </c>
      <c r="Z15">
        <f>HYPERLINK("https://klasma.github.io/Logging_0561/fåglar/A 37222-2023 prioriterade fågelarter.docx", "A 37222-2023")</f>
        <v/>
      </c>
    </row>
    <row r="16" ht="15" customHeight="1">
      <c r="A16" t="inlineStr">
        <is>
          <t>A 40628-2025</t>
        </is>
      </c>
      <c r="B16" s="1" t="n">
        <v>45896.59030092593</v>
      </c>
      <c r="C16" s="1" t="n">
        <v>45961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1.8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Dvärgbägarlav
Kolflarnlav
Tallticka
Vedskivlav
Vedticka</t>
        </is>
      </c>
      <c r="S16">
        <f>HYPERLINK("https://klasma.github.io/Logging_0561/artfynd/A 40628-2025 artfynd.xlsx", "A 40628-2025")</f>
        <v/>
      </c>
      <c r="T16">
        <f>HYPERLINK("https://klasma.github.io/Logging_0561/kartor/A 40628-2025 karta.png", "A 40628-2025")</f>
        <v/>
      </c>
      <c r="V16">
        <f>HYPERLINK("https://klasma.github.io/Logging_0561/klagomål/A 40628-2025 FSC-klagomål.docx", "A 40628-2025")</f>
        <v/>
      </c>
      <c r="W16">
        <f>HYPERLINK("https://klasma.github.io/Logging_0561/klagomålsmail/A 40628-2025 FSC-klagomål mail.docx", "A 40628-2025")</f>
        <v/>
      </c>
      <c r="X16">
        <f>HYPERLINK("https://klasma.github.io/Logging_0561/tillsyn/A 40628-2025 tillsynsbegäran.docx", "A 40628-2025")</f>
        <v/>
      </c>
      <c r="Y16">
        <f>HYPERLINK("https://klasma.github.io/Logging_0561/tillsynsmail/A 40628-2025 tillsynsbegäran mail.docx", "A 40628-2025")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45961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45961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32058-2022</t>
        </is>
      </c>
      <c r="B19" s="1" t="n">
        <v>44778</v>
      </c>
      <c r="C19" s="1" t="n">
        <v>45961</v>
      </c>
      <c r="D19" t="inlineStr">
        <is>
          <t>ÖSTERGÖTLANDS LÄN</t>
        </is>
      </c>
      <c r="E19" t="inlineStr">
        <is>
          <t>ÅTVIDABERG</t>
        </is>
      </c>
      <c r="G19" t="n">
        <v>0.2</v>
      </c>
      <c r="H19" t="n">
        <v>2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Talltita
Ullticka
Blomkålssvamp</t>
        </is>
      </c>
      <c r="S19">
        <f>HYPERLINK("https://klasma.github.io/Logging_0561/artfynd/A 32058-2022 artfynd.xlsx", "A 32058-2022")</f>
        <v/>
      </c>
      <c r="T19">
        <f>HYPERLINK("https://klasma.github.io/Logging_0561/kartor/A 32058-2022 karta.png", "A 32058-2022")</f>
        <v/>
      </c>
      <c r="U19">
        <f>HYPERLINK("https://klasma.github.io/Logging_0561/knärot/A 32058-2022 karta knärot.png", "A 32058-2022")</f>
        <v/>
      </c>
      <c r="V19">
        <f>HYPERLINK("https://klasma.github.io/Logging_0561/klagomål/A 32058-2022 FSC-klagomål.docx", "A 32058-2022")</f>
        <v/>
      </c>
      <c r="W19">
        <f>HYPERLINK("https://klasma.github.io/Logging_0561/klagomålsmail/A 32058-2022 FSC-klagomål mail.docx", "A 32058-2022")</f>
        <v/>
      </c>
      <c r="X19">
        <f>HYPERLINK("https://klasma.github.io/Logging_0561/tillsyn/A 32058-2022 tillsynsbegäran.docx", "A 32058-2022")</f>
        <v/>
      </c>
      <c r="Y19">
        <f>HYPERLINK("https://klasma.github.io/Logging_0561/tillsynsmail/A 32058-2022 tillsynsbegäran mail.docx", "A 32058-2022")</f>
        <v/>
      </c>
      <c r="Z19">
        <f>HYPERLINK("https://klasma.github.io/Logging_0561/fåglar/A 32058-2022 prioriterade fågelarter.docx", "A 32058-2022")</f>
        <v/>
      </c>
    </row>
    <row r="20" ht="15" customHeight="1">
      <c r="A20" t="inlineStr">
        <is>
          <t>A 13109-2025</t>
        </is>
      </c>
      <c r="B20" s="1" t="n">
        <v>45734.69969907407</v>
      </c>
      <c r="C20" s="1" t="n">
        <v>45961</v>
      </c>
      <c r="D20" t="inlineStr">
        <is>
          <t>ÖSTERGÖTLANDS LÄN</t>
        </is>
      </c>
      <c r="E20" t="inlineStr">
        <is>
          <t>ÅTVIDABERG</t>
        </is>
      </c>
      <c r="G20" t="n">
        <v>1.6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Spillkråka
Ullticka
Revlummer</t>
        </is>
      </c>
      <c r="S20">
        <f>HYPERLINK("https://klasma.github.io/Logging_0561/artfynd/A 13109-2025 artfynd.xlsx", "A 13109-2025")</f>
        <v/>
      </c>
      <c r="T20">
        <f>HYPERLINK("https://klasma.github.io/Logging_0561/kartor/A 13109-2025 karta.png", "A 13109-2025")</f>
        <v/>
      </c>
      <c r="U20">
        <f>HYPERLINK("https://klasma.github.io/Logging_0561/knärot/A 13109-2025 karta knärot.png", "A 13109-2025")</f>
        <v/>
      </c>
      <c r="V20">
        <f>HYPERLINK("https://klasma.github.io/Logging_0561/klagomål/A 13109-2025 FSC-klagomål.docx", "A 13109-2025")</f>
        <v/>
      </c>
      <c r="W20">
        <f>HYPERLINK("https://klasma.github.io/Logging_0561/klagomålsmail/A 13109-2025 FSC-klagomål mail.docx", "A 13109-2025")</f>
        <v/>
      </c>
      <c r="X20">
        <f>HYPERLINK("https://klasma.github.io/Logging_0561/tillsyn/A 13109-2025 tillsynsbegäran.docx", "A 13109-2025")</f>
        <v/>
      </c>
      <c r="Y20">
        <f>HYPERLINK("https://klasma.github.io/Logging_0561/tillsynsmail/A 13109-2025 tillsynsbegäran mail.docx", "A 13109-2025")</f>
        <v/>
      </c>
      <c r="Z20">
        <f>HYPERLINK("https://klasma.github.io/Logging_0561/fåglar/A 13109-2025 prioriterade fågelarter.docx", "A 13109-2025")</f>
        <v/>
      </c>
    </row>
    <row r="21" ht="15" customHeight="1">
      <c r="A21" t="inlineStr">
        <is>
          <t>A 21664-2025</t>
        </is>
      </c>
      <c r="B21" s="1" t="n">
        <v>45783.45811342593</v>
      </c>
      <c r="C21" s="1" t="n">
        <v>45961</v>
      </c>
      <c r="D21" t="inlineStr">
        <is>
          <t>ÖSTERGÖTLANDS LÄN</t>
        </is>
      </c>
      <c r="E21" t="inlineStr">
        <is>
          <t>ÅTVIDABERG</t>
        </is>
      </c>
      <c r="F21" t="inlineStr">
        <is>
          <t>Sveaskog</t>
        </is>
      </c>
      <c r="G21" t="n">
        <v>1.9</v>
      </c>
      <c r="H21" t="n">
        <v>2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Kricka
Dvärghäxört
Grönpyrola
Korallrot</t>
        </is>
      </c>
      <c r="S21">
        <f>HYPERLINK("https://klasma.github.io/Logging_0561/artfynd/A 21664-2025 artfynd.xlsx", "A 21664-2025")</f>
        <v/>
      </c>
      <c r="T21">
        <f>HYPERLINK("https://klasma.github.io/Logging_0561/kartor/A 21664-2025 karta.png", "A 21664-2025")</f>
        <v/>
      </c>
      <c r="V21">
        <f>HYPERLINK("https://klasma.github.io/Logging_0561/klagomål/A 21664-2025 FSC-klagomål.docx", "A 21664-2025")</f>
        <v/>
      </c>
      <c r="W21">
        <f>HYPERLINK("https://klasma.github.io/Logging_0561/klagomålsmail/A 21664-2025 FSC-klagomål mail.docx", "A 21664-2025")</f>
        <v/>
      </c>
      <c r="X21">
        <f>HYPERLINK("https://klasma.github.io/Logging_0561/tillsyn/A 21664-2025 tillsynsbegäran.docx", "A 21664-2025")</f>
        <v/>
      </c>
      <c r="Y21">
        <f>HYPERLINK("https://klasma.github.io/Logging_0561/tillsynsmail/A 21664-2025 tillsynsbegäran mail.docx", "A 21664-2025")</f>
        <v/>
      </c>
      <c r="Z21">
        <f>HYPERLINK("https://klasma.github.io/Logging_0561/fåglar/A 21664-2025 prioriterade fågelarter.docx", "A 21664-2025")</f>
        <v/>
      </c>
    </row>
    <row r="22" ht="15" customHeight="1">
      <c r="A22" t="inlineStr">
        <is>
          <t>A 40422-2022</t>
        </is>
      </c>
      <c r="B22" s="1" t="n">
        <v>44823</v>
      </c>
      <c r="C22" s="1" t="n">
        <v>45961</v>
      </c>
      <c r="D22" t="inlineStr">
        <is>
          <t>ÖSTERGÖTLANDS LÄN</t>
        </is>
      </c>
      <c r="E22" t="inlineStr">
        <is>
          <t>ÅTVIDABERG</t>
        </is>
      </c>
      <c r="G22" t="n">
        <v>11.3</v>
      </c>
      <c r="H22" t="n">
        <v>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Grön sköldmossa
Korallrot
Stubbspretmossa
Tibast</t>
        </is>
      </c>
      <c r="S22">
        <f>HYPERLINK("https://klasma.github.io/Logging_0561/artfynd/A 40422-2022 artfynd.xlsx", "A 40422-2022")</f>
        <v/>
      </c>
      <c r="T22">
        <f>HYPERLINK("https://klasma.github.io/Logging_0561/kartor/A 40422-2022 karta.png", "A 40422-2022")</f>
        <v/>
      </c>
      <c r="V22">
        <f>HYPERLINK("https://klasma.github.io/Logging_0561/klagomål/A 40422-2022 FSC-klagomål.docx", "A 40422-2022")</f>
        <v/>
      </c>
      <c r="W22">
        <f>HYPERLINK("https://klasma.github.io/Logging_0561/klagomålsmail/A 40422-2022 FSC-klagomål mail.docx", "A 40422-2022")</f>
        <v/>
      </c>
      <c r="X22">
        <f>HYPERLINK("https://klasma.github.io/Logging_0561/tillsyn/A 40422-2022 tillsynsbegäran.docx", "A 40422-2022")</f>
        <v/>
      </c>
      <c r="Y22">
        <f>HYPERLINK("https://klasma.github.io/Logging_0561/tillsynsmail/A 40422-2022 tillsynsbegäran mail.docx", "A 40422-2022")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45961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60510-2023</t>
        </is>
      </c>
      <c r="B24" s="1" t="n">
        <v>45259</v>
      </c>
      <c r="C24" s="1" t="n">
        <v>45961</v>
      </c>
      <c r="D24" t="inlineStr">
        <is>
          <t>ÖSTERGÖTLANDS LÄN</t>
        </is>
      </c>
      <c r="E24" t="inlineStr">
        <is>
          <t>ÅTVIDABERG</t>
        </is>
      </c>
      <c r="G24" t="n">
        <v>2.8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Dvärgbägarlav
Vedskivlav
Blåmossa</t>
        </is>
      </c>
      <c r="S24">
        <f>HYPERLINK("https://klasma.github.io/Logging_0561/artfynd/A 60510-2023 artfynd.xlsx", "A 60510-2023")</f>
        <v/>
      </c>
      <c r="T24">
        <f>HYPERLINK("https://klasma.github.io/Logging_0561/kartor/A 60510-2023 karta.png", "A 60510-2023")</f>
        <v/>
      </c>
      <c r="V24">
        <f>HYPERLINK("https://klasma.github.io/Logging_0561/klagomål/A 60510-2023 FSC-klagomål.docx", "A 60510-2023")</f>
        <v/>
      </c>
      <c r="W24">
        <f>HYPERLINK("https://klasma.github.io/Logging_0561/klagomålsmail/A 60510-2023 FSC-klagomål mail.docx", "A 60510-2023")</f>
        <v/>
      </c>
      <c r="X24">
        <f>HYPERLINK("https://klasma.github.io/Logging_0561/tillsyn/A 60510-2023 tillsynsbegäran.docx", "A 60510-2023")</f>
        <v/>
      </c>
      <c r="Y24">
        <f>HYPERLINK("https://klasma.github.io/Logging_0561/tillsynsmail/A 60510-2023 tillsynsbegäran mail.docx", "A 60510-2023")</f>
        <v/>
      </c>
    </row>
    <row r="25" ht="15" customHeight="1">
      <c r="A25" t="inlineStr">
        <is>
          <t>A 614-2024</t>
        </is>
      </c>
      <c r="B25" s="1" t="n">
        <v>45299</v>
      </c>
      <c r="C25" s="1" t="n">
        <v>45961</v>
      </c>
      <c r="D25" t="inlineStr">
        <is>
          <t>ÖSTERGÖTLANDS LÄN</t>
        </is>
      </c>
      <c r="E25" t="inlineStr">
        <is>
          <t>ÅTVIDABERG</t>
        </is>
      </c>
      <c r="G25" t="n">
        <v>3.9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Spillkråka
Tallticka
Vedskivlav</t>
        </is>
      </c>
      <c r="S25">
        <f>HYPERLINK("https://klasma.github.io/Logging_0561/artfynd/A 614-2024 artfynd.xlsx", "A 614-2024")</f>
        <v/>
      </c>
      <c r="T25">
        <f>HYPERLINK("https://klasma.github.io/Logging_0561/kartor/A 614-2024 karta.png", "A 614-2024")</f>
        <v/>
      </c>
      <c r="U25">
        <f>HYPERLINK("https://klasma.github.io/Logging_0561/knärot/A 614-2024 karta knärot.png", "A 614-2024")</f>
        <v/>
      </c>
      <c r="V25">
        <f>HYPERLINK("https://klasma.github.io/Logging_0561/klagomål/A 614-2024 FSC-klagomål.docx", "A 614-2024")</f>
        <v/>
      </c>
      <c r="W25">
        <f>HYPERLINK("https://klasma.github.io/Logging_0561/klagomålsmail/A 614-2024 FSC-klagomål mail.docx", "A 614-2024")</f>
        <v/>
      </c>
      <c r="X25">
        <f>HYPERLINK("https://klasma.github.io/Logging_0561/tillsyn/A 614-2024 tillsynsbegäran.docx", "A 614-2024")</f>
        <v/>
      </c>
      <c r="Y25">
        <f>HYPERLINK("https://klasma.github.io/Logging_0561/tillsynsmail/A 614-2024 tillsynsbegäran mail.docx", "A 614-2024")</f>
        <v/>
      </c>
      <c r="Z25">
        <f>HYPERLINK("https://klasma.github.io/Logging_0561/fåglar/A 614-2024 prioriterade fågelarter.docx", "A 614-2024")</f>
        <v/>
      </c>
    </row>
    <row r="26" ht="15" customHeight="1">
      <c r="A26" t="inlineStr">
        <is>
          <t>A 30472-2023</t>
        </is>
      </c>
      <c r="B26" s="1" t="n">
        <v>45111</v>
      </c>
      <c r="C26" s="1" t="n">
        <v>45961</v>
      </c>
      <c r="D26" t="inlineStr">
        <is>
          <t>ÖSTERGÖTLANDS LÄN</t>
        </is>
      </c>
      <c r="E26" t="inlineStr">
        <is>
          <t>ÅTVIDABERG</t>
        </is>
      </c>
      <c r="F26" t="inlineStr">
        <is>
          <t>Övriga Aktiebolag</t>
        </is>
      </c>
      <c r="G26" t="n">
        <v>12.2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Utter
Åkergroda
Vanlig groda</t>
        </is>
      </c>
      <c r="S26">
        <f>HYPERLINK("https://klasma.github.io/Logging_0561/artfynd/A 30472-2023 artfynd.xlsx", "A 30472-2023")</f>
        <v/>
      </c>
      <c r="T26">
        <f>HYPERLINK("https://klasma.github.io/Logging_0561/kartor/A 30472-2023 karta.png", "A 30472-2023")</f>
        <v/>
      </c>
      <c r="V26">
        <f>HYPERLINK("https://klasma.github.io/Logging_0561/klagomål/A 30472-2023 FSC-klagomål.docx", "A 30472-2023")</f>
        <v/>
      </c>
      <c r="W26">
        <f>HYPERLINK("https://klasma.github.io/Logging_0561/klagomålsmail/A 30472-2023 FSC-klagomål mail.docx", "A 30472-2023")</f>
        <v/>
      </c>
      <c r="X26">
        <f>HYPERLINK("https://klasma.github.io/Logging_0561/tillsyn/A 30472-2023 tillsynsbegäran.docx", "A 30472-2023")</f>
        <v/>
      </c>
      <c r="Y26">
        <f>HYPERLINK("https://klasma.github.io/Logging_0561/tillsynsmail/A 30472-2023 tillsynsbegäran mail.docx", "A 30472-2023")</f>
        <v/>
      </c>
    </row>
    <row r="27" ht="15" customHeight="1">
      <c r="A27" t="inlineStr">
        <is>
          <t>A 37278-2023</t>
        </is>
      </c>
      <c r="B27" s="1" t="n">
        <v>45156</v>
      </c>
      <c r="C27" s="1" t="n">
        <v>45961</v>
      </c>
      <c r="D27" t="inlineStr">
        <is>
          <t>ÖSTERGÖTLANDS LÄN</t>
        </is>
      </c>
      <c r="E27" t="inlineStr">
        <is>
          <t>ÅTVIDABERG</t>
        </is>
      </c>
      <c r="G27" t="n">
        <v>0.1</v>
      </c>
      <c r="H27" t="n">
        <v>3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Järpe
Spillkråka
Talltita</t>
        </is>
      </c>
      <c r="S27">
        <f>HYPERLINK("https://klasma.github.io/Logging_0561/artfynd/A 37278-2023 artfynd.xlsx", "A 37278-2023")</f>
        <v/>
      </c>
      <c r="T27">
        <f>HYPERLINK("https://klasma.github.io/Logging_0561/kartor/A 37278-2023 karta.png", "A 37278-2023")</f>
        <v/>
      </c>
      <c r="U27">
        <f>HYPERLINK("https://klasma.github.io/Logging_0561/knärot/A 37278-2023 karta knärot.png", "A 37278-2023")</f>
        <v/>
      </c>
      <c r="V27">
        <f>HYPERLINK("https://klasma.github.io/Logging_0561/klagomål/A 37278-2023 FSC-klagomål.docx", "A 37278-2023")</f>
        <v/>
      </c>
      <c r="W27">
        <f>HYPERLINK("https://klasma.github.io/Logging_0561/klagomålsmail/A 37278-2023 FSC-klagomål mail.docx", "A 37278-2023")</f>
        <v/>
      </c>
      <c r="X27">
        <f>HYPERLINK("https://klasma.github.io/Logging_0561/tillsyn/A 37278-2023 tillsynsbegäran.docx", "A 37278-2023")</f>
        <v/>
      </c>
      <c r="Y27">
        <f>HYPERLINK("https://klasma.github.io/Logging_0561/tillsynsmail/A 37278-2023 tillsynsbegäran mail.docx", "A 37278-2023")</f>
        <v/>
      </c>
      <c r="Z27">
        <f>HYPERLINK("https://klasma.github.io/Logging_0561/fåglar/A 37278-2023 prioriterade fågelarter.docx", "A 37278-2023")</f>
        <v/>
      </c>
    </row>
    <row r="28" ht="15" customHeight="1">
      <c r="A28" t="inlineStr">
        <is>
          <t>A 29622-2025</t>
        </is>
      </c>
      <c r="B28" s="1" t="n">
        <v>45825</v>
      </c>
      <c r="C28" s="1" t="n">
        <v>45961</v>
      </c>
      <c r="D28" t="inlineStr">
        <is>
          <t>ÖSTERGÖTLANDS LÄN</t>
        </is>
      </c>
      <c r="E28" t="inlineStr">
        <is>
          <t>ÅTVIDABERG</t>
        </is>
      </c>
      <c r="G28" t="n">
        <v>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Entita
Spillkråka
Svartvit flugsnappare</t>
        </is>
      </c>
      <c r="S28">
        <f>HYPERLINK("https://klasma.github.io/Logging_0561/artfynd/A 29622-2025 artfynd.xlsx", "A 29622-2025")</f>
        <v/>
      </c>
      <c r="T28">
        <f>HYPERLINK("https://klasma.github.io/Logging_0561/kartor/A 29622-2025 karta.png", "A 29622-2025")</f>
        <v/>
      </c>
      <c r="V28">
        <f>HYPERLINK("https://klasma.github.io/Logging_0561/klagomål/A 29622-2025 FSC-klagomål.docx", "A 29622-2025")</f>
        <v/>
      </c>
      <c r="W28">
        <f>HYPERLINK("https://klasma.github.io/Logging_0561/klagomålsmail/A 29622-2025 FSC-klagomål mail.docx", "A 29622-2025")</f>
        <v/>
      </c>
      <c r="X28">
        <f>HYPERLINK("https://klasma.github.io/Logging_0561/tillsyn/A 29622-2025 tillsynsbegäran.docx", "A 29622-2025")</f>
        <v/>
      </c>
      <c r="Y28">
        <f>HYPERLINK("https://klasma.github.io/Logging_0561/tillsynsmail/A 29622-2025 tillsynsbegäran mail.docx", "A 29622-2025")</f>
        <v/>
      </c>
      <c r="Z28">
        <f>HYPERLINK("https://klasma.github.io/Logging_0561/fåglar/A 29622-2025 prioriterade fågelarter.docx", "A 29622-2025")</f>
        <v/>
      </c>
    </row>
    <row r="29" ht="15" customHeight="1">
      <c r="A29" t="inlineStr">
        <is>
          <t>A 34708-2025</t>
        </is>
      </c>
      <c r="B29" s="1" t="n">
        <v>45848</v>
      </c>
      <c r="C29" s="1" t="n">
        <v>45961</v>
      </c>
      <c r="D29" t="inlineStr">
        <is>
          <t>ÖSTERGÖTLANDS LÄN</t>
        </is>
      </c>
      <c r="E29" t="inlineStr">
        <is>
          <t>ÅTVIDABERG</t>
        </is>
      </c>
      <c r="G29" t="n">
        <v>0.9</v>
      </c>
      <c r="H29" t="n">
        <v>3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Spillkråka
Talltita</t>
        </is>
      </c>
      <c r="S29">
        <f>HYPERLINK("https://klasma.github.io/Logging_0561/artfynd/A 34708-2025 artfynd.xlsx", "A 34708-2025")</f>
        <v/>
      </c>
      <c r="T29">
        <f>HYPERLINK("https://klasma.github.io/Logging_0561/kartor/A 34708-2025 karta.png", "A 34708-2025")</f>
        <v/>
      </c>
      <c r="U29">
        <f>HYPERLINK("https://klasma.github.io/Logging_0561/knärot/A 34708-2025 karta knärot.png", "A 34708-2025")</f>
        <v/>
      </c>
      <c r="V29">
        <f>HYPERLINK("https://klasma.github.io/Logging_0561/klagomål/A 34708-2025 FSC-klagomål.docx", "A 34708-2025")</f>
        <v/>
      </c>
      <c r="W29">
        <f>HYPERLINK("https://klasma.github.io/Logging_0561/klagomålsmail/A 34708-2025 FSC-klagomål mail.docx", "A 34708-2025")</f>
        <v/>
      </c>
      <c r="X29">
        <f>HYPERLINK("https://klasma.github.io/Logging_0561/tillsyn/A 34708-2025 tillsynsbegäran.docx", "A 34708-2025")</f>
        <v/>
      </c>
      <c r="Y29">
        <f>HYPERLINK("https://klasma.github.io/Logging_0561/tillsynsmail/A 34708-2025 tillsynsbegäran mail.docx", "A 34708-2025")</f>
        <v/>
      </c>
      <c r="Z29">
        <f>HYPERLINK("https://klasma.github.io/Logging_0561/fåglar/A 34708-2025 prioriterade fågelarter.docx", "A 34708-2025")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45961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17429-2024</t>
        </is>
      </c>
      <c r="B31" s="1" t="n">
        <v>45415.32003472222</v>
      </c>
      <c r="C31" s="1" t="n">
        <v>45961</v>
      </c>
      <c r="D31" t="inlineStr">
        <is>
          <t>ÖSTERGÖTLANDS LÄN</t>
        </is>
      </c>
      <c r="E31" t="inlineStr">
        <is>
          <t>ÅTVIDABERG</t>
        </is>
      </c>
      <c r="G31" t="n">
        <v>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Gölgroda
Ätlig groda</t>
        </is>
      </c>
      <c r="S31">
        <f>HYPERLINK("https://klasma.github.io/Logging_0561/artfynd/A 17429-2024 artfynd.xlsx", "A 17429-2024")</f>
        <v/>
      </c>
      <c r="T31">
        <f>HYPERLINK("https://klasma.github.io/Logging_0561/kartor/A 17429-2024 karta.png", "A 17429-2024")</f>
        <v/>
      </c>
      <c r="V31">
        <f>HYPERLINK("https://klasma.github.io/Logging_0561/klagomål/A 17429-2024 FSC-klagomål.docx", "A 17429-2024")</f>
        <v/>
      </c>
      <c r="W31">
        <f>HYPERLINK("https://klasma.github.io/Logging_0561/klagomålsmail/A 17429-2024 FSC-klagomål mail.docx", "A 17429-2024")</f>
        <v/>
      </c>
      <c r="X31">
        <f>HYPERLINK("https://klasma.github.io/Logging_0561/tillsyn/A 17429-2024 tillsynsbegäran.docx", "A 17429-2024")</f>
        <v/>
      </c>
      <c r="Y31">
        <f>HYPERLINK("https://klasma.github.io/Logging_0561/tillsynsmail/A 17429-2024 tillsynsbegäran mail.docx", "A 17429-2024")</f>
        <v/>
      </c>
    </row>
    <row r="32" ht="15" customHeight="1">
      <c r="A32" t="inlineStr">
        <is>
          <t>A 33570-2023</t>
        </is>
      </c>
      <c r="B32" s="1" t="n">
        <v>45131</v>
      </c>
      <c r="C32" s="1" t="n">
        <v>45961</v>
      </c>
      <c r="D32" t="inlineStr">
        <is>
          <t>ÖSTERGÖTLANDS LÄN</t>
        </is>
      </c>
      <c r="E32" t="inlineStr">
        <is>
          <t>ÅTVIDABERG</t>
        </is>
      </c>
      <c r="G32" t="n">
        <v>10.6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Hypebaeus flavipes
Läderbagge</t>
        </is>
      </c>
      <c r="S32">
        <f>HYPERLINK("https://klasma.github.io/Logging_0561/artfynd/A 33570-2023 artfynd.xlsx", "A 33570-2023")</f>
        <v/>
      </c>
      <c r="T32">
        <f>HYPERLINK("https://klasma.github.io/Logging_0561/kartor/A 33570-2023 karta.png", "A 33570-2023")</f>
        <v/>
      </c>
      <c r="V32">
        <f>HYPERLINK("https://klasma.github.io/Logging_0561/klagomål/A 33570-2023 FSC-klagomål.docx", "A 33570-2023")</f>
        <v/>
      </c>
      <c r="W32">
        <f>HYPERLINK("https://klasma.github.io/Logging_0561/klagomålsmail/A 33570-2023 FSC-klagomål mail.docx", "A 33570-2023")</f>
        <v/>
      </c>
      <c r="X32">
        <f>HYPERLINK("https://klasma.github.io/Logging_0561/tillsyn/A 33570-2023 tillsynsbegäran.docx", "A 33570-2023")</f>
        <v/>
      </c>
      <c r="Y32">
        <f>HYPERLINK("https://klasma.github.io/Logging_0561/tillsynsmail/A 33570-2023 tillsynsbegäran mail.docx", "A 33570-2023")</f>
        <v/>
      </c>
    </row>
    <row r="33" ht="15" customHeight="1">
      <c r="A33" t="inlineStr">
        <is>
          <t>A 11501-2022</t>
        </is>
      </c>
      <c r="B33" s="1" t="n">
        <v>44631</v>
      </c>
      <c r="C33" s="1" t="n">
        <v>45961</v>
      </c>
      <c r="D33" t="inlineStr">
        <is>
          <t>ÖSTERGÖTLANDS LÄN</t>
        </is>
      </c>
      <c r="E33" t="inlineStr">
        <is>
          <t>ÅTVIDABERG</t>
        </is>
      </c>
      <c r="G33" t="n">
        <v>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Dvärghäxört
Springkorn</t>
        </is>
      </c>
      <c r="S33">
        <f>HYPERLINK("https://klasma.github.io/Logging_0561/artfynd/A 11501-2022 artfynd.xlsx", "A 11501-2022")</f>
        <v/>
      </c>
      <c r="T33">
        <f>HYPERLINK("https://klasma.github.io/Logging_0561/kartor/A 11501-2022 karta.png", "A 11501-2022")</f>
        <v/>
      </c>
      <c r="V33">
        <f>HYPERLINK("https://klasma.github.io/Logging_0561/klagomål/A 11501-2022 FSC-klagomål.docx", "A 11501-2022")</f>
        <v/>
      </c>
      <c r="W33">
        <f>HYPERLINK("https://klasma.github.io/Logging_0561/klagomålsmail/A 11501-2022 FSC-klagomål mail.docx", "A 11501-2022")</f>
        <v/>
      </c>
      <c r="X33">
        <f>HYPERLINK("https://klasma.github.io/Logging_0561/tillsyn/A 11501-2022 tillsynsbegäran.docx", "A 11501-2022")</f>
        <v/>
      </c>
      <c r="Y33">
        <f>HYPERLINK("https://klasma.github.io/Logging_0561/tillsynsmail/A 11501-2022 tillsynsbegäran mail.docx", "A 11501-2022")</f>
        <v/>
      </c>
    </row>
    <row r="34" ht="15" customHeight="1">
      <c r="A34" t="inlineStr">
        <is>
          <t>A 53205-2022</t>
        </is>
      </c>
      <c r="B34" s="1" t="n">
        <v>44874</v>
      </c>
      <c r="C34" s="1" t="n">
        <v>45961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Övriga Aktiebolag</t>
        </is>
      </c>
      <c r="G34" t="n">
        <v>12.8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Havsörn
Skogsbräsma</t>
        </is>
      </c>
      <c r="S34">
        <f>HYPERLINK("https://klasma.github.io/Logging_0561/artfynd/A 53205-2022 artfynd.xlsx", "A 53205-2022")</f>
        <v/>
      </c>
      <c r="T34">
        <f>HYPERLINK("https://klasma.github.io/Logging_0561/kartor/A 53205-2022 karta.png", "A 53205-2022")</f>
        <v/>
      </c>
      <c r="V34">
        <f>HYPERLINK("https://klasma.github.io/Logging_0561/klagomål/A 53205-2022 FSC-klagomål.docx", "A 53205-2022")</f>
        <v/>
      </c>
      <c r="W34">
        <f>HYPERLINK("https://klasma.github.io/Logging_0561/klagomålsmail/A 53205-2022 FSC-klagomål mail.docx", "A 53205-2022")</f>
        <v/>
      </c>
      <c r="X34">
        <f>HYPERLINK("https://klasma.github.io/Logging_0561/tillsyn/A 53205-2022 tillsynsbegäran.docx", "A 53205-2022")</f>
        <v/>
      </c>
      <c r="Y34">
        <f>HYPERLINK("https://klasma.github.io/Logging_0561/tillsynsmail/A 53205-2022 tillsynsbegäran mail.docx", "A 53205-2022")</f>
        <v/>
      </c>
      <c r="Z34">
        <f>HYPERLINK("https://klasma.github.io/Logging_0561/fåglar/A 53205-2022 prioriterade fågelarter.docx", "A 53205-2022")</f>
        <v/>
      </c>
    </row>
    <row r="35" ht="15" customHeight="1">
      <c r="A35" t="inlineStr">
        <is>
          <t>A 42463-2024</t>
        </is>
      </c>
      <c r="B35" s="1" t="n">
        <v>45565.47502314814</v>
      </c>
      <c r="C35" s="1" t="n">
        <v>45961</v>
      </c>
      <c r="D35" t="inlineStr">
        <is>
          <t>ÖSTERGÖTLANDS LÄN</t>
        </is>
      </c>
      <c r="E35" t="inlineStr">
        <is>
          <t>ÅTVIDABERG</t>
        </is>
      </c>
      <c r="F35" t="inlineStr">
        <is>
          <t>Sveaskog</t>
        </is>
      </c>
      <c r="G35" t="n">
        <v>2.1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Fällmossa
Blåsippa</t>
        </is>
      </c>
      <c r="S35">
        <f>HYPERLINK("https://klasma.github.io/Logging_0561/artfynd/A 42463-2024 artfynd.xlsx", "A 42463-2024")</f>
        <v/>
      </c>
      <c r="T35">
        <f>HYPERLINK("https://klasma.github.io/Logging_0561/kartor/A 42463-2024 karta.png", "A 42463-2024")</f>
        <v/>
      </c>
      <c r="V35">
        <f>HYPERLINK("https://klasma.github.io/Logging_0561/klagomål/A 42463-2024 FSC-klagomål.docx", "A 42463-2024")</f>
        <v/>
      </c>
      <c r="W35">
        <f>HYPERLINK("https://klasma.github.io/Logging_0561/klagomålsmail/A 42463-2024 FSC-klagomål mail.docx", "A 42463-2024")</f>
        <v/>
      </c>
      <c r="X35">
        <f>HYPERLINK("https://klasma.github.io/Logging_0561/tillsyn/A 42463-2024 tillsynsbegäran.docx", "A 42463-2024")</f>
        <v/>
      </c>
      <c r="Y35">
        <f>HYPERLINK("https://klasma.github.io/Logging_0561/tillsynsmail/A 42463-2024 tillsynsbegäran mail.docx", "A 42463-2024")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45961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45961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45961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8014-2022</t>
        </is>
      </c>
      <c r="B39" s="1" t="n">
        <v>44609</v>
      </c>
      <c r="C39" s="1" t="n">
        <v>45961</v>
      </c>
      <c r="D39" t="inlineStr">
        <is>
          <t>ÖSTERGÖTLANDS LÄN</t>
        </is>
      </c>
      <c r="E39" t="inlineStr">
        <is>
          <t>ÅTVIDABERG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HYPERLINK("https://klasma.github.io/Logging_0561/artfynd/A 8014-2022 artfynd.xlsx", "A 8014-2022")</f>
        <v/>
      </c>
      <c r="T39">
        <f>HYPERLINK("https://klasma.github.io/Logging_0561/kartor/A 8014-2022 karta.png", "A 8014-2022")</f>
        <v/>
      </c>
      <c r="V39">
        <f>HYPERLINK("https://klasma.github.io/Logging_0561/klagomål/A 8014-2022 FSC-klagomål.docx", "A 8014-2022")</f>
        <v/>
      </c>
      <c r="W39">
        <f>HYPERLINK("https://klasma.github.io/Logging_0561/klagomålsmail/A 8014-2022 FSC-klagomål mail.docx", "A 8014-2022")</f>
        <v/>
      </c>
      <c r="X39">
        <f>HYPERLINK("https://klasma.github.io/Logging_0561/tillsyn/A 8014-2022 tillsynsbegäran.docx", "A 8014-2022")</f>
        <v/>
      </c>
      <c r="Y39">
        <f>HYPERLINK("https://klasma.github.io/Logging_0561/tillsynsmail/A 8014-2022 tillsynsbegäran mail.docx", "A 8014-2022")</f>
        <v/>
      </c>
    </row>
    <row r="40" ht="15" customHeight="1">
      <c r="A40" t="inlineStr">
        <is>
          <t>A 56238-2021</t>
        </is>
      </c>
      <c r="B40" s="1" t="n">
        <v>44478</v>
      </c>
      <c r="C40" s="1" t="n">
        <v>45961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0.7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HYPERLINK("https://klasma.github.io/Logging_0561/artfynd/A 56238-2021 artfynd.xlsx", "A 56238-2021")</f>
        <v/>
      </c>
      <c r="T40">
        <f>HYPERLINK("https://klasma.github.io/Logging_0561/kartor/A 56238-2021 karta.png", "A 56238-2021")</f>
        <v/>
      </c>
      <c r="V40">
        <f>HYPERLINK("https://klasma.github.io/Logging_0561/klagomål/A 56238-2021 FSC-klagomål.docx", "A 56238-2021")</f>
        <v/>
      </c>
      <c r="W40">
        <f>HYPERLINK("https://klasma.github.io/Logging_0561/klagomålsmail/A 56238-2021 FSC-klagomål mail.docx", "A 56238-2021")</f>
        <v/>
      </c>
      <c r="X40">
        <f>HYPERLINK("https://klasma.github.io/Logging_0561/tillsyn/A 56238-2021 tillsynsbegäran.docx", "A 56238-2021")</f>
        <v/>
      </c>
      <c r="Y40">
        <f>HYPERLINK("https://klasma.github.io/Logging_0561/tillsynsmail/A 56238-2021 tillsynsbegäran mail.docx", "A 56238-2021")</f>
        <v/>
      </c>
    </row>
    <row r="41" ht="15" customHeight="1">
      <c r="A41" t="inlineStr">
        <is>
          <t>A 4149-2024</t>
        </is>
      </c>
      <c r="B41" s="1" t="n">
        <v>45323.8091087963</v>
      </c>
      <c r="C41" s="1" t="n">
        <v>45961</v>
      </c>
      <c r="D41" t="inlineStr">
        <is>
          <t>ÖSTERGÖTLANDS LÄN</t>
        </is>
      </c>
      <c r="E41" t="inlineStr">
        <is>
          <t>ÅTVIDABERG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HYPERLINK("https://klasma.github.io/Logging_0561/artfynd/A 4149-2024 artfynd.xlsx", "A 4149-2024")</f>
        <v/>
      </c>
      <c r="T41">
        <f>HYPERLINK("https://klasma.github.io/Logging_0561/kartor/A 4149-2024 karta.png", "A 4149-2024")</f>
        <v/>
      </c>
      <c r="U41">
        <f>HYPERLINK("https://klasma.github.io/Logging_0561/knärot/A 4149-2024 karta knärot.png", "A 4149-2024")</f>
        <v/>
      </c>
      <c r="V41">
        <f>HYPERLINK("https://klasma.github.io/Logging_0561/klagomål/A 4149-2024 FSC-klagomål.docx", "A 4149-2024")</f>
        <v/>
      </c>
      <c r="W41">
        <f>HYPERLINK("https://klasma.github.io/Logging_0561/klagomålsmail/A 4149-2024 FSC-klagomål mail.docx", "A 4149-2024")</f>
        <v/>
      </c>
      <c r="X41">
        <f>HYPERLINK("https://klasma.github.io/Logging_0561/tillsyn/A 4149-2024 tillsynsbegäran.docx", "A 4149-2024")</f>
        <v/>
      </c>
      <c r="Y41">
        <f>HYPERLINK("https://klasma.github.io/Logging_0561/tillsynsmail/A 4149-2024 tillsynsbegäran mail.docx", "A 4149-2024")</f>
        <v/>
      </c>
    </row>
    <row r="42" ht="15" customHeight="1">
      <c r="A42" t="inlineStr">
        <is>
          <t>A 4006-2024</t>
        </is>
      </c>
      <c r="B42" s="1" t="n">
        <v>45323</v>
      </c>
      <c r="C42" s="1" t="n">
        <v>45961</v>
      </c>
      <c r="D42" t="inlineStr">
        <is>
          <t>ÖSTERGÖTLANDS LÄN</t>
        </is>
      </c>
      <c r="E42" t="inlineStr">
        <is>
          <t>ÅTVIDABERG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Gulfotsskölding</t>
        </is>
      </c>
      <c r="S42">
        <f>HYPERLINK("https://klasma.github.io/Logging_0561/artfynd/A 4006-2024 artfynd.xlsx", "A 4006-2024")</f>
        <v/>
      </c>
      <c r="T42">
        <f>HYPERLINK("https://klasma.github.io/Logging_0561/kartor/A 4006-2024 karta.png", "A 4006-2024")</f>
        <v/>
      </c>
      <c r="V42">
        <f>HYPERLINK("https://klasma.github.io/Logging_0561/klagomål/A 4006-2024 FSC-klagomål.docx", "A 4006-2024")</f>
        <v/>
      </c>
      <c r="W42">
        <f>HYPERLINK("https://klasma.github.io/Logging_0561/klagomålsmail/A 4006-2024 FSC-klagomål mail.docx", "A 4006-2024")</f>
        <v/>
      </c>
      <c r="X42">
        <f>HYPERLINK("https://klasma.github.io/Logging_0561/tillsyn/A 4006-2024 tillsynsbegäran.docx", "A 4006-2024")</f>
        <v/>
      </c>
      <c r="Y42">
        <f>HYPERLINK("https://klasma.github.io/Logging_0561/tillsynsmail/A 4006-2024 tillsynsbegäran mail.docx", "A 4006-2024")</f>
        <v/>
      </c>
    </row>
    <row r="43" ht="15" customHeight="1">
      <c r="A43" t="inlineStr">
        <is>
          <t>A 1126-2023</t>
        </is>
      </c>
      <c r="B43" s="1" t="n">
        <v>44935.61596064815</v>
      </c>
      <c r="C43" s="1" t="n">
        <v>45961</v>
      </c>
      <c r="D43" t="inlineStr">
        <is>
          <t>ÖSTERGÖTLANDS LÄN</t>
        </is>
      </c>
      <c r="E43" t="inlineStr">
        <is>
          <t>ÅTVIDABERG</t>
        </is>
      </c>
      <c r="G43" t="n">
        <v>1.6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Purpurknipprot</t>
        </is>
      </c>
      <c r="S43">
        <f>HYPERLINK("https://klasma.github.io/Logging_0561/artfynd/A 1126-2023 artfynd.xlsx", "A 1126-2023")</f>
        <v/>
      </c>
      <c r="T43">
        <f>HYPERLINK("https://klasma.github.io/Logging_0561/kartor/A 1126-2023 karta.png", "A 1126-2023")</f>
        <v/>
      </c>
      <c r="V43">
        <f>HYPERLINK("https://klasma.github.io/Logging_0561/klagomål/A 1126-2023 FSC-klagomål.docx", "A 1126-2023")</f>
        <v/>
      </c>
      <c r="W43">
        <f>HYPERLINK("https://klasma.github.io/Logging_0561/klagomålsmail/A 1126-2023 FSC-klagomål mail.docx", "A 1126-2023")</f>
        <v/>
      </c>
      <c r="X43">
        <f>HYPERLINK("https://klasma.github.io/Logging_0561/tillsyn/A 1126-2023 tillsynsbegäran.docx", "A 1126-2023")</f>
        <v/>
      </c>
      <c r="Y43">
        <f>HYPERLINK("https://klasma.github.io/Logging_0561/tillsynsmail/A 1126-2023 tillsynsbegäran mail.docx", "A 1126-2023")</f>
        <v/>
      </c>
    </row>
    <row r="44" ht="15" customHeight="1">
      <c r="A44" t="inlineStr">
        <is>
          <t>A 37283-2023</t>
        </is>
      </c>
      <c r="B44" s="1" t="n">
        <v>45156</v>
      </c>
      <c r="C44" s="1" t="n">
        <v>45961</v>
      </c>
      <c r="D44" t="inlineStr">
        <is>
          <t>ÖSTERGÖTLANDS LÄN</t>
        </is>
      </c>
      <c r="E44" t="inlineStr">
        <is>
          <t>ÅTVIDABERG</t>
        </is>
      </c>
      <c r="G44" t="n">
        <v>0.1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HYPERLINK("https://klasma.github.io/Logging_0561/artfynd/A 37283-2023 artfynd.xlsx", "A 37283-2023")</f>
        <v/>
      </c>
      <c r="T44">
        <f>HYPERLINK("https://klasma.github.io/Logging_0561/kartor/A 37283-2023 karta.png", "A 37283-2023")</f>
        <v/>
      </c>
      <c r="U44">
        <f>HYPERLINK("https://klasma.github.io/Logging_0561/knärot/A 37283-2023 karta knärot.png", "A 37283-2023")</f>
        <v/>
      </c>
      <c r="V44">
        <f>HYPERLINK("https://klasma.github.io/Logging_0561/klagomål/A 37283-2023 FSC-klagomål.docx", "A 37283-2023")</f>
        <v/>
      </c>
      <c r="W44">
        <f>HYPERLINK("https://klasma.github.io/Logging_0561/klagomålsmail/A 37283-2023 FSC-klagomål mail.docx", "A 37283-2023")</f>
        <v/>
      </c>
      <c r="X44">
        <f>HYPERLINK("https://klasma.github.io/Logging_0561/tillsyn/A 37283-2023 tillsynsbegäran.docx", "A 37283-2023")</f>
        <v/>
      </c>
      <c r="Y44">
        <f>HYPERLINK("https://klasma.github.io/Logging_0561/tillsynsmail/A 37283-2023 tillsynsbegäran mail.docx", "A 37283-2023")</f>
        <v/>
      </c>
      <c r="Z44">
        <f>HYPERLINK("https://klasma.github.io/Logging_0561/fåglar/A 37283-2023 prioriterade fågelarter.docx", "A 37283-2023")</f>
        <v/>
      </c>
    </row>
    <row r="45" ht="15" customHeight="1">
      <c r="A45" t="inlineStr">
        <is>
          <t>A 17772-2025</t>
        </is>
      </c>
      <c r="B45" s="1" t="n">
        <v>45758.51744212963</v>
      </c>
      <c r="C45" s="1" t="n">
        <v>45961</v>
      </c>
      <c r="D45" t="inlineStr">
        <is>
          <t>ÖSTERGÖTLANDS LÄN</t>
        </is>
      </c>
      <c r="E45" t="inlineStr">
        <is>
          <t>ÅTVIDABERG</t>
        </is>
      </c>
      <c r="G45" t="n">
        <v>6.3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HYPERLINK("https://klasma.github.io/Logging_0561/artfynd/A 17772-2025 artfynd.xlsx", "A 17772-2025")</f>
        <v/>
      </c>
      <c r="T45">
        <f>HYPERLINK("https://klasma.github.io/Logging_0561/kartor/A 17772-2025 karta.png", "A 17772-2025")</f>
        <v/>
      </c>
      <c r="V45">
        <f>HYPERLINK("https://klasma.github.io/Logging_0561/klagomål/A 17772-2025 FSC-klagomål.docx", "A 17772-2025")</f>
        <v/>
      </c>
      <c r="W45">
        <f>HYPERLINK("https://klasma.github.io/Logging_0561/klagomålsmail/A 17772-2025 FSC-klagomål mail.docx", "A 17772-2025")</f>
        <v/>
      </c>
      <c r="X45">
        <f>HYPERLINK("https://klasma.github.io/Logging_0561/tillsyn/A 17772-2025 tillsynsbegäran.docx", "A 17772-2025")</f>
        <v/>
      </c>
      <c r="Y45">
        <f>HYPERLINK("https://klasma.github.io/Logging_0561/tillsynsmail/A 17772-2025 tillsynsbegäran mail.docx", "A 17772-2025")</f>
        <v/>
      </c>
    </row>
    <row r="46" ht="15" customHeight="1">
      <c r="A46" t="inlineStr">
        <is>
          <t>A 63433-2023</t>
        </is>
      </c>
      <c r="B46" s="1" t="n">
        <v>45274</v>
      </c>
      <c r="C46" s="1" t="n">
        <v>45961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Övriga Aktiebolag</t>
        </is>
      </c>
      <c r="G46" t="n">
        <v>5.7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Grönvit nattviol</t>
        </is>
      </c>
      <c r="S46">
        <f>HYPERLINK("https://klasma.github.io/Logging_0561/artfynd/A 63433-2023 artfynd.xlsx", "A 63433-2023")</f>
        <v/>
      </c>
      <c r="T46">
        <f>HYPERLINK("https://klasma.github.io/Logging_0561/kartor/A 63433-2023 karta.png", "A 63433-2023")</f>
        <v/>
      </c>
      <c r="V46">
        <f>HYPERLINK("https://klasma.github.io/Logging_0561/klagomål/A 63433-2023 FSC-klagomål.docx", "A 63433-2023")</f>
        <v/>
      </c>
      <c r="W46">
        <f>HYPERLINK("https://klasma.github.io/Logging_0561/klagomålsmail/A 63433-2023 FSC-klagomål mail.docx", "A 63433-2023")</f>
        <v/>
      </c>
      <c r="X46">
        <f>HYPERLINK("https://klasma.github.io/Logging_0561/tillsyn/A 63433-2023 tillsynsbegäran.docx", "A 63433-2023")</f>
        <v/>
      </c>
      <c r="Y46">
        <f>HYPERLINK("https://klasma.github.io/Logging_0561/tillsynsmail/A 63433-2023 tillsynsbegäran mail.docx", "A 63433-2023")</f>
        <v/>
      </c>
    </row>
    <row r="47" ht="15" customHeight="1">
      <c r="A47" t="inlineStr">
        <is>
          <t>A 388-2025</t>
        </is>
      </c>
      <c r="B47" s="1" t="n">
        <v>45662.71215277778</v>
      </c>
      <c r="C47" s="1" t="n">
        <v>45961</v>
      </c>
      <c r="D47" t="inlineStr">
        <is>
          <t>ÖSTERGÖTLANDS LÄN</t>
        </is>
      </c>
      <c r="E47" t="inlineStr">
        <is>
          <t>ÅTVIDABERG</t>
        </is>
      </c>
      <c r="G47" t="n">
        <v>6.8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Bergjohannesört</t>
        </is>
      </c>
      <c r="S47">
        <f>HYPERLINK("https://klasma.github.io/Logging_0561/artfynd/A 388-2025 artfynd.xlsx", "A 388-2025")</f>
        <v/>
      </c>
      <c r="T47">
        <f>HYPERLINK("https://klasma.github.io/Logging_0561/kartor/A 388-2025 karta.png", "A 388-2025")</f>
        <v/>
      </c>
      <c r="V47">
        <f>HYPERLINK("https://klasma.github.io/Logging_0561/klagomål/A 388-2025 FSC-klagomål.docx", "A 388-2025")</f>
        <v/>
      </c>
      <c r="W47">
        <f>HYPERLINK("https://klasma.github.io/Logging_0561/klagomålsmail/A 388-2025 FSC-klagomål mail.docx", "A 388-2025")</f>
        <v/>
      </c>
      <c r="X47">
        <f>HYPERLINK("https://klasma.github.io/Logging_0561/tillsyn/A 388-2025 tillsynsbegäran.docx", "A 388-2025")</f>
        <v/>
      </c>
      <c r="Y47">
        <f>HYPERLINK("https://klasma.github.io/Logging_0561/tillsynsmail/A 388-2025 tillsynsbegäran mail.docx", "A 388-2025")</f>
        <v/>
      </c>
    </row>
    <row r="48" ht="15" customHeight="1">
      <c r="A48" t="inlineStr">
        <is>
          <t>A 11544-2025</t>
        </is>
      </c>
      <c r="B48" s="1" t="n">
        <v>45727.34368055555</v>
      </c>
      <c r="C48" s="1" t="n">
        <v>45961</v>
      </c>
      <c r="D48" t="inlineStr">
        <is>
          <t>ÖSTERGÖTLANDS LÄN</t>
        </is>
      </c>
      <c r="E48" t="inlineStr">
        <is>
          <t>ÅTVIDABERG</t>
        </is>
      </c>
      <c r="G48" t="n">
        <v>4.8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HYPERLINK("https://klasma.github.io/Logging_0561/artfynd/A 11544-2025 artfynd.xlsx", "A 11544-2025")</f>
        <v/>
      </c>
      <c r="T48">
        <f>HYPERLINK("https://klasma.github.io/Logging_0561/kartor/A 11544-2025 karta.png", "A 11544-2025")</f>
        <v/>
      </c>
      <c r="V48">
        <f>HYPERLINK("https://klasma.github.io/Logging_0561/klagomål/A 11544-2025 FSC-klagomål.docx", "A 11544-2025")</f>
        <v/>
      </c>
      <c r="W48">
        <f>HYPERLINK("https://klasma.github.io/Logging_0561/klagomålsmail/A 11544-2025 FSC-klagomål mail.docx", "A 11544-2025")</f>
        <v/>
      </c>
      <c r="X48">
        <f>HYPERLINK("https://klasma.github.io/Logging_0561/tillsyn/A 11544-2025 tillsynsbegäran.docx", "A 11544-2025")</f>
        <v/>
      </c>
      <c r="Y48">
        <f>HYPERLINK("https://klasma.github.io/Logging_0561/tillsynsmail/A 11544-2025 tillsynsbegäran mail.docx", "A 11544-2025")</f>
        <v/>
      </c>
    </row>
    <row r="49" ht="15" customHeight="1">
      <c r="A49" t="inlineStr">
        <is>
          <t>A 39488-2021</t>
        </is>
      </c>
      <c r="B49" s="1" t="n">
        <v>44414</v>
      </c>
      <c r="C49" s="1" t="n">
        <v>45961</v>
      </c>
      <c r="D49" t="inlineStr">
        <is>
          <t>ÖSTERGÖTLANDS LÄN</t>
        </is>
      </c>
      <c r="E49" t="inlineStr">
        <is>
          <t>ÅTVIDABERG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Ekticka</t>
        </is>
      </c>
      <c r="S49">
        <f>HYPERLINK("https://klasma.github.io/Logging_0561/artfynd/A 39488-2021 artfynd.xlsx", "A 39488-2021")</f>
        <v/>
      </c>
      <c r="T49">
        <f>HYPERLINK("https://klasma.github.io/Logging_0561/kartor/A 39488-2021 karta.png", "A 39488-2021")</f>
        <v/>
      </c>
      <c r="V49">
        <f>HYPERLINK("https://klasma.github.io/Logging_0561/klagomål/A 39488-2021 FSC-klagomål.docx", "A 39488-2021")</f>
        <v/>
      </c>
      <c r="W49">
        <f>HYPERLINK("https://klasma.github.io/Logging_0561/klagomålsmail/A 39488-2021 FSC-klagomål mail.docx", "A 39488-2021")</f>
        <v/>
      </c>
      <c r="X49">
        <f>HYPERLINK("https://klasma.github.io/Logging_0561/tillsyn/A 39488-2021 tillsynsbegäran.docx", "A 39488-2021")</f>
        <v/>
      </c>
      <c r="Y49">
        <f>HYPERLINK("https://klasma.github.io/Logging_0561/tillsynsmail/A 39488-2021 tillsynsbegäran mail.docx", "A 39488-2021")</f>
        <v/>
      </c>
    </row>
    <row r="50" ht="15" customHeight="1">
      <c r="A50" t="inlineStr">
        <is>
          <t>A 49689-2025</t>
        </is>
      </c>
      <c r="B50" s="1" t="n">
        <v>45938</v>
      </c>
      <c r="C50" s="1" t="n">
        <v>45961</v>
      </c>
      <c r="D50" t="inlineStr">
        <is>
          <t>ÖSTERGÖTLANDS LÄN</t>
        </is>
      </c>
      <c r="E50" t="inlineStr">
        <is>
          <t>ÅTVIDABERG</t>
        </is>
      </c>
      <c r="G50" t="n">
        <v>1.3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HYPERLINK("https://klasma.github.io/Logging_0561/artfynd/A 49689-2025 artfynd.xlsx", "A 49689-2025")</f>
        <v/>
      </c>
      <c r="T50">
        <f>HYPERLINK("https://klasma.github.io/Logging_0561/kartor/A 49689-2025 karta.png", "A 49689-2025")</f>
        <v/>
      </c>
      <c r="V50">
        <f>HYPERLINK("https://klasma.github.io/Logging_0561/klagomål/A 49689-2025 FSC-klagomål.docx", "A 49689-2025")</f>
        <v/>
      </c>
      <c r="W50">
        <f>HYPERLINK("https://klasma.github.io/Logging_0561/klagomålsmail/A 49689-2025 FSC-klagomål mail.docx", "A 49689-2025")</f>
        <v/>
      </c>
      <c r="X50">
        <f>HYPERLINK("https://klasma.github.io/Logging_0561/tillsyn/A 49689-2025 tillsynsbegäran.docx", "A 49689-2025")</f>
        <v/>
      </c>
      <c r="Y50">
        <f>HYPERLINK("https://klasma.github.io/Logging_0561/tillsynsmail/A 49689-2025 tillsynsbegäran mail.docx", "A 49689-2025")</f>
        <v/>
      </c>
      <c r="Z50">
        <f>HYPERLINK("https://klasma.github.io/Logging_0561/fåglar/A 49689-2025 prioriterade fågelarter.docx", "A 49689-2025")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45961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45961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45961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45961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45961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45961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71791-2021</t>
        </is>
      </c>
      <c r="B57" s="1" t="n">
        <v>44539</v>
      </c>
      <c r="C57" s="1" t="n">
        <v>45961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41364-2022</t>
        </is>
      </c>
      <c r="B58" s="1" t="n">
        <v>44826</v>
      </c>
      <c r="C58" s="1" t="n">
        <v>45961</v>
      </c>
      <c r="D58" t="inlineStr">
        <is>
          <t>ÖSTERGÖTLANDS LÄN</t>
        </is>
      </c>
      <c r="E58" t="inlineStr">
        <is>
          <t>ÅTVIDABERG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45961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45961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45961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16367-2021</t>
        </is>
      </c>
      <c r="B62" s="1" t="n">
        <v>44292</v>
      </c>
      <c r="C62" s="1" t="n">
        <v>45961</v>
      </c>
      <c r="D62" t="inlineStr">
        <is>
          <t>ÖSTERGÖTLANDS LÄN</t>
        </is>
      </c>
      <c r="E62" t="inlineStr">
        <is>
          <t>ÅTVIDABERG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62926-2020</t>
        </is>
      </c>
      <c r="B63" s="1" t="n">
        <v>44162</v>
      </c>
      <c r="C63" s="1" t="n">
        <v>45961</v>
      </c>
      <c r="D63" t="inlineStr">
        <is>
          <t>ÖSTERGÖTLANDS LÄN</t>
        </is>
      </c>
      <c r="E63" t="inlineStr">
        <is>
          <t>ÅTVIDABERG</t>
        </is>
      </c>
      <c r="F63" t="inlineStr">
        <is>
          <t>Sveaskog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56255-2021</t>
        </is>
      </c>
      <c r="B64" s="1" t="n">
        <v>44479</v>
      </c>
      <c r="C64" s="1" t="n">
        <v>45961</v>
      </c>
      <c r="D64" t="inlineStr">
        <is>
          <t>ÖSTERGÖTLANDS LÄN</t>
        </is>
      </c>
      <c r="E64" t="inlineStr">
        <is>
          <t>ÅTVIDABERG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54539-2021</t>
        </is>
      </c>
      <c r="B65" s="1" t="n">
        <v>44473.54983796296</v>
      </c>
      <c r="C65" s="1" t="n">
        <v>45961</v>
      </c>
      <c r="D65" t="inlineStr">
        <is>
          <t>ÖSTERGÖTLANDS LÄN</t>
        </is>
      </c>
      <c r="E65" t="inlineStr">
        <is>
          <t>ÅTVIDABERG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53082-2021</t>
        </is>
      </c>
      <c r="B66" s="1" t="n">
        <v>44467</v>
      </c>
      <c r="C66" s="1" t="n">
        <v>45961</v>
      </c>
      <c r="D66" t="inlineStr">
        <is>
          <t>ÖSTERGÖTLANDS LÄN</t>
        </is>
      </c>
      <c r="E66" t="inlineStr">
        <is>
          <t>ÅTVIDABERG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41577-2022</t>
        </is>
      </c>
      <c r="B67" s="1" t="n">
        <v>44827</v>
      </c>
      <c r="C67" s="1" t="n">
        <v>45961</v>
      </c>
      <c r="D67" t="inlineStr">
        <is>
          <t>ÖSTERGÖTLANDS LÄN</t>
        </is>
      </c>
      <c r="E67" t="inlineStr">
        <is>
          <t>ÅTVIDABERG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45961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7203-2021</t>
        </is>
      </c>
      <c r="B69" s="1" t="n">
        <v>44238</v>
      </c>
      <c r="C69" s="1" t="n">
        <v>45961</v>
      </c>
      <c r="D69" t="inlineStr">
        <is>
          <t>ÖSTERGÖTLANDS LÄN</t>
        </is>
      </c>
      <c r="E69" t="inlineStr">
        <is>
          <t>ÅTVIDABERG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45961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45961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51881-2021</t>
        </is>
      </c>
      <c r="B72" s="1" t="n">
        <v>44462</v>
      </c>
      <c r="C72" s="1" t="n">
        <v>45961</v>
      </c>
      <c r="D72" t="inlineStr">
        <is>
          <t>ÖSTERGÖTLANDS LÄN</t>
        </is>
      </c>
      <c r="E72" t="inlineStr">
        <is>
          <t>ÅTVIDABERG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52773-2021</t>
        </is>
      </c>
      <c r="B73" s="1" t="n">
        <v>44467</v>
      </c>
      <c r="C73" s="1" t="n">
        <v>45961</v>
      </c>
      <c r="D73" t="inlineStr">
        <is>
          <t>ÖSTERGÖTLANDS LÄN</t>
        </is>
      </c>
      <c r="E73" t="inlineStr">
        <is>
          <t>ÅTVIDABERG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25314-2021</t>
        </is>
      </c>
      <c r="B74" s="1" t="n">
        <v>44342</v>
      </c>
      <c r="C74" s="1" t="n">
        <v>45961</v>
      </c>
      <c r="D74" t="inlineStr">
        <is>
          <t>ÖSTERGÖTLANDS LÄN</t>
        </is>
      </c>
      <c r="E74" t="inlineStr">
        <is>
          <t>ÅTVIDABERG</t>
        </is>
      </c>
      <c r="F74" t="inlineStr">
        <is>
          <t>Sveaskog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60527-2021</t>
        </is>
      </c>
      <c r="B75" s="1" t="n">
        <v>44495</v>
      </c>
      <c r="C75" s="1" t="n">
        <v>45961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Övriga Aktiebolag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45961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45961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45961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45961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45961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45961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45961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45961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45961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45961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45961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45961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45961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45961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45961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45961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45961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45961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46710-2021</t>
        </is>
      </c>
      <c r="B94" s="1" t="n">
        <v>44445.64984953704</v>
      </c>
      <c r="C94" s="1" t="n">
        <v>45961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23199-2021</t>
        </is>
      </c>
      <c r="B95" s="1" t="n">
        <v>44333</v>
      </c>
      <c r="C95" s="1" t="n">
        <v>45961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53625-2022</t>
        </is>
      </c>
      <c r="B96" s="1" t="n">
        <v>44879.82269675926</v>
      </c>
      <c r="C96" s="1" t="n">
        <v>45961</v>
      </c>
      <c r="D96" t="inlineStr">
        <is>
          <t>ÖSTERGÖTLANDS LÄN</t>
        </is>
      </c>
      <c r="E96" t="inlineStr">
        <is>
          <t>ÅTVIDABERG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21611-2022</t>
        </is>
      </c>
      <c r="B97" s="1" t="n">
        <v>44706.67206018518</v>
      </c>
      <c r="C97" s="1" t="n">
        <v>45961</v>
      </c>
      <c r="D97" t="inlineStr">
        <is>
          <t>ÖSTERGÖTLANDS LÄN</t>
        </is>
      </c>
      <c r="E97" t="inlineStr">
        <is>
          <t>ÅTVIDABERG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25488-2021</t>
        </is>
      </c>
      <c r="B98" s="1" t="n">
        <v>44342.9053125</v>
      </c>
      <c r="C98" s="1" t="n">
        <v>45961</v>
      </c>
      <c r="D98" t="inlineStr">
        <is>
          <t>ÖSTERGÖTLANDS LÄN</t>
        </is>
      </c>
      <c r="E98" t="inlineStr">
        <is>
          <t>ÅTVIDABERG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26348-2022</t>
        </is>
      </c>
      <c r="B99" s="1" t="n">
        <v>44735</v>
      </c>
      <c r="C99" s="1" t="n">
        <v>45961</v>
      </c>
      <c r="D99" t="inlineStr">
        <is>
          <t>ÖSTERGÖTLANDS LÄN</t>
        </is>
      </c>
      <c r="E99" t="inlineStr">
        <is>
          <t>ÅTVIDABERG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17879-2022</t>
        </is>
      </c>
      <c r="B100" s="1" t="n">
        <v>44683.48711805556</v>
      </c>
      <c r="C100" s="1" t="n">
        <v>45961</v>
      </c>
      <c r="D100" t="inlineStr">
        <is>
          <t>ÖSTERGÖTLANDS LÄN</t>
        </is>
      </c>
      <c r="E100" t="inlineStr">
        <is>
          <t>ÅTVIDABERG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66870-2020</t>
        </is>
      </c>
      <c r="B101" s="1" t="n">
        <v>44176</v>
      </c>
      <c r="C101" s="1" t="n">
        <v>45961</v>
      </c>
      <c r="D101" t="inlineStr">
        <is>
          <t>ÖSTERGÖTLANDS LÄN</t>
        </is>
      </c>
      <c r="E101" t="inlineStr">
        <is>
          <t>ÅTVIDABERG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1781-2021</t>
        </is>
      </c>
      <c r="B102" s="1" t="n">
        <v>44210</v>
      </c>
      <c r="C102" s="1" t="n">
        <v>45961</v>
      </c>
      <c r="D102" t="inlineStr">
        <is>
          <t>ÖSTERGÖTLANDS LÄN</t>
        </is>
      </c>
      <c r="E102" t="inlineStr">
        <is>
          <t>ÅTVIDABERG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49461-2021</t>
        </is>
      </c>
      <c r="B103" s="1" t="n">
        <v>44454</v>
      </c>
      <c r="C103" s="1" t="n">
        <v>45961</v>
      </c>
      <c r="D103" t="inlineStr">
        <is>
          <t>ÖSTERGÖTLANDS LÄN</t>
        </is>
      </c>
      <c r="E103" t="inlineStr">
        <is>
          <t>ÅTVIDABERG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24085-2022</t>
        </is>
      </c>
      <c r="B104" s="1" t="n">
        <v>44724</v>
      </c>
      <c r="C104" s="1" t="n">
        <v>45961</v>
      </c>
      <c r="D104" t="inlineStr">
        <is>
          <t>ÖSTERGÖTLANDS LÄN</t>
        </is>
      </c>
      <c r="E104" t="inlineStr">
        <is>
          <t>ÅTVIDABERG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33714-2022</t>
        </is>
      </c>
      <c r="B105" s="1" t="n">
        <v>44789</v>
      </c>
      <c r="C105" s="1" t="n">
        <v>45961</v>
      </c>
      <c r="D105" t="inlineStr">
        <is>
          <t>ÖSTERGÖTLANDS LÄN</t>
        </is>
      </c>
      <c r="E105" t="inlineStr">
        <is>
          <t>ÅTVIDABERG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68547-2021</t>
        </is>
      </c>
      <c r="B106" s="1" t="n">
        <v>44528</v>
      </c>
      <c r="C106" s="1" t="n">
        <v>45961</v>
      </c>
      <c r="D106" t="inlineStr">
        <is>
          <t>ÖSTERGÖTLANDS LÄN</t>
        </is>
      </c>
      <c r="E106" t="inlineStr">
        <is>
          <t>ÅTVIDABERG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14115-2021</t>
        </is>
      </c>
      <c r="B107" s="1" t="n">
        <v>44278</v>
      </c>
      <c r="C107" s="1" t="n">
        <v>45961</v>
      </c>
      <c r="D107" t="inlineStr">
        <is>
          <t>ÖSTERGÖTLANDS LÄN</t>
        </is>
      </c>
      <c r="E107" t="inlineStr">
        <is>
          <t>ÅTVIDABERG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39882-2021</t>
        </is>
      </c>
      <c r="B108" s="1" t="n">
        <v>44417</v>
      </c>
      <c r="C108" s="1" t="n">
        <v>45961</v>
      </c>
      <c r="D108" t="inlineStr">
        <is>
          <t>ÖSTERGÖTLANDS LÄN</t>
        </is>
      </c>
      <c r="E108" t="inlineStr">
        <is>
          <t>ÅTVIDABERG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32922-2022</t>
        </is>
      </c>
      <c r="B109" s="1" t="n">
        <v>44784.63019675926</v>
      </c>
      <c r="C109" s="1" t="n">
        <v>45961</v>
      </c>
      <c r="D109" t="inlineStr">
        <is>
          <t>ÖSTERGÖTLANDS LÄN</t>
        </is>
      </c>
      <c r="E109" t="inlineStr">
        <is>
          <t>ÅTVIDABERG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42059-2022</t>
        </is>
      </c>
      <c r="B110" s="1" t="n">
        <v>44830</v>
      </c>
      <c r="C110" s="1" t="n">
        <v>45961</v>
      </c>
      <c r="D110" t="inlineStr">
        <is>
          <t>ÖSTERGÖTLANDS LÄN</t>
        </is>
      </c>
      <c r="E110" t="inlineStr">
        <is>
          <t>ÅTVIDABERG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10047-2021</t>
        </is>
      </c>
      <c r="B111" s="1" t="n">
        <v>44256</v>
      </c>
      <c r="C111" s="1" t="n">
        <v>45961</v>
      </c>
      <c r="D111" t="inlineStr">
        <is>
          <t>ÖSTERGÖTLANDS LÄN</t>
        </is>
      </c>
      <c r="E111" t="inlineStr">
        <is>
          <t>ÅTVIDABERG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1847-2022</t>
        </is>
      </c>
      <c r="B112" s="1" t="n">
        <v>44574.765</v>
      </c>
      <c r="C112" s="1" t="n">
        <v>45961</v>
      </c>
      <c r="D112" t="inlineStr">
        <is>
          <t>ÖSTERGÖTLANDS LÄN</t>
        </is>
      </c>
      <c r="E112" t="inlineStr">
        <is>
          <t>ÅTVIDABERG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31293-2021</t>
        </is>
      </c>
      <c r="B113" s="1" t="n">
        <v>44368.86965277778</v>
      </c>
      <c r="C113" s="1" t="n">
        <v>45961</v>
      </c>
      <c r="D113" t="inlineStr">
        <is>
          <t>ÖSTERGÖTLANDS LÄN</t>
        </is>
      </c>
      <c r="E113" t="inlineStr">
        <is>
          <t>ÅTVIDABERG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52756-2021</t>
        </is>
      </c>
      <c r="B114" s="1" t="n">
        <v>44467</v>
      </c>
      <c r="C114" s="1" t="n">
        <v>45961</v>
      </c>
      <c r="D114" t="inlineStr">
        <is>
          <t>ÖSTERGÖTLANDS LÄN</t>
        </is>
      </c>
      <c r="E114" t="inlineStr">
        <is>
          <t>ÅTVIDABERG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52763-2021</t>
        </is>
      </c>
      <c r="B115" s="1" t="n">
        <v>44467</v>
      </c>
      <c r="C115" s="1" t="n">
        <v>45961</v>
      </c>
      <c r="D115" t="inlineStr">
        <is>
          <t>ÖSTERGÖTLANDS LÄN</t>
        </is>
      </c>
      <c r="E115" t="inlineStr">
        <is>
          <t>ÅTVIDABERG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25551-2022</t>
        </is>
      </c>
      <c r="B116" s="1" t="n">
        <v>44732.62368055555</v>
      </c>
      <c r="C116" s="1" t="n">
        <v>45961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17038-2021</t>
        </is>
      </c>
      <c r="B117" s="1" t="n">
        <v>44295.73100694444</v>
      </c>
      <c r="C117" s="1" t="n">
        <v>45961</v>
      </c>
      <c r="D117" t="inlineStr">
        <is>
          <t>ÖSTERGÖTLANDS LÄN</t>
        </is>
      </c>
      <c r="E117" t="inlineStr">
        <is>
          <t>ÅTVIDABERG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52776-2021</t>
        </is>
      </c>
      <c r="B118" s="1" t="n">
        <v>44467</v>
      </c>
      <c r="C118" s="1" t="n">
        <v>45961</v>
      </c>
      <c r="D118" t="inlineStr">
        <is>
          <t>ÖSTERGÖTLANDS LÄN</t>
        </is>
      </c>
      <c r="E118" t="inlineStr">
        <is>
          <t>ÅTVIDABERG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48977-2022</t>
        </is>
      </c>
      <c r="B119" s="1" t="n">
        <v>44860</v>
      </c>
      <c r="C119" s="1" t="n">
        <v>45961</v>
      </c>
      <c r="D119" t="inlineStr">
        <is>
          <t>ÖSTERGÖTLANDS LÄN</t>
        </is>
      </c>
      <c r="E119" t="inlineStr">
        <is>
          <t>ÅTVIDABERG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30899-2022</t>
        </is>
      </c>
      <c r="B120" s="1" t="n">
        <v>44767.65296296297</v>
      </c>
      <c r="C120" s="1" t="n">
        <v>45961</v>
      </c>
      <c r="D120" t="inlineStr">
        <is>
          <t>ÖSTERGÖTLANDS LÄN</t>
        </is>
      </c>
      <c r="E120" t="inlineStr">
        <is>
          <t>ÅTVIDABERG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73770-2021</t>
        </is>
      </c>
      <c r="B121" s="1" t="n">
        <v>44552</v>
      </c>
      <c r="C121" s="1" t="n">
        <v>45961</v>
      </c>
      <c r="D121" t="inlineStr">
        <is>
          <t>ÖSTERGÖTLANDS LÄN</t>
        </is>
      </c>
      <c r="E121" t="inlineStr">
        <is>
          <t>ÅTVIDABERG</t>
        </is>
      </c>
      <c r="F121" t="inlineStr">
        <is>
          <t>Holmen skog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5549-2021</t>
        </is>
      </c>
      <c r="B122" s="1" t="n">
        <v>44230</v>
      </c>
      <c r="C122" s="1" t="n">
        <v>45961</v>
      </c>
      <c r="D122" t="inlineStr">
        <is>
          <t>ÖSTERGÖTLANDS LÄN</t>
        </is>
      </c>
      <c r="E122" t="inlineStr">
        <is>
          <t>ÅTVIDABERG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6314-2021</t>
        </is>
      </c>
      <c r="B123" s="1" t="n">
        <v>44232</v>
      </c>
      <c r="C123" s="1" t="n">
        <v>45961</v>
      </c>
      <c r="D123" t="inlineStr">
        <is>
          <t>ÖSTERGÖTLANDS LÄN</t>
        </is>
      </c>
      <c r="E123" t="inlineStr">
        <is>
          <t>ÅTVIDABERG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64993-2021</t>
        </is>
      </c>
      <c r="B124" s="1" t="n">
        <v>44514.53685185185</v>
      </c>
      <c r="C124" s="1" t="n">
        <v>45961</v>
      </c>
      <c r="D124" t="inlineStr">
        <is>
          <t>ÖSTERGÖTLANDS LÄN</t>
        </is>
      </c>
      <c r="E124" t="inlineStr">
        <is>
          <t>ÅTVIDABERG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72254-2021</t>
        </is>
      </c>
      <c r="B125" s="1" t="n">
        <v>44545.25053240741</v>
      </c>
      <c r="C125" s="1" t="n">
        <v>45961</v>
      </c>
      <c r="D125" t="inlineStr">
        <is>
          <t>ÖSTERGÖTLANDS LÄN</t>
        </is>
      </c>
      <c r="E125" t="inlineStr">
        <is>
          <t>ÅTVIDABERG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34605-2022</t>
        </is>
      </c>
      <c r="B126" s="1" t="n">
        <v>44795</v>
      </c>
      <c r="C126" s="1" t="n">
        <v>45961</v>
      </c>
      <c r="D126" t="inlineStr">
        <is>
          <t>ÖSTERGÖTLANDS LÄN</t>
        </is>
      </c>
      <c r="E126" t="inlineStr">
        <is>
          <t>ÅTVIDABERG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HYPERLINK("https://klasma.github.io/Logging_0561/knärot/A 34605-2022 karta knärot.png", "A 34605-2022")</f>
        <v/>
      </c>
      <c r="V126">
        <f>HYPERLINK("https://klasma.github.io/Logging_0561/klagomål/A 34605-2022 FSC-klagomål.docx", "A 34605-2022")</f>
        <v/>
      </c>
      <c r="W126">
        <f>HYPERLINK("https://klasma.github.io/Logging_0561/klagomålsmail/A 34605-2022 FSC-klagomål mail.docx", "A 34605-2022")</f>
        <v/>
      </c>
      <c r="X126">
        <f>HYPERLINK("https://klasma.github.io/Logging_0561/tillsyn/A 34605-2022 tillsynsbegäran.docx", "A 34605-2022")</f>
        <v/>
      </c>
      <c r="Y126">
        <f>HYPERLINK("https://klasma.github.io/Logging_0561/tillsynsmail/A 34605-2022 tillsynsbegäran mail.docx", "A 34605-2022")</f>
        <v/>
      </c>
    </row>
    <row r="127" ht="15" customHeight="1">
      <c r="A127" t="inlineStr">
        <is>
          <t>A 48291-2021</t>
        </is>
      </c>
      <c r="B127" s="1" t="n">
        <v>44449</v>
      </c>
      <c r="C127" s="1" t="n">
        <v>45961</v>
      </c>
      <c r="D127" t="inlineStr">
        <is>
          <t>ÖSTERGÖTLANDS LÄN</t>
        </is>
      </c>
      <c r="E127" t="inlineStr">
        <is>
          <t>ÅTVIDABERG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396-2024</t>
        </is>
      </c>
      <c r="B128" s="1" t="n">
        <v>45296</v>
      </c>
      <c r="C128" s="1" t="n">
        <v>45961</v>
      </c>
      <c r="D128" t="inlineStr">
        <is>
          <t>ÖSTERGÖTLANDS LÄN</t>
        </is>
      </c>
      <c r="E128" t="inlineStr">
        <is>
          <t>ÅTVIDABERG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12569-2024</t>
        </is>
      </c>
      <c r="B129" s="1" t="n">
        <v>45379</v>
      </c>
      <c r="C129" s="1" t="n">
        <v>45961</v>
      </c>
      <c r="D129" t="inlineStr">
        <is>
          <t>ÖSTERGÖTLANDS LÄN</t>
        </is>
      </c>
      <c r="E129" t="inlineStr">
        <is>
          <t>ÅTVIDABERG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25168-2022</t>
        </is>
      </c>
      <c r="B130" s="1" t="n">
        <v>44729.58146990741</v>
      </c>
      <c r="C130" s="1" t="n">
        <v>45961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22174-2021</t>
        </is>
      </c>
      <c r="B131" s="1" t="n">
        <v>44325.87206018518</v>
      </c>
      <c r="C131" s="1" t="n">
        <v>45961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30321-2022</t>
        </is>
      </c>
      <c r="B132" s="1" t="n">
        <v>44760</v>
      </c>
      <c r="C132" s="1" t="n">
        <v>45961</v>
      </c>
      <c r="D132" t="inlineStr">
        <is>
          <t>ÖSTERGÖTLANDS LÄN</t>
        </is>
      </c>
      <c r="E132" t="inlineStr">
        <is>
          <t>ÅTVIDABERG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926-2024</t>
        </is>
      </c>
      <c r="B133" s="1" t="n">
        <v>45301</v>
      </c>
      <c r="C133" s="1" t="n">
        <v>45961</v>
      </c>
      <c r="D133" t="inlineStr">
        <is>
          <t>ÖSTERGÖTLANDS LÄN</t>
        </is>
      </c>
      <c r="E133" t="inlineStr">
        <is>
          <t>ÅTVIDABERG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13357-2024</t>
        </is>
      </c>
      <c r="B134" s="1" t="n">
        <v>45387.34957175926</v>
      </c>
      <c r="C134" s="1" t="n">
        <v>45961</v>
      </c>
      <c r="D134" t="inlineStr">
        <is>
          <t>ÖSTERGÖTLANDS LÄN</t>
        </is>
      </c>
      <c r="E134" t="inlineStr">
        <is>
          <t>ÅTVIDABERG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32741-2023</t>
        </is>
      </c>
      <c r="B135" s="1" t="n">
        <v>45122.39195601852</v>
      </c>
      <c r="C135" s="1" t="n">
        <v>45961</v>
      </c>
      <c r="D135" t="inlineStr">
        <is>
          <t>ÖSTERGÖTLANDS LÄN</t>
        </is>
      </c>
      <c r="E135" t="inlineStr">
        <is>
          <t>ÅTVIDABERG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61182-2022</t>
        </is>
      </c>
      <c r="B136" s="1" t="n">
        <v>44915</v>
      </c>
      <c r="C136" s="1" t="n">
        <v>45961</v>
      </c>
      <c r="D136" t="inlineStr">
        <is>
          <t>ÖSTERGÖTLANDS LÄN</t>
        </is>
      </c>
      <c r="E136" t="inlineStr">
        <is>
          <t>ÅTVIDABERG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41440-2021</t>
        </is>
      </c>
      <c r="B137" s="1" t="n">
        <v>44424</v>
      </c>
      <c r="C137" s="1" t="n">
        <v>45961</v>
      </c>
      <c r="D137" t="inlineStr">
        <is>
          <t>ÖSTERGÖTLANDS LÄN</t>
        </is>
      </c>
      <c r="E137" t="inlineStr">
        <is>
          <t>ÅTVIDABERG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32067-2022</t>
        </is>
      </c>
      <c r="B138" s="1" t="n">
        <v>44778</v>
      </c>
      <c r="C138" s="1" t="n">
        <v>45961</v>
      </c>
      <c r="D138" t="inlineStr">
        <is>
          <t>ÖSTERGÖTLANDS LÄN</t>
        </is>
      </c>
      <c r="E138" t="inlineStr">
        <is>
          <t>ÅTVIDABERG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32069-2022</t>
        </is>
      </c>
      <c r="B139" s="1" t="n">
        <v>44778</v>
      </c>
      <c r="C139" s="1" t="n">
        <v>45961</v>
      </c>
      <c r="D139" t="inlineStr">
        <is>
          <t>ÖSTERGÖTLANDS LÄN</t>
        </is>
      </c>
      <c r="E139" t="inlineStr">
        <is>
          <t>ÅTVIDABERG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43056-2022</t>
        </is>
      </c>
      <c r="B140" s="1" t="n">
        <v>44833.62520833333</v>
      </c>
      <c r="C140" s="1" t="n">
        <v>45961</v>
      </c>
      <c r="D140" t="inlineStr">
        <is>
          <t>ÖSTERGÖTLANDS LÄN</t>
        </is>
      </c>
      <c r="E140" t="inlineStr">
        <is>
          <t>ÅTVIDABERG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44819-2022</t>
        </is>
      </c>
      <c r="B141" s="1" t="n">
        <v>44841</v>
      </c>
      <c r="C141" s="1" t="n">
        <v>45961</v>
      </c>
      <c r="D141" t="inlineStr">
        <is>
          <t>ÖSTERGÖTLANDS LÄN</t>
        </is>
      </c>
      <c r="E141" t="inlineStr">
        <is>
          <t>ÅTVIDABERG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9196-2024</t>
        </is>
      </c>
      <c r="B142" s="1" t="n">
        <v>45358.46060185185</v>
      </c>
      <c r="C142" s="1" t="n">
        <v>45961</v>
      </c>
      <c r="D142" t="inlineStr">
        <is>
          <t>ÖSTERGÖTLANDS LÄN</t>
        </is>
      </c>
      <c r="E142" t="inlineStr">
        <is>
          <t>ÅTVIDABERG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15194-2024</t>
        </is>
      </c>
      <c r="B143" s="1" t="n">
        <v>45400</v>
      </c>
      <c r="C143" s="1" t="n">
        <v>45961</v>
      </c>
      <c r="D143" t="inlineStr">
        <is>
          <t>ÖSTERGÖTLANDS LÄN</t>
        </is>
      </c>
      <c r="E143" t="inlineStr">
        <is>
          <t>ÅTVIDABERG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30895-2022</t>
        </is>
      </c>
      <c r="B144" s="1" t="n">
        <v>44767.63790509259</v>
      </c>
      <c r="C144" s="1" t="n">
        <v>45961</v>
      </c>
      <c r="D144" t="inlineStr">
        <is>
          <t>ÖSTERGÖTLANDS LÄN</t>
        </is>
      </c>
      <c r="E144" t="inlineStr">
        <is>
          <t>ÅTVIDABERG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69343-2021</t>
        </is>
      </c>
      <c r="B145" s="1" t="n">
        <v>44531</v>
      </c>
      <c r="C145" s="1" t="n">
        <v>45961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33718-2022</t>
        </is>
      </c>
      <c r="B146" s="1" t="n">
        <v>44789</v>
      </c>
      <c r="C146" s="1" t="n">
        <v>45961</v>
      </c>
      <c r="D146" t="inlineStr">
        <is>
          <t>ÖSTERGÖTLANDS LÄN</t>
        </is>
      </c>
      <c r="E146" t="inlineStr">
        <is>
          <t>ÅTVIDABERG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16292-2021</t>
        </is>
      </c>
      <c r="B147" s="1" t="n">
        <v>44292</v>
      </c>
      <c r="C147" s="1" t="n">
        <v>45961</v>
      </c>
      <c r="D147" t="inlineStr">
        <is>
          <t>ÖSTERGÖTLANDS LÄN</t>
        </is>
      </c>
      <c r="E147" t="inlineStr">
        <is>
          <t>ÅTVIDABERG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24298-2024</t>
        </is>
      </c>
      <c r="B148" s="1" t="n">
        <v>45457</v>
      </c>
      <c r="C148" s="1" t="n">
        <v>45961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Sveaskog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26592-2023</t>
        </is>
      </c>
      <c r="B149" s="1" t="n">
        <v>45092</v>
      </c>
      <c r="C149" s="1" t="n">
        <v>45961</v>
      </c>
      <c r="D149" t="inlineStr">
        <is>
          <t>ÖSTERGÖTLANDS LÄN</t>
        </is>
      </c>
      <c r="E149" t="inlineStr">
        <is>
          <t>ÅTVIDABERG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21276-2024</t>
        </is>
      </c>
      <c r="B150" s="1" t="n">
        <v>45440.64967592592</v>
      </c>
      <c r="C150" s="1" t="n">
        <v>45961</v>
      </c>
      <c r="D150" t="inlineStr">
        <is>
          <t>ÖSTERGÖTLANDS LÄN</t>
        </is>
      </c>
      <c r="E150" t="inlineStr">
        <is>
          <t>ÅTVIDABERG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16892-2021</t>
        </is>
      </c>
      <c r="B151" s="1" t="n">
        <v>44294</v>
      </c>
      <c r="C151" s="1" t="n">
        <v>45961</v>
      </c>
      <c r="D151" t="inlineStr">
        <is>
          <t>ÖSTERGÖTLANDS LÄN</t>
        </is>
      </c>
      <c r="E151" t="inlineStr">
        <is>
          <t>ÅTVIDABERG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7091-2024</t>
        </is>
      </c>
      <c r="B152" s="1" t="n">
        <v>45343.80733796296</v>
      </c>
      <c r="C152" s="1" t="n">
        <v>45961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2031-2024</t>
        </is>
      </c>
      <c r="B153" s="1" t="n">
        <v>45308.76643518519</v>
      </c>
      <c r="C153" s="1" t="n">
        <v>45961</v>
      </c>
      <c r="D153" t="inlineStr">
        <is>
          <t>ÖSTERGÖTLANDS LÄN</t>
        </is>
      </c>
      <c r="E153" t="inlineStr">
        <is>
          <t>ÅTVIDABERG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60516-2021</t>
        </is>
      </c>
      <c r="B154" s="1" t="n">
        <v>44495</v>
      </c>
      <c r="C154" s="1" t="n">
        <v>45961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32066-2022</t>
        </is>
      </c>
      <c r="B155" s="1" t="n">
        <v>44778</v>
      </c>
      <c r="C155" s="1" t="n">
        <v>45961</v>
      </c>
      <c r="D155" t="inlineStr">
        <is>
          <t>ÖSTERGÖTLANDS LÄN</t>
        </is>
      </c>
      <c r="E155" t="inlineStr">
        <is>
          <t>ÅTVIDABERG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27417-2022</t>
        </is>
      </c>
      <c r="B156" s="1" t="n">
        <v>44742</v>
      </c>
      <c r="C156" s="1" t="n">
        <v>45961</v>
      </c>
      <c r="D156" t="inlineStr">
        <is>
          <t>ÖSTERGÖTLANDS LÄN</t>
        </is>
      </c>
      <c r="E156" t="inlineStr">
        <is>
          <t>ÅTVIDABERG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9722-2024</t>
        </is>
      </c>
      <c r="B157" s="1" t="n">
        <v>45362.55030092593</v>
      </c>
      <c r="C157" s="1" t="n">
        <v>45961</v>
      </c>
      <c r="D157" t="inlineStr">
        <is>
          <t>ÖSTERGÖTLANDS LÄN</t>
        </is>
      </c>
      <c r="E157" t="inlineStr">
        <is>
          <t>ÅTVIDABERG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6680-2021</t>
        </is>
      </c>
      <c r="B158" s="1" t="n">
        <v>44236</v>
      </c>
      <c r="C158" s="1" t="n">
        <v>45961</v>
      </c>
      <c r="D158" t="inlineStr">
        <is>
          <t>ÖSTERGÖTLANDS LÄN</t>
        </is>
      </c>
      <c r="E158" t="inlineStr">
        <is>
          <t>ÅTVIDABERG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56270-2021</t>
        </is>
      </c>
      <c r="B159" s="1" t="n">
        <v>44479</v>
      </c>
      <c r="C159" s="1" t="n">
        <v>45961</v>
      </c>
      <c r="D159" t="inlineStr">
        <is>
          <t>ÖSTERGÖTLANDS LÄN</t>
        </is>
      </c>
      <c r="E159" t="inlineStr">
        <is>
          <t>ÅTVIDABERG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69855-2021</t>
        </is>
      </c>
      <c r="B160" s="1" t="n">
        <v>44532</v>
      </c>
      <c r="C160" s="1" t="n">
        <v>45961</v>
      </c>
      <c r="D160" t="inlineStr">
        <is>
          <t>ÖSTERGÖTLANDS LÄN</t>
        </is>
      </c>
      <c r="E160" t="inlineStr">
        <is>
          <t>ÅTVIDABERG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4805-2024</t>
        </is>
      </c>
      <c r="B161" s="1" t="n">
        <v>45328</v>
      </c>
      <c r="C161" s="1" t="n">
        <v>45961</v>
      </c>
      <c r="D161" t="inlineStr">
        <is>
          <t>ÖSTERGÖTLANDS LÄN</t>
        </is>
      </c>
      <c r="E161" t="inlineStr">
        <is>
          <t>ÅTVIDABERG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5491-2024</t>
        </is>
      </c>
      <c r="B162" s="1" t="n">
        <v>45334</v>
      </c>
      <c r="C162" s="1" t="n">
        <v>45961</v>
      </c>
      <c r="D162" t="inlineStr">
        <is>
          <t>ÖSTERGÖTLANDS LÄN</t>
        </is>
      </c>
      <c r="E162" t="inlineStr">
        <is>
          <t>ÅTVIDABERG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39580-2023</t>
        </is>
      </c>
      <c r="B163" s="1" t="n">
        <v>45167</v>
      </c>
      <c r="C163" s="1" t="n">
        <v>45961</v>
      </c>
      <c r="D163" t="inlineStr">
        <is>
          <t>ÖSTERGÖTLANDS LÄN</t>
        </is>
      </c>
      <c r="E163" t="inlineStr">
        <is>
          <t>ÅTVIDABERG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60217-2023</t>
        </is>
      </c>
      <c r="B164" s="1" t="n">
        <v>45258.6102662037</v>
      </c>
      <c r="C164" s="1" t="n">
        <v>45961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Holmen skog AB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58963-2021</t>
        </is>
      </c>
      <c r="B165" s="1" t="n">
        <v>44489.94530092592</v>
      </c>
      <c r="C165" s="1" t="n">
        <v>45961</v>
      </c>
      <c r="D165" t="inlineStr">
        <is>
          <t>ÖSTERGÖTLANDS LÄN</t>
        </is>
      </c>
      <c r="E165" t="inlineStr">
        <is>
          <t>ÅTVIDABERG</t>
        </is>
      </c>
      <c r="F165" t="inlineStr">
        <is>
          <t>Sveaskog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48580-2023</t>
        </is>
      </c>
      <c r="B166" s="1" t="n">
        <v>45208.47564814815</v>
      </c>
      <c r="C166" s="1" t="n">
        <v>45961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Kyrkan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21298-2024</t>
        </is>
      </c>
      <c r="B167" s="1" t="n">
        <v>45440.66909722222</v>
      </c>
      <c r="C167" s="1" t="n">
        <v>45961</v>
      </c>
      <c r="D167" t="inlineStr">
        <is>
          <t>ÖSTERGÖTLANDS LÄN</t>
        </is>
      </c>
      <c r="E167" t="inlineStr">
        <is>
          <t>ÅTVIDABERG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61624-2023</t>
        </is>
      </c>
      <c r="B168" s="1" t="n">
        <v>45261</v>
      </c>
      <c r="C168" s="1" t="n">
        <v>45961</v>
      </c>
      <c r="D168" t="inlineStr">
        <is>
          <t>ÖSTERGÖTLANDS LÄN</t>
        </is>
      </c>
      <c r="E168" t="inlineStr">
        <is>
          <t>ÅTVIDABERG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4885-2022</t>
        </is>
      </c>
      <c r="B169" s="1" t="n">
        <v>44593</v>
      </c>
      <c r="C169" s="1" t="n">
        <v>45961</v>
      </c>
      <c r="D169" t="inlineStr">
        <is>
          <t>ÖSTERGÖTLANDS LÄN</t>
        </is>
      </c>
      <c r="E169" t="inlineStr">
        <is>
          <t>ÅTVIDABERG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52197-2023</t>
        </is>
      </c>
      <c r="B170" s="1" t="n">
        <v>45224.398125</v>
      </c>
      <c r="C170" s="1" t="n">
        <v>45961</v>
      </c>
      <c r="D170" t="inlineStr">
        <is>
          <t>ÖSTERGÖTLANDS LÄN</t>
        </is>
      </c>
      <c r="E170" t="inlineStr">
        <is>
          <t>ÅTVIDABERG</t>
        </is>
      </c>
      <c r="F170" t="inlineStr">
        <is>
          <t>Sveaskog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12297-2024</t>
        </is>
      </c>
      <c r="B171" s="1" t="n">
        <v>45378</v>
      </c>
      <c r="C171" s="1" t="n">
        <v>45961</v>
      </c>
      <c r="D171" t="inlineStr">
        <is>
          <t>ÖSTERGÖTLANDS LÄN</t>
        </is>
      </c>
      <c r="E171" t="inlineStr">
        <is>
          <t>ÅTVIDABERG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62137-2023</t>
        </is>
      </c>
      <c r="B172" s="1" t="n">
        <v>45267.36506944444</v>
      </c>
      <c r="C172" s="1" t="n">
        <v>45961</v>
      </c>
      <c r="D172" t="inlineStr">
        <is>
          <t>ÖSTERGÖTLANDS LÄN</t>
        </is>
      </c>
      <c r="E172" t="inlineStr">
        <is>
          <t>ÅTVIDABERG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38805-2021</t>
        </is>
      </c>
      <c r="B173" s="1" t="n">
        <v>44410</v>
      </c>
      <c r="C173" s="1" t="n">
        <v>45961</v>
      </c>
      <c r="D173" t="inlineStr">
        <is>
          <t>ÖSTERGÖTLANDS LÄN</t>
        </is>
      </c>
      <c r="E173" t="inlineStr">
        <is>
          <t>ÅTVIDABERG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38964-2021</t>
        </is>
      </c>
      <c r="B174" s="1" t="n">
        <v>44411</v>
      </c>
      <c r="C174" s="1" t="n">
        <v>45961</v>
      </c>
      <c r="D174" t="inlineStr">
        <is>
          <t>ÖSTERGÖTLANDS LÄN</t>
        </is>
      </c>
      <c r="E174" t="inlineStr">
        <is>
          <t>ÅTVIDABERG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1356-2022</t>
        </is>
      </c>
      <c r="B175" s="1" t="n">
        <v>44573.321875</v>
      </c>
      <c r="C175" s="1" t="n">
        <v>45961</v>
      </c>
      <c r="D175" t="inlineStr">
        <is>
          <t>ÖSTERGÖTLANDS LÄN</t>
        </is>
      </c>
      <c r="E175" t="inlineStr">
        <is>
          <t>ÅTVIDABERG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62136-2023</t>
        </is>
      </c>
      <c r="B176" s="1" t="n">
        <v>45267.36078703704</v>
      </c>
      <c r="C176" s="1" t="n">
        <v>45961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36263-2024</t>
        </is>
      </c>
      <c r="B177" s="1" t="n">
        <v>45534.55334490741</v>
      </c>
      <c r="C177" s="1" t="n">
        <v>45961</v>
      </c>
      <c r="D177" t="inlineStr">
        <is>
          <t>ÖSTERGÖTLANDS LÄN</t>
        </is>
      </c>
      <c r="E177" t="inlineStr">
        <is>
          <t>ÅTVIDABERG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62271-2020</t>
        </is>
      </c>
      <c r="B178" s="1" t="n">
        <v>44160</v>
      </c>
      <c r="C178" s="1" t="n">
        <v>45961</v>
      </c>
      <c r="D178" t="inlineStr">
        <is>
          <t>ÖSTERGÖTLANDS LÄN</t>
        </is>
      </c>
      <c r="E178" t="inlineStr">
        <is>
          <t>ÅTVIDABERG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42466-2024</t>
        </is>
      </c>
      <c r="B179" s="1" t="n">
        <v>45565.47655092592</v>
      </c>
      <c r="C179" s="1" t="n">
        <v>45961</v>
      </c>
      <c r="D179" t="inlineStr">
        <is>
          <t>ÖSTERGÖTLANDS LÄN</t>
        </is>
      </c>
      <c r="E179" t="inlineStr">
        <is>
          <t>ÅTVIDABERG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42468-2024</t>
        </is>
      </c>
      <c r="B180" s="1" t="n">
        <v>45565.48195601852</v>
      </c>
      <c r="C180" s="1" t="n">
        <v>45961</v>
      </c>
      <c r="D180" t="inlineStr">
        <is>
          <t>ÖSTERGÖTLANDS LÄN</t>
        </is>
      </c>
      <c r="E180" t="inlineStr">
        <is>
          <t>ÅTVIDABERG</t>
        </is>
      </c>
      <c r="F180" t="inlineStr">
        <is>
          <t>Sveaskog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37728-2021</t>
        </is>
      </c>
      <c r="B181" s="1" t="n">
        <v>44400</v>
      </c>
      <c r="C181" s="1" t="n">
        <v>45961</v>
      </c>
      <c r="D181" t="inlineStr">
        <is>
          <t>ÖSTERGÖTLANDS LÄN</t>
        </is>
      </c>
      <c r="E181" t="inlineStr">
        <is>
          <t>ÅTVIDABERG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50782-2022</t>
        </is>
      </c>
      <c r="B182" s="1" t="n">
        <v>44862</v>
      </c>
      <c r="C182" s="1" t="n">
        <v>45961</v>
      </c>
      <c r="D182" t="inlineStr">
        <is>
          <t>ÖSTERGÖTLANDS LÄN</t>
        </is>
      </c>
      <c r="E182" t="inlineStr">
        <is>
          <t>ÅTVIDABERG</t>
        </is>
      </c>
      <c r="F182" t="inlineStr">
        <is>
          <t>Övriga statliga verk och myndigheter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12822-2024</t>
        </is>
      </c>
      <c r="B183" s="1" t="n">
        <v>45384.67591435185</v>
      </c>
      <c r="C183" s="1" t="n">
        <v>45961</v>
      </c>
      <c r="D183" t="inlineStr">
        <is>
          <t>ÖSTERGÖTLANDS LÄN</t>
        </is>
      </c>
      <c r="E183" t="inlineStr">
        <is>
          <t>ÅTVIDABERG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53005-2023</t>
        </is>
      </c>
      <c r="B184" s="1" t="n">
        <v>45222</v>
      </c>
      <c r="C184" s="1" t="n">
        <v>45961</v>
      </c>
      <c r="D184" t="inlineStr">
        <is>
          <t>ÖSTERGÖTLANDS LÄN</t>
        </is>
      </c>
      <c r="E184" t="inlineStr">
        <is>
          <t>ÅTVIDABERG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18004-2023</t>
        </is>
      </c>
      <c r="B185" s="1" t="n">
        <v>45040.55646990741</v>
      </c>
      <c r="C185" s="1" t="n">
        <v>45961</v>
      </c>
      <c r="D185" t="inlineStr">
        <is>
          <t>ÖSTERGÖTLANDS LÄN</t>
        </is>
      </c>
      <c r="E185" t="inlineStr">
        <is>
          <t>ÅTVIDABERG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28756-2024</t>
        </is>
      </c>
      <c r="B186" s="1" t="n">
        <v>45478</v>
      </c>
      <c r="C186" s="1" t="n">
        <v>45961</v>
      </c>
      <c r="D186" t="inlineStr">
        <is>
          <t>ÖSTERGÖTLANDS LÄN</t>
        </is>
      </c>
      <c r="E186" t="inlineStr">
        <is>
          <t>ÅTVIDABERG</t>
        </is>
      </c>
      <c r="G186" t="n">
        <v>12.6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32057-2022</t>
        </is>
      </c>
      <c r="B187" s="1" t="n">
        <v>44778</v>
      </c>
      <c r="C187" s="1" t="n">
        <v>45961</v>
      </c>
      <c r="D187" t="inlineStr">
        <is>
          <t>ÖSTERGÖTLANDS LÄN</t>
        </is>
      </c>
      <c r="E187" t="inlineStr">
        <is>
          <t>ÅTVIDABERG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  <c r="U187">
        <f>HYPERLINK("https://klasma.github.io/Logging_0561/knärot/A 32057-2022 karta knärot.png", "A 32057-2022")</f>
        <v/>
      </c>
      <c r="V187">
        <f>HYPERLINK("https://klasma.github.io/Logging_0561/klagomål/A 32057-2022 FSC-klagomål.docx", "A 32057-2022")</f>
        <v/>
      </c>
      <c r="W187">
        <f>HYPERLINK("https://klasma.github.io/Logging_0561/klagomålsmail/A 32057-2022 FSC-klagomål mail.docx", "A 32057-2022")</f>
        <v/>
      </c>
      <c r="X187">
        <f>HYPERLINK("https://klasma.github.io/Logging_0561/tillsyn/A 32057-2022 tillsynsbegäran.docx", "A 32057-2022")</f>
        <v/>
      </c>
      <c r="Y187">
        <f>HYPERLINK("https://klasma.github.io/Logging_0561/tillsynsmail/A 32057-2022 tillsynsbegäran mail.docx", "A 32057-2022")</f>
        <v/>
      </c>
    </row>
    <row r="188" ht="15" customHeight="1">
      <c r="A188" t="inlineStr">
        <is>
          <t>A 32060-2022</t>
        </is>
      </c>
      <c r="B188" s="1" t="n">
        <v>44778</v>
      </c>
      <c r="C188" s="1" t="n">
        <v>45961</v>
      </c>
      <c r="D188" t="inlineStr">
        <is>
          <t>ÖSTERGÖTLANDS LÄN</t>
        </is>
      </c>
      <c r="E188" t="inlineStr">
        <is>
          <t>ÅTVIDABERG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  <c r="U188">
        <f>HYPERLINK("https://klasma.github.io/Logging_0561/knärot/A 32060-2022 karta knärot.png", "A 32060-2022")</f>
        <v/>
      </c>
      <c r="V188">
        <f>HYPERLINK("https://klasma.github.io/Logging_0561/klagomål/A 32060-2022 FSC-klagomål.docx", "A 32060-2022")</f>
        <v/>
      </c>
      <c r="W188">
        <f>HYPERLINK("https://klasma.github.io/Logging_0561/klagomålsmail/A 32060-2022 FSC-klagomål mail.docx", "A 32060-2022")</f>
        <v/>
      </c>
      <c r="X188">
        <f>HYPERLINK("https://klasma.github.io/Logging_0561/tillsyn/A 32060-2022 tillsynsbegäran.docx", "A 32060-2022")</f>
        <v/>
      </c>
      <c r="Y188">
        <f>HYPERLINK("https://klasma.github.io/Logging_0561/tillsynsmail/A 32060-2022 tillsynsbegäran mail.docx", "A 32060-2022")</f>
        <v/>
      </c>
    </row>
    <row r="189" ht="15" customHeight="1">
      <c r="A189" t="inlineStr">
        <is>
          <t>A 15911-2023</t>
        </is>
      </c>
      <c r="B189" s="1" t="n">
        <v>45022</v>
      </c>
      <c r="C189" s="1" t="n">
        <v>45961</v>
      </c>
      <c r="D189" t="inlineStr">
        <is>
          <t>ÖSTERGÖTLANDS LÄN</t>
        </is>
      </c>
      <c r="E189" t="inlineStr">
        <is>
          <t>ÅTVIDABERG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2032-2024</t>
        </is>
      </c>
      <c r="B190" s="1" t="n">
        <v>45308</v>
      </c>
      <c r="C190" s="1" t="n">
        <v>45961</v>
      </c>
      <c r="D190" t="inlineStr">
        <is>
          <t>ÖSTERGÖTLANDS LÄN</t>
        </is>
      </c>
      <c r="E190" t="inlineStr">
        <is>
          <t>ÅTVIDABERG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40219-2021</t>
        </is>
      </c>
      <c r="B191" s="1" t="n">
        <v>44419</v>
      </c>
      <c r="C191" s="1" t="n">
        <v>45961</v>
      </c>
      <c r="D191" t="inlineStr">
        <is>
          <t>ÖSTERGÖTLANDS LÄN</t>
        </is>
      </c>
      <c r="E191" t="inlineStr">
        <is>
          <t>ÅTVIDABERG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39837-2023</t>
        </is>
      </c>
      <c r="B192" s="1" t="n">
        <v>45168</v>
      </c>
      <c r="C192" s="1" t="n">
        <v>45961</v>
      </c>
      <c r="D192" t="inlineStr">
        <is>
          <t>ÖSTERGÖTLANDS LÄN</t>
        </is>
      </c>
      <c r="E192" t="inlineStr">
        <is>
          <t>ÅTVIDABERG</t>
        </is>
      </c>
      <c r="F192" t="inlineStr">
        <is>
          <t>Kyrkan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432-2025</t>
        </is>
      </c>
      <c r="B193" s="1" t="n">
        <v>45664.36682870371</v>
      </c>
      <c r="C193" s="1" t="n">
        <v>45961</v>
      </c>
      <c r="D193" t="inlineStr">
        <is>
          <t>ÖSTERGÖTLANDS LÄN</t>
        </is>
      </c>
      <c r="E193" t="inlineStr">
        <is>
          <t>ÅTVIDABERG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437-2025</t>
        </is>
      </c>
      <c r="B194" s="1" t="n">
        <v>45664.38144675926</v>
      </c>
      <c r="C194" s="1" t="n">
        <v>45961</v>
      </c>
      <c r="D194" t="inlineStr">
        <is>
          <t>ÖSTERGÖTLANDS LÄN</t>
        </is>
      </c>
      <c r="E194" t="inlineStr">
        <is>
          <t>ÅTVIDABERG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18485-2023</t>
        </is>
      </c>
      <c r="B195" s="1" t="n">
        <v>45042</v>
      </c>
      <c r="C195" s="1" t="n">
        <v>45961</v>
      </c>
      <c r="D195" t="inlineStr">
        <is>
          <t>ÖSTERGÖTLANDS LÄN</t>
        </is>
      </c>
      <c r="E195" t="inlineStr">
        <is>
          <t>ÅTVIDABERG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32742-2023</t>
        </is>
      </c>
      <c r="B196" s="1" t="n">
        <v>45122.39309027778</v>
      </c>
      <c r="C196" s="1" t="n">
        <v>45961</v>
      </c>
      <c r="D196" t="inlineStr">
        <is>
          <t>ÖSTERGÖTLANDS LÄN</t>
        </is>
      </c>
      <c r="E196" t="inlineStr">
        <is>
          <t>ÅTVIDABERG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18005-2023</t>
        </is>
      </c>
      <c r="B197" s="1" t="n">
        <v>45040.55717592593</v>
      </c>
      <c r="C197" s="1" t="n">
        <v>45961</v>
      </c>
      <c r="D197" t="inlineStr">
        <is>
          <t>ÖSTERGÖTLANDS LÄN</t>
        </is>
      </c>
      <c r="E197" t="inlineStr">
        <is>
          <t>ÅTVIDABERG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15450-2025</t>
        </is>
      </c>
      <c r="B198" s="1" t="n">
        <v>45747.48892361111</v>
      </c>
      <c r="C198" s="1" t="n">
        <v>45961</v>
      </c>
      <c r="D198" t="inlineStr">
        <is>
          <t>ÖSTERGÖTLANDS LÄN</t>
        </is>
      </c>
      <c r="E198" t="inlineStr">
        <is>
          <t>ÅTVIDABERG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109-2022</t>
        </is>
      </c>
      <c r="B199" s="1" t="n">
        <v>44564</v>
      </c>
      <c r="C199" s="1" t="n">
        <v>45961</v>
      </c>
      <c r="D199" t="inlineStr">
        <is>
          <t>ÖSTERGÖTLANDS LÄN</t>
        </is>
      </c>
      <c r="E199" t="inlineStr">
        <is>
          <t>ÅTVIDABERG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51633-2022</t>
        </is>
      </c>
      <c r="B200" s="1" t="n">
        <v>44872</v>
      </c>
      <c r="C200" s="1" t="n">
        <v>45961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Holmen skog AB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6220-2023</t>
        </is>
      </c>
      <c r="B201" s="1" t="n">
        <v>44964</v>
      </c>
      <c r="C201" s="1" t="n">
        <v>45961</v>
      </c>
      <c r="D201" t="inlineStr">
        <is>
          <t>ÖSTERGÖTLANDS LÄN</t>
        </is>
      </c>
      <c r="E201" t="inlineStr">
        <is>
          <t>ÅTVIDABERG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22878-2023</t>
        </is>
      </c>
      <c r="B202" s="1" t="n">
        <v>45072</v>
      </c>
      <c r="C202" s="1" t="n">
        <v>45961</v>
      </c>
      <c r="D202" t="inlineStr">
        <is>
          <t>ÖSTERGÖTLANDS LÄN</t>
        </is>
      </c>
      <c r="E202" t="inlineStr">
        <is>
          <t>ÅTVIDABERG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65573-2021</t>
        </is>
      </c>
      <c r="B203" s="1" t="n">
        <v>44516</v>
      </c>
      <c r="C203" s="1" t="n">
        <v>45961</v>
      </c>
      <c r="D203" t="inlineStr">
        <is>
          <t>ÖSTERGÖTLANDS LÄN</t>
        </is>
      </c>
      <c r="E203" t="inlineStr">
        <is>
          <t>ÅTVIDABERG</t>
        </is>
      </c>
      <c r="F203" t="inlineStr">
        <is>
          <t>Sveaskog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10302-2025</t>
        </is>
      </c>
      <c r="B204" s="1" t="n">
        <v>45720.44211805556</v>
      </c>
      <c r="C204" s="1" t="n">
        <v>45961</v>
      </c>
      <c r="D204" t="inlineStr">
        <is>
          <t>ÖSTERGÖTLANDS LÄN</t>
        </is>
      </c>
      <c r="E204" t="inlineStr">
        <is>
          <t>ÅTVIDABERG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11025-2023</t>
        </is>
      </c>
      <c r="B205" s="1" t="n">
        <v>44991</v>
      </c>
      <c r="C205" s="1" t="n">
        <v>45961</v>
      </c>
      <c r="D205" t="inlineStr">
        <is>
          <t>ÖSTERGÖTLANDS LÄN</t>
        </is>
      </c>
      <c r="E205" t="inlineStr">
        <is>
          <t>ÅTVIDABERG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36885-2024</t>
        </is>
      </c>
      <c r="B206" s="1" t="n">
        <v>45538</v>
      </c>
      <c r="C206" s="1" t="n">
        <v>45961</v>
      </c>
      <c r="D206" t="inlineStr">
        <is>
          <t>ÖSTERGÖTLANDS LÄN</t>
        </is>
      </c>
      <c r="E206" t="inlineStr">
        <is>
          <t>ÅTVIDABERG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27744-2024</t>
        </is>
      </c>
      <c r="B207" s="1" t="n">
        <v>45475</v>
      </c>
      <c r="C207" s="1" t="n">
        <v>45961</v>
      </c>
      <c r="D207" t="inlineStr">
        <is>
          <t>ÖSTERGÖTLANDS LÄN</t>
        </is>
      </c>
      <c r="E207" t="inlineStr">
        <is>
          <t>ÅTVIDABERG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27745-2024</t>
        </is>
      </c>
      <c r="B208" s="1" t="n">
        <v>45475</v>
      </c>
      <c r="C208" s="1" t="n">
        <v>45961</v>
      </c>
      <c r="D208" t="inlineStr">
        <is>
          <t>ÖSTERGÖTLANDS LÄN</t>
        </is>
      </c>
      <c r="E208" t="inlineStr">
        <is>
          <t>ÅTVIDABERG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43058-2022</t>
        </is>
      </c>
      <c r="B209" s="1" t="n">
        <v>44833.62730324074</v>
      </c>
      <c r="C209" s="1" t="n">
        <v>45961</v>
      </c>
      <c r="D209" t="inlineStr">
        <is>
          <t>ÖSTERGÖTLANDS LÄN</t>
        </is>
      </c>
      <c r="E209" t="inlineStr">
        <is>
          <t>ÅTVIDABERG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2944-2024</t>
        </is>
      </c>
      <c r="B210" s="1" t="n">
        <v>45315.62240740741</v>
      </c>
      <c r="C210" s="1" t="n">
        <v>45961</v>
      </c>
      <c r="D210" t="inlineStr">
        <is>
          <t>ÖSTERGÖTLANDS LÄN</t>
        </is>
      </c>
      <c r="E210" t="inlineStr">
        <is>
          <t>ÅTVIDABERG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42786-2024</t>
        </is>
      </c>
      <c r="B211" s="1" t="n">
        <v>45566.53746527778</v>
      </c>
      <c r="C211" s="1" t="n">
        <v>45961</v>
      </c>
      <c r="D211" t="inlineStr">
        <is>
          <t>ÖSTERGÖTLANDS LÄN</t>
        </is>
      </c>
      <c r="E211" t="inlineStr">
        <is>
          <t>ÅTVIDABERG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17430-2024</t>
        </is>
      </c>
      <c r="B212" s="1" t="n">
        <v>45415.32174768519</v>
      </c>
      <c r="C212" s="1" t="n">
        <v>45961</v>
      </c>
      <c r="D212" t="inlineStr">
        <is>
          <t>ÖSTERGÖTLANDS LÄN</t>
        </is>
      </c>
      <c r="E212" t="inlineStr">
        <is>
          <t>ÅTVIDABERG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42316-2022</t>
        </is>
      </c>
      <c r="B213" s="1" t="n">
        <v>44831.31862268518</v>
      </c>
      <c r="C213" s="1" t="n">
        <v>45961</v>
      </c>
      <c r="D213" t="inlineStr">
        <is>
          <t>ÖSTERGÖTLANDS LÄN</t>
        </is>
      </c>
      <c r="E213" t="inlineStr">
        <is>
          <t>ÅTVIDABERG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1710-2023</t>
        </is>
      </c>
      <c r="B214" s="1" t="n">
        <v>44938</v>
      </c>
      <c r="C214" s="1" t="n">
        <v>45961</v>
      </c>
      <c r="D214" t="inlineStr">
        <is>
          <t>ÖSTERGÖTLANDS LÄN</t>
        </is>
      </c>
      <c r="E214" t="inlineStr">
        <is>
          <t>ÅTVIDABERG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5492-2024</t>
        </is>
      </c>
      <c r="B215" s="1" t="n">
        <v>45334.32820601852</v>
      </c>
      <c r="C215" s="1" t="n">
        <v>45961</v>
      </c>
      <c r="D215" t="inlineStr">
        <is>
          <t>ÖSTERGÖTLANDS LÄN</t>
        </is>
      </c>
      <c r="E215" t="inlineStr">
        <is>
          <t>ÅTVIDABERG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43382-2023</t>
        </is>
      </c>
      <c r="B216" s="1" t="n">
        <v>45183.84976851852</v>
      </c>
      <c r="C216" s="1" t="n">
        <v>45961</v>
      </c>
      <c r="D216" t="inlineStr">
        <is>
          <t>ÖSTERGÖTLANDS LÄN</t>
        </is>
      </c>
      <c r="E216" t="inlineStr">
        <is>
          <t>ÅTVIDABERG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27642-2023</t>
        </is>
      </c>
      <c r="B217" s="1" t="n">
        <v>45097</v>
      </c>
      <c r="C217" s="1" t="n">
        <v>45961</v>
      </c>
      <c r="D217" t="inlineStr">
        <is>
          <t>ÖSTERGÖTLANDS LÄN</t>
        </is>
      </c>
      <c r="E217" t="inlineStr">
        <is>
          <t>ÅTVIDABERG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51707-2024</t>
        </is>
      </c>
      <c r="B218" s="1" t="n">
        <v>45607.36407407407</v>
      </c>
      <c r="C218" s="1" t="n">
        <v>45961</v>
      </c>
      <c r="D218" t="inlineStr">
        <is>
          <t>ÖSTERGÖTLANDS LÄN</t>
        </is>
      </c>
      <c r="E218" t="inlineStr">
        <is>
          <t>ÅTVIDABERG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51709-2024</t>
        </is>
      </c>
      <c r="B219" s="1" t="n">
        <v>45607.36740740741</v>
      </c>
      <c r="C219" s="1" t="n">
        <v>45961</v>
      </c>
      <c r="D219" t="inlineStr">
        <is>
          <t>ÖSTERGÖTLANDS LÄN</t>
        </is>
      </c>
      <c r="E219" t="inlineStr">
        <is>
          <t>ÅTVIDABERG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51713-2024</t>
        </is>
      </c>
      <c r="B220" s="1" t="n">
        <v>45607.37271990741</v>
      </c>
      <c r="C220" s="1" t="n">
        <v>45961</v>
      </c>
      <c r="D220" t="inlineStr">
        <is>
          <t>ÖSTERGÖTLANDS LÄN</t>
        </is>
      </c>
      <c r="E220" t="inlineStr">
        <is>
          <t>ÅTVIDABERG</t>
        </is>
      </c>
      <c r="F220" t="inlineStr">
        <is>
          <t>Sveaskog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7976-2023</t>
        </is>
      </c>
      <c r="B221" s="1" t="n">
        <v>44973</v>
      </c>
      <c r="C221" s="1" t="n">
        <v>45961</v>
      </c>
      <c r="D221" t="inlineStr">
        <is>
          <t>ÖSTERGÖTLANDS LÄN</t>
        </is>
      </c>
      <c r="E221" t="inlineStr">
        <is>
          <t>ÅTVIDABERG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668-2023</t>
        </is>
      </c>
      <c r="B222" s="1" t="n">
        <v>44930</v>
      </c>
      <c r="C222" s="1" t="n">
        <v>45961</v>
      </c>
      <c r="D222" t="inlineStr">
        <is>
          <t>ÖSTERGÖTLANDS LÄN</t>
        </is>
      </c>
      <c r="E222" t="inlineStr">
        <is>
          <t>ÅTVIDABERG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2478-2022</t>
        </is>
      </c>
      <c r="B223" s="1" t="n">
        <v>44579</v>
      </c>
      <c r="C223" s="1" t="n">
        <v>45961</v>
      </c>
      <c r="D223" t="inlineStr">
        <is>
          <t>ÖSTERGÖTLANDS LÄN</t>
        </is>
      </c>
      <c r="E223" t="inlineStr">
        <is>
          <t>ÅTVIDABERG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27986-2023</t>
        </is>
      </c>
      <c r="B224" s="1" t="n">
        <v>45098</v>
      </c>
      <c r="C224" s="1" t="n">
        <v>45961</v>
      </c>
      <c r="D224" t="inlineStr">
        <is>
          <t>ÖSTERGÖTLANDS LÄN</t>
        </is>
      </c>
      <c r="E224" t="inlineStr">
        <is>
          <t>ÅTVIDABERG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27987-2023</t>
        </is>
      </c>
      <c r="B225" s="1" t="n">
        <v>45098</v>
      </c>
      <c r="C225" s="1" t="n">
        <v>45961</v>
      </c>
      <c r="D225" t="inlineStr">
        <is>
          <t>ÖSTERGÖTLANDS LÄN</t>
        </is>
      </c>
      <c r="E225" t="inlineStr">
        <is>
          <t>ÅTVIDABERG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37214-2023</t>
        </is>
      </c>
      <c r="B226" s="1" t="n">
        <v>45155</v>
      </c>
      <c r="C226" s="1" t="n">
        <v>45961</v>
      </c>
      <c r="D226" t="inlineStr">
        <is>
          <t>ÖSTERGÖTLANDS LÄN</t>
        </is>
      </c>
      <c r="E226" t="inlineStr">
        <is>
          <t>ÅTVIDABERG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41805-2023</t>
        </is>
      </c>
      <c r="B227" s="1" t="n">
        <v>45176.51664351852</v>
      </c>
      <c r="C227" s="1" t="n">
        <v>45961</v>
      </c>
      <c r="D227" t="inlineStr">
        <is>
          <t>ÖSTERGÖTLANDS LÄN</t>
        </is>
      </c>
      <c r="E227" t="inlineStr">
        <is>
          <t>ÅTVIDABERG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34366-2024</t>
        </is>
      </c>
      <c r="B228" s="1" t="n">
        <v>45525</v>
      </c>
      <c r="C228" s="1" t="n">
        <v>45961</v>
      </c>
      <c r="D228" t="inlineStr">
        <is>
          <t>ÖSTERGÖTLANDS LÄN</t>
        </is>
      </c>
      <c r="E228" t="inlineStr">
        <is>
          <t>ÅTVIDABERG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801-2025</t>
        </is>
      </c>
      <c r="B229" s="1" t="n">
        <v>45665.53950231482</v>
      </c>
      <c r="C229" s="1" t="n">
        <v>45961</v>
      </c>
      <c r="D229" t="inlineStr">
        <is>
          <t>ÖSTERGÖTLANDS LÄN</t>
        </is>
      </c>
      <c r="E229" t="inlineStr">
        <is>
          <t>ÅTVIDABERG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48492-2023</t>
        </is>
      </c>
      <c r="B230" s="1" t="n">
        <v>45205</v>
      </c>
      <c r="C230" s="1" t="n">
        <v>45961</v>
      </c>
      <c r="D230" t="inlineStr">
        <is>
          <t>ÖSTERGÖTLANDS LÄN</t>
        </is>
      </c>
      <c r="E230" t="inlineStr">
        <is>
          <t>ÅTVIDABERG</t>
        </is>
      </c>
      <c r="F230" t="inlineStr">
        <is>
          <t>Övriga statliga verk och myndigheter</t>
        </is>
      </c>
      <c r="G230" t="n">
        <v>6.5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2178-2023</t>
        </is>
      </c>
      <c r="B231" s="1" t="n">
        <v>44942</v>
      </c>
      <c r="C231" s="1" t="n">
        <v>45961</v>
      </c>
      <c r="D231" t="inlineStr">
        <is>
          <t>ÖSTERGÖTLANDS LÄN</t>
        </is>
      </c>
      <c r="E231" t="inlineStr">
        <is>
          <t>ÅTVIDABERG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4004-2024</t>
        </is>
      </c>
      <c r="B232" s="1" t="n">
        <v>45323</v>
      </c>
      <c r="C232" s="1" t="n">
        <v>45961</v>
      </c>
      <c r="D232" t="inlineStr">
        <is>
          <t>ÖSTERGÖTLANDS LÄN</t>
        </is>
      </c>
      <c r="E232" t="inlineStr">
        <is>
          <t>ÅTVIDABERG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40292-2023</t>
        </is>
      </c>
      <c r="B233" s="1" t="n">
        <v>45169.5819675926</v>
      </c>
      <c r="C233" s="1" t="n">
        <v>45961</v>
      </c>
      <c r="D233" t="inlineStr">
        <is>
          <t>ÖSTERGÖTLANDS LÄN</t>
        </is>
      </c>
      <c r="E233" t="inlineStr">
        <is>
          <t>ÅTVIDABERG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43872-2023</t>
        </is>
      </c>
      <c r="B234" s="1" t="n">
        <v>45187</v>
      </c>
      <c r="C234" s="1" t="n">
        <v>45961</v>
      </c>
      <c r="D234" t="inlineStr">
        <is>
          <t>ÖSTERGÖTLANDS LÄN</t>
        </is>
      </c>
      <c r="E234" t="inlineStr">
        <is>
          <t>ÅTVIDABERG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28876-2023</t>
        </is>
      </c>
      <c r="B235" s="1" t="n">
        <v>45104</v>
      </c>
      <c r="C235" s="1" t="n">
        <v>45961</v>
      </c>
      <c r="D235" t="inlineStr">
        <is>
          <t>ÖSTERGÖTLANDS LÄN</t>
        </is>
      </c>
      <c r="E235" t="inlineStr">
        <is>
          <t>ÅTVIDABERG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29349-2024</t>
        </is>
      </c>
      <c r="B236" s="1" t="n">
        <v>45483.48837962963</v>
      </c>
      <c r="C236" s="1" t="n">
        <v>45961</v>
      </c>
      <c r="D236" t="inlineStr">
        <is>
          <t>ÖSTERGÖTLANDS LÄN</t>
        </is>
      </c>
      <c r="E236" t="inlineStr">
        <is>
          <t>ÅTVIDABERG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16480-2021</t>
        </is>
      </c>
      <c r="B237" s="1" t="n">
        <v>44293</v>
      </c>
      <c r="C237" s="1" t="n">
        <v>45961</v>
      </c>
      <c r="D237" t="inlineStr">
        <is>
          <t>ÖSTERGÖTLANDS LÄN</t>
        </is>
      </c>
      <c r="E237" t="inlineStr">
        <is>
          <t>ÅTVIDABERG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1138-2025</t>
        </is>
      </c>
      <c r="B238" s="1" t="n">
        <v>45666.70396990741</v>
      </c>
      <c r="C238" s="1" t="n">
        <v>45961</v>
      </c>
      <c r="D238" t="inlineStr">
        <is>
          <t>ÖSTERGÖTLANDS LÄN</t>
        </is>
      </c>
      <c r="E238" t="inlineStr">
        <is>
          <t>ÅTVIDABERG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1141-2025</t>
        </is>
      </c>
      <c r="B239" s="1" t="n">
        <v>45666.70653935185</v>
      </c>
      <c r="C239" s="1" t="n">
        <v>45961</v>
      </c>
      <c r="D239" t="inlineStr">
        <is>
          <t>ÖSTERGÖTLANDS LÄN</t>
        </is>
      </c>
      <c r="E239" t="inlineStr">
        <is>
          <t>ÅTVIDABERG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53004-2023</t>
        </is>
      </c>
      <c r="B240" s="1" t="n">
        <v>45222</v>
      </c>
      <c r="C240" s="1" t="n">
        <v>45961</v>
      </c>
      <c r="D240" t="inlineStr">
        <is>
          <t>ÖSTERGÖTLANDS LÄN</t>
        </is>
      </c>
      <c r="E240" t="inlineStr">
        <is>
          <t>ÅTVIDABERG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40160-2024</t>
        </is>
      </c>
      <c r="B241" s="1" t="n">
        <v>45554.54119212963</v>
      </c>
      <c r="C241" s="1" t="n">
        <v>45961</v>
      </c>
      <c r="D241" t="inlineStr">
        <is>
          <t>ÖSTERGÖTLANDS LÄN</t>
        </is>
      </c>
      <c r="E241" t="inlineStr">
        <is>
          <t>ÅTVIDABERG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53234-2022</t>
        </is>
      </c>
      <c r="B242" s="1" t="n">
        <v>44876</v>
      </c>
      <c r="C242" s="1" t="n">
        <v>45961</v>
      </c>
      <c r="D242" t="inlineStr">
        <is>
          <t>ÖSTERGÖTLANDS LÄN</t>
        </is>
      </c>
      <c r="E242" t="inlineStr">
        <is>
          <t>ÅTVIDABERG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50422-2024</t>
        </is>
      </c>
      <c r="B243" s="1" t="n">
        <v>45601.38733796297</v>
      </c>
      <c r="C243" s="1" t="n">
        <v>45961</v>
      </c>
      <c r="D243" t="inlineStr">
        <is>
          <t>ÖSTERGÖTLANDS LÄN</t>
        </is>
      </c>
      <c r="E243" t="inlineStr">
        <is>
          <t>ÅTVIDABERG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10717-2023</t>
        </is>
      </c>
      <c r="B244" s="1" t="n">
        <v>44988.64733796296</v>
      </c>
      <c r="C244" s="1" t="n">
        <v>45961</v>
      </c>
      <c r="D244" t="inlineStr">
        <is>
          <t>ÖSTERGÖTLANDS LÄN</t>
        </is>
      </c>
      <c r="E244" t="inlineStr">
        <is>
          <t>ÅTVIDABERG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52161-2023</t>
        </is>
      </c>
      <c r="B245" s="1" t="n">
        <v>45224.32313657407</v>
      </c>
      <c r="C245" s="1" t="n">
        <v>45961</v>
      </c>
      <c r="D245" t="inlineStr">
        <is>
          <t>ÖSTERGÖTLANDS LÄN</t>
        </is>
      </c>
      <c r="E245" t="inlineStr">
        <is>
          <t>ÅTVIDABERG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40475-2024</t>
        </is>
      </c>
      <c r="B246" s="1" t="n">
        <v>45555.54030092592</v>
      </c>
      <c r="C246" s="1" t="n">
        <v>45961</v>
      </c>
      <c r="D246" t="inlineStr">
        <is>
          <t>ÖSTERGÖTLANDS LÄN</t>
        </is>
      </c>
      <c r="E246" t="inlineStr">
        <is>
          <t>ÅTVIDABERG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50434-2024</t>
        </is>
      </c>
      <c r="B247" s="1" t="n">
        <v>45601.40877314815</v>
      </c>
      <c r="C247" s="1" t="n">
        <v>45961</v>
      </c>
      <c r="D247" t="inlineStr">
        <is>
          <t>ÖSTERGÖTLANDS LÄN</t>
        </is>
      </c>
      <c r="E247" t="inlineStr">
        <is>
          <t>ÅTVIDABERG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19961-2024</t>
        </is>
      </c>
      <c r="B248" s="1" t="n">
        <v>45433</v>
      </c>
      <c r="C248" s="1" t="n">
        <v>45961</v>
      </c>
      <c r="D248" t="inlineStr">
        <is>
          <t>ÖSTERGÖTLANDS LÄN</t>
        </is>
      </c>
      <c r="E248" t="inlineStr">
        <is>
          <t>ÅTVIDABERG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43899-2024</t>
        </is>
      </c>
      <c r="B249" s="1" t="n">
        <v>45572.41862268518</v>
      </c>
      <c r="C249" s="1" t="n">
        <v>45961</v>
      </c>
      <c r="D249" t="inlineStr">
        <is>
          <t>ÖSTERGÖTLANDS LÄN</t>
        </is>
      </c>
      <c r="E249" t="inlineStr">
        <is>
          <t>ÅTVIDABERG</t>
        </is>
      </c>
      <c r="G249" t="n">
        <v>9.6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726-2025</t>
        </is>
      </c>
      <c r="B250" s="1" t="n">
        <v>45665.39953703704</v>
      </c>
      <c r="C250" s="1" t="n">
        <v>45961</v>
      </c>
      <c r="D250" t="inlineStr">
        <is>
          <t>ÖSTERGÖTLANDS LÄN</t>
        </is>
      </c>
      <c r="E250" t="inlineStr">
        <is>
          <t>ÅTVIDABERG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9097-2025</t>
        </is>
      </c>
      <c r="B251" s="1" t="n">
        <v>45713.68298611111</v>
      </c>
      <c r="C251" s="1" t="n">
        <v>45961</v>
      </c>
      <c r="D251" t="inlineStr">
        <is>
          <t>ÖSTERGÖTLANDS LÄN</t>
        </is>
      </c>
      <c r="E251" t="inlineStr">
        <is>
          <t>ÅTVIDABERG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21779-2024</t>
        </is>
      </c>
      <c r="B252" s="1" t="n">
        <v>45442.63207175926</v>
      </c>
      <c r="C252" s="1" t="n">
        <v>45961</v>
      </c>
      <c r="D252" t="inlineStr">
        <is>
          <t>ÖSTERGÖTLANDS LÄN</t>
        </is>
      </c>
      <c r="E252" t="inlineStr">
        <is>
          <t>ÅTVIDABERG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50811-2023</t>
        </is>
      </c>
      <c r="B253" s="1" t="n">
        <v>45217</v>
      </c>
      <c r="C253" s="1" t="n">
        <v>45961</v>
      </c>
      <c r="D253" t="inlineStr">
        <is>
          <t>ÖSTERGÖTLANDS LÄN</t>
        </is>
      </c>
      <c r="E253" t="inlineStr">
        <is>
          <t>ÅTVIDABERG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65588-2021</t>
        </is>
      </c>
      <c r="B254" s="1" t="n">
        <v>44516</v>
      </c>
      <c r="C254" s="1" t="n">
        <v>45961</v>
      </c>
      <c r="D254" t="inlineStr">
        <is>
          <t>ÖSTERGÖTLANDS LÄN</t>
        </is>
      </c>
      <c r="E254" t="inlineStr">
        <is>
          <t>ÅTVIDABERG</t>
        </is>
      </c>
      <c r="F254" t="inlineStr">
        <is>
          <t>Sveaskog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65590-2021</t>
        </is>
      </c>
      <c r="B255" s="1" t="n">
        <v>44516</v>
      </c>
      <c r="C255" s="1" t="n">
        <v>45961</v>
      </c>
      <c r="D255" t="inlineStr">
        <is>
          <t>ÖSTERGÖTLANDS LÄN</t>
        </is>
      </c>
      <c r="E255" t="inlineStr">
        <is>
          <t>ÅTVIDABERG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19030-2023</t>
        </is>
      </c>
      <c r="B256" s="1" t="n">
        <v>45047</v>
      </c>
      <c r="C256" s="1" t="n">
        <v>45961</v>
      </c>
      <c r="D256" t="inlineStr">
        <is>
          <t>ÖSTERGÖTLANDS LÄN</t>
        </is>
      </c>
      <c r="E256" t="inlineStr">
        <is>
          <t>ÅTVIDABERG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12450-2024</t>
        </is>
      </c>
      <c r="B257" s="1" t="n">
        <v>45379.47295138889</v>
      </c>
      <c r="C257" s="1" t="n">
        <v>45961</v>
      </c>
      <c r="D257" t="inlineStr">
        <is>
          <t>ÖSTERGÖTLANDS LÄN</t>
        </is>
      </c>
      <c r="E257" t="inlineStr">
        <is>
          <t>ÅTVIDABERG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12454-2024</t>
        </is>
      </c>
      <c r="B258" s="1" t="n">
        <v>45379</v>
      </c>
      <c r="C258" s="1" t="n">
        <v>45961</v>
      </c>
      <c r="D258" t="inlineStr">
        <is>
          <t>ÖSTERGÖTLANDS LÄN</t>
        </is>
      </c>
      <c r="E258" t="inlineStr">
        <is>
          <t>ÅTVIDABERG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12508-2024</t>
        </is>
      </c>
      <c r="B259" s="1" t="n">
        <v>45379</v>
      </c>
      <c r="C259" s="1" t="n">
        <v>45961</v>
      </c>
      <c r="D259" t="inlineStr">
        <is>
          <t>ÖSTERGÖTLANDS LÄN</t>
        </is>
      </c>
      <c r="E259" t="inlineStr">
        <is>
          <t>ÅTVIDABERG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1422-2023</t>
        </is>
      </c>
      <c r="B260" s="1" t="n">
        <v>44937</v>
      </c>
      <c r="C260" s="1" t="n">
        <v>45961</v>
      </c>
      <c r="D260" t="inlineStr">
        <is>
          <t>ÖSTERGÖTLANDS LÄN</t>
        </is>
      </c>
      <c r="E260" t="inlineStr">
        <is>
          <t>ÅTVIDABERG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16365-2021</t>
        </is>
      </c>
      <c r="B261" s="1" t="n">
        <v>44292</v>
      </c>
      <c r="C261" s="1" t="n">
        <v>45961</v>
      </c>
      <c r="D261" t="inlineStr">
        <is>
          <t>ÖSTERGÖTLANDS LÄN</t>
        </is>
      </c>
      <c r="E261" t="inlineStr">
        <is>
          <t>ÅTVIDABERG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7892-2025</t>
        </is>
      </c>
      <c r="B262" s="1" t="n">
        <v>45707.2930787037</v>
      </c>
      <c r="C262" s="1" t="n">
        <v>45961</v>
      </c>
      <c r="D262" t="inlineStr">
        <is>
          <t>ÖSTERGÖTLANDS LÄN</t>
        </is>
      </c>
      <c r="E262" t="inlineStr">
        <is>
          <t>ÅTVIDABERG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20620-2025</t>
        </is>
      </c>
      <c r="B263" s="1" t="n">
        <v>45776.31901620371</v>
      </c>
      <c r="C263" s="1" t="n">
        <v>45961</v>
      </c>
      <c r="D263" t="inlineStr">
        <is>
          <t>ÖSTERGÖTLANDS LÄN</t>
        </is>
      </c>
      <c r="E263" t="inlineStr">
        <is>
          <t>ÅTVIDABERG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42784-2024</t>
        </is>
      </c>
      <c r="B264" s="1" t="n">
        <v>45566.53474537037</v>
      </c>
      <c r="C264" s="1" t="n">
        <v>45961</v>
      </c>
      <c r="D264" t="inlineStr">
        <is>
          <t>ÖSTERGÖTLANDS LÄN</t>
        </is>
      </c>
      <c r="E264" t="inlineStr">
        <is>
          <t>ÅTVIDABERG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71788-2021</t>
        </is>
      </c>
      <c r="B265" s="1" t="n">
        <v>44539</v>
      </c>
      <c r="C265" s="1" t="n">
        <v>45961</v>
      </c>
      <c r="D265" t="inlineStr">
        <is>
          <t>ÖSTERGÖTLANDS LÄN</t>
        </is>
      </c>
      <c r="E265" t="inlineStr">
        <is>
          <t>ÅTVIDABERG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37179-2022</t>
        </is>
      </c>
      <c r="B266" s="1" t="n">
        <v>44806</v>
      </c>
      <c r="C266" s="1" t="n">
        <v>45961</v>
      </c>
      <c r="D266" t="inlineStr">
        <is>
          <t>ÖSTERGÖTLANDS LÄN</t>
        </is>
      </c>
      <c r="E266" t="inlineStr">
        <is>
          <t>ÅTVIDABERG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20618-2025</t>
        </is>
      </c>
      <c r="B267" s="1" t="n">
        <v>45776.31081018518</v>
      </c>
      <c r="C267" s="1" t="n">
        <v>45961</v>
      </c>
      <c r="D267" t="inlineStr">
        <is>
          <t>ÖSTERGÖTLANDS LÄN</t>
        </is>
      </c>
      <c r="E267" t="inlineStr">
        <is>
          <t>ÅTVIDABERG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52238-2023</t>
        </is>
      </c>
      <c r="B268" s="1" t="n">
        <v>45224</v>
      </c>
      <c r="C268" s="1" t="n">
        <v>45961</v>
      </c>
      <c r="D268" t="inlineStr">
        <is>
          <t>ÖSTERGÖTLANDS LÄN</t>
        </is>
      </c>
      <c r="E268" t="inlineStr">
        <is>
          <t>ÅTVIDABERG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16974-2025</t>
        </is>
      </c>
      <c r="B269" s="1" t="n">
        <v>45755.47313657407</v>
      </c>
      <c r="C269" s="1" t="n">
        <v>45961</v>
      </c>
      <c r="D269" t="inlineStr">
        <is>
          <t>ÖSTERGÖTLANDS LÄN</t>
        </is>
      </c>
      <c r="E269" t="inlineStr">
        <is>
          <t>ÅTVIDABERG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43391-2023</t>
        </is>
      </c>
      <c r="B270" s="1" t="n">
        <v>45183.87577546296</v>
      </c>
      <c r="C270" s="1" t="n">
        <v>45961</v>
      </c>
      <c r="D270" t="inlineStr">
        <is>
          <t>ÖSTERGÖTLANDS LÄN</t>
        </is>
      </c>
      <c r="E270" t="inlineStr">
        <is>
          <t>ÅTVIDABERG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5663-2022</t>
        </is>
      </c>
      <c r="B271" s="1" t="n">
        <v>44596</v>
      </c>
      <c r="C271" s="1" t="n">
        <v>45961</v>
      </c>
      <c r="D271" t="inlineStr">
        <is>
          <t>ÖSTERGÖTLANDS LÄN</t>
        </is>
      </c>
      <c r="E271" t="inlineStr">
        <is>
          <t>ÅTVIDABERG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11505-2022</t>
        </is>
      </c>
      <c r="B272" s="1" t="n">
        <v>44631</v>
      </c>
      <c r="C272" s="1" t="n">
        <v>45961</v>
      </c>
      <c r="D272" t="inlineStr">
        <is>
          <t>ÖSTERGÖTLANDS LÄN</t>
        </is>
      </c>
      <c r="E272" t="inlineStr">
        <is>
          <t>ÅTVIDABERG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9256-2023</t>
        </is>
      </c>
      <c r="B273" s="1" t="n">
        <v>44980</v>
      </c>
      <c r="C273" s="1" t="n">
        <v>45961</v>
      </c>
      <c r="D273" t="inlineStr">
        <is>
          <t>ÖSTERGÖTLANDS LÄN</t>
        </is>
      </c>
      <c r="E273" t="inlineStr">
        <is>
          <t>ÅTVIDABERG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40563-2021</t>
        </is>
      </c>
      <c r="B274" s="1" t="n">
        <v>44420</v>
      </c>
      <c r="C274" s="1" t="n">
        <v>45961</v>
      </c>
      <c r="D274" t="inlineStr">
        <is>
          <t>ÖSTERGÖTLANDS LÄN</t>
        </is>
      </c>
      <c r="E274" t="inlineStr">
        <is>
          <t>ÅTVIDABERG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11882-2023</t>
        </is>
      </c>
      <c r="B275" s="1" t="n">
        <v>44995</v>
      </c>
      <c r="C275" s="1" t="n">
        <v>45961</v>
      </c>
      <c r="D275" t="inlineStr">
        <is>
          <t>ÖSTERGÖTLANDS LÄN</t>
        </is>
      </c>
      <c r="E275" t="inlineStr">
        <is>
          <t>ÅTVIDABERG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43805-2022</t>
        </is>
      </c>
      <c r="B276" s="1" t="n">
        <v>44838.32571759259</v>
      </c>
      <c r="C276" s="1" t="n">
        <v>45961</v>
      </c>
      <c r="D276" t="inlineStr">
        <is>
          <t>ÖSTERGÖTLANDS LÄN</t>
        </is>
      </c>
      <c r="E276" t="inlineStr">
        <is>
          <t>ÅTVIDABERG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21842-2025</t>
        </is>
      </c>
      <c r="B277" s="1" t="n">
        <v>45784.33703703704</v>
      </c>
      <c r="C277" s="1" t="n">
        <v>45961</v>
      </c>
      <c r="D277" t="inlineStr">
        <is>
          <t>ÖSTERGÖTLANDS LÄN</t>
        </is>
      </c>
      <c r="E277" t="inlineStr">
        <is>
          <t>ÅTVIDABERG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21839-2025</t>
        </is>
      </c>
      <c r="B278" s="1" t="n">
        <v>45784.32862268519</v>
      </c>
      <c r="C278" s="1" t="n">
        <v>45961</v>
      </c>
      <c r="D278" t="inlineStr">
        <is>
          <t>ÖSTERGÖTLANDS LÄN</t>
        </is>
      </c>
      <c r="E278" t="inlineStr">
        <is>
          <t>ÅTVIDABERG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55702-2022</t>
        </is>
      </c>
      <c r="B279" s="1" t="n">
        <v>44888</v>
      </c>
      <c r="C279" s="1" t="n">
        <v>45961</v>
      </c>
      <c r="D279" t="inlineStr">
        <is>
          <t>ÖSTERGÖTLANDS LÄN</t>
        </is>
      </c>
      <c r="E279" t="inlineStr">
        <is>
          <t>ÅTVIDABERG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49983-2024</t>
        </is>
      </c>
      <c r="B280" s="1" t="n">
        <v>45597.76792824074</v>
      </c>
      <c r="C280" s="1" t="n">
        <v>45961</v>
      </c>
      <c r="D280" t="inlineStr">
        <is>
          <t>ÖSTERGÖTLANDS LÄN</t>
        </is>
      </c>
      <c r="E280" t="inlineStr">
        <is>
          <t>ÅTVIDABERG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12825-2024</t>
        </is>
      </c>
      <c r="B281" s="1" t="n">
        <v>45384.68508101852</v>
      </c>
      <c r="C281" s="1" t="n">
        <v>45961</v>
      </c>
      <c r="D281" t="inlineStr">
        <is>
          <t>ÖSTERGÖTLANDS LÄN</t>
        </is>
      </c>
      <c r="E281" t="inlineStr">
        <is>
          <t>ÅTVIDABERG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743-2023</t>
        </is>
      </c>
      <c r="B282" s="1" t="n">
        <v>44931.33885416666</v>
      </c>
      <c r="C282" s="1" t="n">
        <v>45961</v>
      </c>
      <c r="D282" t="inlineStr">
        <is>
          <t>ÖSTERGÖTLANDS LÄN</t>
        </is>
      </c>
      <c r="E282" t="inlineStr">
        <is>
          <t>ÅTVIDABERG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18193-2025</t>
        </is>
      </c>
      <c r="B283" s="1" t="n">
        <v>45761</v>
      </c>
      <c r="C283" s="1" t="n">
        <v>45961</v>
      </c>
      <c r="D283" t="inlineStr">
        <is>
          <t>ÖSTERGÖTLANDS LÄN</t>
        </is>
      </c>
      <c r="E283" t="inlineStr">
        <is>
          <t>ÅTVIDABERG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33604-2022</t>
        </is>
      </c>
      <c r="B284" s="1" t="n">
        <v>44789</v>
      </c>
      <c r="C284" s="1" t="n">
        <v>45961</v>
      </c>
      <c r="D284" t="inlineStr">
        <is>
          <t>ÖSTERGÖTLANDS LÄN</t>
        </is>
      </c>
      <c r="E284" t="inlineStr">
        <is>
          <t>ÅTVIDABERG</t>
        </is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4698-2025</t>
        </is>
      </c>
      <c r="B285" s="1" t="n">
        <v>45688.36620370371</v>
      </c>
      <c r="C285" s="1" t="n">
        <v>45961</v>
      </c>
      <c r="D285" t="inlineStr">
        <is>
          <t>ÖSTERGÖTLANDS LÄN</t>
        </is>
      </c>
      <c r="E285" t="inlineStr">
        <is>
          <t>ÅTVIDABERG</t>
        </is>
      </c>
      <c r="F285" t="inlineStr">
        <is>
          <t>Övriga Aktiebolag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4260-2025</t>
        </is>
      </c>
      <c r="B286" s="1" t="n">
        <v>45685.61706018518</v>
      </c>
      <c r="C286" s="1" t="n">
        <v>45961</v>
      </c>
      <c r="D286" t="inlineStr">
        <is>
          <t>ÖSTERGÖTLANDS LÄN</t>
        </is>
      </c>
      <c r="E286" t="inlineStr">
        <is>
          <t>ÅTVIDABERG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3633-2022</t>
        </is>
      </c>
      <c r="B287" s="1" t="n">
        <v>44586</v>
      </c>
      <c r="C287" s="1" t="n">
        <v>45961</v>
      </c>
      <c r="D287" t="inlineStr">
        <is>
          <t>ÖSTERGÖTLANDS LÄN</t>
        </is>
      </c>
      <c r="E287" t="inlineStr">
        <is>
          <t>ÅTVIDABERG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14774-2022</t>
        </is>
      </c>
      <c r="B288" s="1" t="n">
        <v>44656</v>
      </c>
      <c r="C288" s="1" t="n">
        <v>45961</v>
      </c>
      <c r="D288" t="inlineStr">
        <is>
          <t>ÖSTERGÖTLANDS LÄN</t>
        </is>
      </c>
      <c r="E288" t="inlineStr">
        <is>
          <t>ÅTVIDABERG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9975-2022</t>
        </is>
      </c>
      <c r="B289" s="1" t="n">
        <v>44621</v>
      </c>
      <c r="C289" s="1" t="n">
        <v>45961</v>
      </c>
      <c r="D289" t="inlineStr">
        <is>
          <t>ÖSTERGÖTLANDS LÄN</t>
        </is>
      </c>
      <c r="E289" t="inlineStr">
        <is>
          <t>ÅTVIDABERG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27170-2022</t>
        </is>
      </c>
      <c r="B290" s="1" t="n">
        <v>44741</v>
      </c>
      <c r="C290" s="1" t="n">
        <v>45961</v>
      </c>
      <c r="D290" t="inlineStr">
        <is>
          <t>ÖSTERGÖTLANDS LÄN</t>
        </is>
      </c>
      <c r="E290" t="inlineStr">
        <is>
          <t>ÅTVIDABERG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57029-2022</t>
        </is>
      </c>
      <c r="B291" s="1" t="n">
        <v>44895.30123842593</v>
      </c>
      <c r="C291" s="1" t="n">
        <v>45961</v>
      </c>
      <c r="D291" t="inlineStr">
        <is>
          <t>ÖSTERGÖTLANDS LÄN</t>
        </is>
      </c>
      <c r="E291" t="inlineStr">
        <is>
          <t>ÅTVIDABERG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27415-2022</t>
        </is>
      </c>
      <c r="B292" s="1" t="n">
        <v>44742</v>
      </c>
      <c r="C292" s="1" t="n">
        <v>45961</v>
      </c>
      <c r="D292" t="inlineStr">
        <is>
          <t>ÖSTERGÖTLANDS LÄN</t>
        </is>
      </c>
      <c r="E292" t="inlineStr">
        <is>
          <t>ÅTVIDABERG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36621-2023</t>
        </is>
      </c>
      <c r="B293" s="1" t="n">
        <v>45153.5044212963</v>
      </c>
      <c r="C293" s="1" t="n">
        <v>45961</v>
      </c>
      <c r="D293" t="inlineStr">
        <is>
          <t>ÖSTERGÖTLANDS LÄN</t>
        </is>
      </c>
      <c r="E293" t="inlineStr">
        <is>
          <t>ÅTVIDABERG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52235-2023</t>
        </is>
      </c>
      <c r="B294" s="1" t="n">
        <v>45224</v>
      </c>
      <c r="C294" s="1" t="n">
        <v>45961</v>
      </c>
      <c r="D294" t="inlineStr">
        <is>
          <t>ÖSTERGÖTLANDS LÄN</t>
        </is>
      </c>
      <c r="E294" t="inlineStr">
        <is>
          <t>ÅTVIDABERG</t>
        </is>
      </c>
      <c r="F294" t="inlineStr">
        <is>
          <t>Sveaskog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11766-2023</t>
        </is>
      </c>
      <c r="B295" s="1" t="n">
        <v>44994</v>
      </c>
      <c r="C295" s="1" t="n">
        <v>45961</v>
      </c>
      <c r="D295" t="inlineStr">
        <is>
          <t>ÖSTERGÖTLANDS LÄN</t>
        </is>
      </c>
      <c r="E295" t="inlineStr">
        <is>
          <t>ÅTVIDABERG</t>
        </is>
      </c>
      <c r="F295" t="inlineStr">
        <is>
          <t>Övriga Aktiebolag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31928-2022</t>
        </is>
      </c>
      <c r="B296" s="1" t="n">
        <v>44777.62895833333</v>
      </c>
      <c r="C296" s="1" t="n">
        <v>45961</v>
      </c>
      <c r="D296" t="inlineStr">
        <is>
          <t>ÖSTERGÖTLANDS LÄN</t>
        </is>
      </c>
      <c r="E296" t="inlineStr">
        <is>
          <t>ÅTVIDABERG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4089-2023</t>
        </is>
      </c>
      <c r="B297" s="1" t="n">
        <v>44952</v>
      </c>
      <c r="C297" s="1" t="n">
        <v>45961</v>
      </c>
      <c r="D297" t="inlineStr">
        <is>
          <t>ÖSTERGÖTLANDS LÄN</t>
        </is>
      </c>
      <c r="E297" t="inlineStr">
        <is>
          <t>ÅTVIDABERG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17428-2024</t>
        </is>
      </c>
      <c r="B298" s="1" t="n">
        <v>45415.31837962963</v>
      </c>
      <c r="C298" s="1" t="n">
        <v>45961</v>
      </c>
      <c r="D298" t="inlineStr">
        <is>
          <t>ÖSTERGÖTLANDS LÄN</t>
        </is>
      </c>
      <c r="E298" t="inlineStr">
        <is>
          <t>ÅTVIDABERG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17431-2024</t>
        </is>
      </c>
      <c r="B299" s="1" t="n">
        <v>45415.32329861111</v>
      </c>
      <c r="C299" s="1" t="n">
        <v>45961</v>
      </c>
      <c r="D299" t="inlineStr">
        <is>
          <t>ÖSTERGÖTLANDS LÄN</t>
        </is>
      </c>
      <c r="E299" t="inlineStr">
        <is>
          <t>ÅTVIDABERG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30967-2023</t>
        </is>
      </c>
      <c r="B300" s="1" t="n">
        <v>45113.48548611111</v>
      </c>
      <c r="C300" s="1" t="n">
        <v>45961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49146-2023</t>
        </is>
      </c>
      <c r="B301" s="1" t="n">
        <v>45204</v>
      </c>
      <c r="C301" s="1" t="n">
        <v>45961</v>
      </c>
      <c r="D301" t="inlineStr">
        <is>
          <t>ÖSTERGÖTLANDS LÄN</t>
        </is>
      </c>
      <c r="E301" t="inlineStr">
        <is>
          <t>ÅTVIDABERG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7891-2025</t>
        </is>
      </c>
      <c r="B302" s="1" t="n">
        <v>45707.28776620371</v>
      </c>
      <c r="C302" s="1" t="n">
        <v>45961</v>
      </c>
      <c r="D302" t="inlineStr">
        <is>
          <t>ÖSTERGÖTLANDS LÄN</t>
        </is>
      </c>
      <c r="E302" t="inlineStr">
        <is>
          <t>ÅTVIDABERG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45100-2021</t>
        </is>
      </c>
      <c r="B303" s="1" t="n">
        <v>44439</v>
      </c>
      <c r="C303" s="1" t="n">
        <v>45961</v>
      </c>
      <c r="D303" t="inlineStr">
        <is>
          <t>ÖSTERGÖTLANDS LÄN</t>
        </is>
      </c>
      <c r="E303" t="inlineStr">
        <is>
          <t>ÅTVIDABERG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39930-2023</t>
        </is>
      </c>
      <c r="B304" s="1" t="n">
        <v>45168</v>
      </c>
      <c r="C304" s="1" t="n">
        <v>45961</v>
      </c>
      <c r="D304" t="inlineStr">
        <is>
          <t>ÖSTERGÖTLANDS LÄN</t>
        </is>
      </c>
      <c r="E304" t="inlineStr">
        <is>
          <t>ÅTVIDABERG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9524-2025</t>
        </is>
      </c>
      <c r="B305" s="1" t="n">
        <v>45715</v>
      </c>
      <c r="C305" s="1" t="n">
        <v>45961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Kommuner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6342-2021</t>
        </is>
      </c>
      <c r="B306" s="1" t="n">
        <v>44232</v>
      </c>
      <c r="C306" s="1" t="n">
        <v>45961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Övriga Aktiebolag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2176-2023</t>
        </is>
      </c>
      <c r="B307" s="1" t="n">
        <v>44942</v>
      </c>
      <c r="C307" s="1" t="n">
        <v>45961</v>
      </c>
      <c r="D307" t="inlineStr">
        <is>
          <t>ÖSTERGÖTLANDS LÄN</t>
        </is>
      </c>
      <c r="E307" t="inlineStr">
        <is>
          <t>ÅTVIDABERG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51704-2021</t>
        </is>
      </c>
      <c r="B308" s="1" t="n">
        <v>44462</v>
      </c>
      <c r="C308" s="1" t="n">
        <v>45961</v>
      </c>
      <c r="D308" t="inlineStr">
        <is>
          <t>ÖSTERGÖTLANDS LÄN</t>
        </is>
      </c>
      <c r="E308" t="inlineStr">
        <is>
          <t>ÅTVIDABERG</t>
        </is>
      </c>
      <c r="F308" t="inlineStr">
        <is>
          <t>Övriga Aktiebolag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10820-2022</t>
        </is>
      </c>
      <c r="B309" s="1" t="n">
        <v>44627</v>
      </c>
      <c r="C309" s="1" t="n">
        <v>45961</v>
      </c>
      <c r="D309" t="inlineStr">
        <is>
          <t>ÖSTERGÖTLANDS LÄN</t>
        </is>
      </c>
      <c r="E309" t="inlineStr">
        <is>
          <t>ÅTVIDABERG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799-2025</t>
        </is>
      </c>
      <c r="B310" s="1" t="n">
        <v>45665.53457175926</v>
      </c>
      <c r="C310" s="1" t="n">
        <v>45961</v>
      </c>
      <c r="D310" t="inlineStr">
        <is>
          <t>ÖSTERGÖTLANDS LÄN</t>
        </is>
      </c>
      <c r="E310" t="inlineStr">
        <is>
          <t>ÅTVIDABERG</t>
        </is>
      </c>
      <c r="G310" t="n">
        <v>14.3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807-2025</t>
        </is>
      </c>
      <c r="B311" s="1" t="n">
        <v>45665.54818287037</v>
      </c>
      <c r="C311" s="1" t="n">
        <v>45961</v>
      </c>
      <c r="D311" t="inlineStr">
        <is>
          <t>ÖSTERGÖTLANDS LÄN</t>
        </is>
      </c>
      <c r="E311" t="inlineStr">
        <is>
          <t>ÅTVIDABERG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39071-2022</t>
        </is>
      </c>
      <c r="B312" s="1" t="n">
        <v>44817.38878472222</v>
      </c>
      <c r="C312" s="1" t="n">
        <v>45961</v>
      </c>
      <c r="D312" t="inlineStr">
        <is>
          <t>ÖSTERGÖTLANDS LÄN</t>
        </is>
      </c>
      <c r="E312" t="inlineStr">
        <is>
          <t>ÅTVIDABERG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2026-2024</t>
        </is>
      </c>
      <c r="B313" s="1" t="n">
        <v>45308.75856481482</v>
      </c>
      <c r="C313" s="1" t="n">
        <v>45961</v>
      </c>
      <c r="D313" t="inlineStr">
        <is>
          <t>ÖSTERGÖTLANDS LÄN</t>
        </is>
      </c>
      <c r="E313" t="inlineStr">
        <is>
          <t>ÅTVIDABERG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24095-2025</t>
        </is>
      </c>
      <c r="B314" s="1" t="n">
        <v>45796.57399305556</v>
      </c>
      <c r="C314" s="1" t="n">
        <v>45961</v>
      </c>
      <c r="D314" t="inlineStr">
        <is>
          <t>ÖSTERGÖTLANDS LÄN</t>
        </is>
      </c>
      <c r="E314" t="inlineStr">
        <is>
          <t>ÅTVIDABERG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23517-2022</t>
        </is>
      </c>
      <c r="B315" s="1" t="n">
        <v>44721</v>
      </c>
      <c r="C315" s="1" t="n">
        <v>45961</v>
      </c>
      <c r="D315" t="inlineStr">
        <is>
          <t>ÖSTERGÖTLANDS LÄN</t>
        </is>
      </c>
      <c r="E315" t="inlineStr">
        <is>
          <t>ÅTVIDABERG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23530-2022</t>
        </is>
      </c>
      <c r="B316" s="1" t="n">
        <v>44721</v>
      </c>
      <c r="C316" s="1" t="n">
        <v>45961</v>
      </c>
      <c r="D316" t="inlineStr">
        <is>
          <t>ÖSTERGÖTLANDS LÄN</t>
        </is>
      </c>
      <c r="E316" t="inlineStr">
        <is>
          <t>ÅTVIDABERG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26373-2022</t>
        </is>
      </c>
      <c r="B317" s="1" t="n">
        <v>44735.66302083333</v>
      </c>
      <c r="C317" s="1" t="n">
        <v>45961</v>
      </c>
      <c r="D317" t="inlineStr">
        <is>
          <t>ÖSTERGÖTLANDS LÄN</t>
        </is>
      </c>
      <c r="E317" t="inlineStr">
        <is>
          <t>ÅTVIDABERG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52527-2023</t>
        </is>
      </c>
      <c r="B318" s="1" t="n">
        <v>45225</v>
      </c>
      <c r="C318" s="1" t="n">
        <v>45961</v>
      </c>
      <c r="D318" t="inlineStr">
        <is>
          <t>ÖSTERGÖTLANDS LÄN</t>
        </is>
      </c>
      <c r="E318" t="inlineStr">
        <is>
          <t>ÅTVIDABERG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23991-2025</t>
        </is>
      </c>
      <c r="B319" s="1" t="n">
        <v>45796.40332175926</v>
      </c>
      <c r="C319" s="1" t="n">
        <v>45961</v>
      </c>
      <c r="D319" t="inlineStr">
        <is>
          <t>ÖSTERGÖTLANDS LÄN</t>
        </is>
      </c>
      <c r="E319" t="inlineStr">
        <is>
          <t>ÅTVIDABERG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36967-2022</t>
        </is>
      </c>
      <c r="B320" s="1" t="n">
        <v>44806</v>
      </c>
      <c r="C320" s="1" t="n">
        <v>45961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6004-2025</t>
        </is>
      </c>
      <c r="B321" s="1" t="n">
        <v>45695.58439814814</v>
      </c>
      <c r="C321" s="1" t="n">
        <v>45961</v>
      </c>
      <c r="D321" t="inlineStr">
        <is>
          <t>ÖSTERGÖTLANDS LÄN</t>
        </is>
      </c>
      <c r="E321" t="inlineStr">
        <is>
          <t>ÅTVIDABERG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2030-2024</t>
        </is>
      </c>
      <c r="B322" s="1" t="n">
        <v>45308.76549768518</v>
      </c>
      <c r="C322" s="1" t="n">
        <v>45961</v>
      </c>
      <c r="D322" t="inlineStr">
        <is>
          <t>ÖSTERGÖTLANDS LÄN</t>
        </is>
      </c>
      <c r="E322" t="inlineStr">
        <is>
          <t>ÅTVIDABERG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1871-2025</t>
        </is>
      </c>
      <c r="B323" s="1" t="n">
        <v>45671.6171875</v>
      </c>
      <c r="C323" s="1" t="n">
        <v>45961</v>
      </c>
      <c r="D323" t="inlineStr">
        <is>
          <t>ÖSTERGÖTLANDS LÄN</t>
        </is>
      </c>
      <c r="E323" t="inlineStr">
        <is>
          <t>ÅTVIDABERG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24151-2025</t>
        </is>
      </c>
      <c r="B324" s="1" t="n">
        <v>45796.65553240741</v>
      </c>
      <c r="C324" s="1" t="n">
        <v>45961</v>
      </c>
      <c r="D324" t="inlineStr">
        <is>
          <t>ÖSTERGÖTLANDS LÄN</t>
        </is>
      </c>
      <c r="E324" t="inlineStr">
        <is>
          <t>ÅTVIDABERG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24163-2025</t>
        </is>
      </c>
      <c r="B325" s="1" t="n">
        <v>45796.67018518518</v>
      </c>
      <c r="C325" s="1" t="n">
        <v>45961</v>
      </c>
      <c r="D325" t="inlineStr">
        <is>
          <t>ÖSTERGÖTLANDS LÄN</t>
        </is>
      </c>
      <c r="E325" t="inlineStr">
        <is>
          <t>ÅTVIDABERG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1016-2023</t>
        </is>
      </c>
      <c r="B326" s="1" t="n">
        <v>44935</v>
      </c>
      <c r="C326" s="1" t="n">
        <v>45961</v>
      </c>
      <c r="D326" t="inlineStr">
        <is>
          <t>ÖSTERGÖTLANDS LÄN</t>
        </is>
      </c>
      <c r="E326" t="inlineStr">
        <is>
          <t>ÅTVIDABERG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29909-2023</t>
        </is>
      </c>
      <c r="B327" s="1" t="n">
        <v>45107.66479166667</v>
      </c>
      <c r="C327" s="1" t="n">
        <v>45961</v>
      </c>
      <c r="D327" t="inlineStr">
        <is>
          <t>ÖSTERGÖTLANDS LÄN</t>
        </is>
      </c>
      <c r="E327" t="inlineStr">
        <is>
          <t>ÅTVIDABERG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53163-2023</t>
        </is>
      </c>
      <c r="B328" s="1" t="n">
        <v>45229</v>
      </c>
      <c r="C328" s="1" t="n">
        <v>45961</v>
      </c>
      <c r="D328" t="inlineStr">
        <is>
          <t>ÖSTERGÖTLANDS LÄN</t>
        </is>
      </c>
      <c r="E328" t="inlineStr">
        <is>
          <t>ÅTVIDABERG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53173-2023</t>
        </is>
      </c>
      <c r="B329" s="1" t="n">
        <v>45229</v>
      </c>
      <c r="C329" s="1" t="n">
        <v>45961</v>
      </c>
      <c r="D329" t="inlineStr">
        <is>
          <t>ÖSTERGÖTLANDS LÄN</t>
        </is>
      </c>
      <c r="E329" t="inlineStr">
        <is>
          <t>ÅTVIDABERG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7169-2023</t>
        </is>
      </c>
      <c r="B330" s="1" t="n">
        <v>44970</v>
      </c>
      <c r="C330" s="1" t="n">
        <v>45961</v>
      </c>
      <c r="D330" t="inlineStr">
        <is>
          <t>ÖSTERGÖTLANDS LÄN</t>
        </is>
      </c>
      <c r="E330" t="inlineStr">
        <is>
          <t>ÅTVIDABERG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11592-2025</t>
        </is>
      </c>
      <c r="B331" s="1" t="n">
        <v>45727.41440972222</v>
      </c>
      <c r="C331" s="1" t="n">
        <v>45961</v>
      </c>
      <c r="D331" t="inlineStr">
        <is>
          <t>ÖSTERGÖTLANDS LÄN</t>
        </is>
      </c>
      <c r="E331" t="inlineStr">
        <is>
          <t>ÅTVIDABERG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10690-2023</t>
        </is>
      </c>
      <c r="B332" s="1" t="n">
        <v>44988.56204861111</v>
      </c>
      <c r="C332" s="1" t="n">
        <v>45961</v>
      </c>
      <c r="D332" t="inlineStr">
        <is>
          <t>ÖSTERGÖTLANDS LÄN</t>
        </is>
      </c>
      <c r="E332" t="inlineStr">
        <is>
          <t>ÅTVIDABERG</t>
        </is>
      </c>
      <c r="F332" t="inlineStr">
        <is>
          <t>Övriga Aktiebolag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52524-2023</t>
        </is>
      </c>
      <c r="B333" s="1" t="n">
        <v>45225</v>
      </c>
      <c r="C333" s="1" t="n">
        <v>45961</v>
      </c>
      <c r="D333" t="inlineStr">
        <is>
          <t>ÖSTERGÖTLANDS LÄN</t>
        </is>
      </c>
      <c r="E333" t="inlineStr">
        <is>
          <t>ÅTVIDABERG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26240-2024</t>
        </is>
      </c>
      <c r="B334" s="1" t="n">
        <v>45468</v>
      </c>
      <c r="C334" s="1" t="n">
        <v>45961</v>
      </c>
      <c r="D334" t="inlineStr">
        <is>
          <t>ÖSTERGÖTLANDS LÄN</t>
        </is>
      </c>
      <c r="E334" t="inlineStr">
        <is>
          <t>ÅTVIDABERG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25075-2025</t>
        </is>
      </c>
      <c r="B335" s="1" t="n">
        <v>45799.86152777778</v>
      </c>
      <c r="C335" s="1" t="n">
        <v>45961</v>
      </c>
      <c r="D335" t="inlineStr">
        <is>
          <t>ÖSTERGÖTLANDS LÄN</t>
        </is>
      </c>
      <c r="E335" t="inlineStr">
        <is>
          <t>ÅTVIDABERG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399-2024</t>
        </is>
      </c>
      <c r="B336" s="1" t="n">
        <v>45296</v>
      </c>
      <c r="C336" s="1" t="n">
        <v>45961</v>
      </c>
      <c r="D336" t="inlineStr">
        <is>
          <t>ÖSTERGÖTLANDS LÄN</t>
        </is>
      </c>
      <c r="E336" t="inlineStr">
        <is>
          <t>ÅTVIDABERG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23520-2022</t>
        </is>
      </c>
      <c r="B337" s="1" t="n">
        <v>44721</v>
      </c>
      <c r="C337" s="1" t="n">
        <v>45961</v>
      </c>
      <c r="D337" t="inlineStr">
        <is>
          <t>ÖSTERGÖTLANDS LÄN</t>
        </is>
      </c>
      <c r="E337" t="inlineStr">
        <is>
          <t>ÅTVIDABERG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30891-2022</t>
        </is>
      </c>
      <c r="B338" s="1" t="n">
        <v>44767</v>
      </c>
      <c r="C338" s="1" t="n">
        <v>45961</v>
      </c>
      <c r="D338" t="inlineStr">
        <is>
          <t>ÖSTERGÖTLANDS LÄN</t>
        </is>
      </c>
      <c r="E338" t="inlineStr">
        <is>
          <t>ÅTVIDABERG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33542-2023</t>
        </is>
      </c>
      <c r="B339" s="1" t="n">
        <v>45118</v>
      </c>
      <c r="C339" s="1" t="n">
        <v>45961</v>
      </c>
      <c r="D339" t="inlineStr">
        <is>
          <t>ÖSTERGÖTLANDS LÄN</t>
        </is>
      </c>
      <c r="E339" t="inlineStr">
        <is>
          <t>ÅTVIDABERG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25419-2025</t>
        </is>
      </c>
      <c r="B340" s="1" t="n">
        <v>45800.68248842593</v>
      </c>
      <c r="C340" s="1" t="n">
        <v>45961</v>
      </c>
      <c r="D340" t="inlineStr">
        <is>
          <t>ÖSTERGÖTLANDS LÄN</t>
        </is>
      </c>
      <c r="E340" t="inlineStr">
        <is>
          <t>ÅTVIDABERG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52201-2024</t>
        </is>
      </c>
      <c r="B341" s="1" t="n">
        <v>45608</v>
      </c>
      <c r="C341" s="1" t="n">
        <v>45961</v>
      </c>
      <c r="D341" t="inlineStr">
        <is>
          <t>ÖSTERGÖTLANDS LÄN</t>
        </is>
      </c>
      <c r="E341" t="inlineStr">
        <is>
          <t>ÅTVIDABERG</t>
        </is>
      </c>
      <c r="F341" t="inlineStr">
        <is>
          <t>Övriga Aktiebolag</t>
        </is>
      </c>
      <c r="G341" t="n">
        <v>10.8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52216-2024</t>
        </is>
      </c>
      <c r="B342" s="1" t="n">
        <v>45608</v>
      </c>
      <c r="C342" s="1" t="n">
        <v>45961</v>
      </c>
      <c r="D342" t="inlineStr">
        <is>
          <t>ÖSTERGÖTLANDS LÄN</t>
        </is>
      </c>
      <c r="E342" t="inlineStr">
        <is>
          <t>ÅTVIDABERG</t>
        </is>
      </c>
      <c r="F342" t="inlineStr">
        <is>
          <t>Övriga Aktiebolag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50810-2023</t>
        </is>
      </c>
      <c r="B343" s="1" t="n">
        <v>45217</v>
      </c>
      <c r="C343" s="1" t="n">
        <v>45961</v>
      </c>
      <c r="D343" t="inlineStr">
        <is>
          <t>ÖSTERGÖTLANDS LÄN</t>
        </is>
      </c>
      <c r="E343" t="inlineStr">
        <is>
          <t>ÅTVIDABERG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38805-2021</t>
        </is>
      </c>
      <c r="B344" s="1" t="n">
        <v>44410</v>
      </c>
      <c r="C344" s="1" t="n">
        <v>45961</v>
      </c>
      <c r="D344" t="inlineStr">
        <is>
          <t>ÖSTERGÖTLANDS LÄN</t>
        </is>
      </c>
      <c r="E344" t="inlineStr">
        <is>
          <t>ÅTVIDABERG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27513-2023</t>
        </is>
      </c>
      <c r="B345" s="1" t="n">
        <v>45097</v>
      </c>
      <c r="C345" s="1" t="n">
        <v>45961</v>
      </c>
      <c r="D345" t="inlineStr">
        <is>
          <t>ÖSTERGÖTLANDS LÄN</t>
        </is>
      </c>
      <c r="E345" t="inlineStr">
        <is>
          <t>ÅTVIDABERG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426-2025</t>
        </is>
      </c>
      <c r="B346" s="1" t="n">
        <v>45664.34681712963</v>
      </c>
      <c r="C346" s="1" t="n">
        <v>45961</v>
      </c>
      <c r="D346" t="inlineStr">
        <is>
          <t>ÖSTERGÖTLANDS LÄN</t>
        </is>
      </c>
      <c r="E346" t="inlineStr">
        <is>
          <t>ÅTVIDABERG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25930-2025</t>
        </is>
      </c>
      <c r="B347" s="1" t="n">
        <v>45804.57940972222</v>
      </c>
      <c r="C347" s="1" t="n">
        <v>45961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Övriga Aktiebolag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1680-2023</t>
        </is>
      </c>
      <c r="B348" s="1" t="n">
        <v>44938.39666666667</v>
      </c>
      <c r="C348" s="1" t="n">
        <v>45961</v>
      </c>
      <c r="D348" t="inlineStr">
        <is>
          <t>ÖSTERGÖTLANDS LÄN</t>
        </is>
      </c>
      <c r="E348" t="inlineStr">
        <is>
          <t>ÅTVIDABERG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4007-2024</t>
        </is>
      </c>
      <c r="B349" s="1" t="n">
        <v>45323</v>
      </c>
      <c r="C349" s="1" t="n">
        <v>45961</v>
      </c>
      <c r="D349" t="inlineStr">
        <is>
          <t>ÖSTERGÖTLANDS LÄN</t>
        </is>
      </c>
      <c r="E349" t="inlineStr">
        <is>
          <t>ÅTVIDABERG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31127-2022</t>
        </is>
      </c>
      <c r="B350" s="1" t="n">
        <v>44770</v>
      </c>
      <c r="C350" s="1" t="n">
        <v>45961</v>
      </c>
      <c r="D350" t="inlineStr">
        <is>
          <t>ÖSTERGÖTLANDS LÄN</t>
        </is>
      </c>
      <c r="E350" t="inlineStr">
        <is>
          <t>ÅTVIDABERG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46807-2025</t>
        </is>
      </c>
      <c r="B351" s="1" t="n">
        <v>45926.68689814815</v>
      </c>
      <c r="C351" s="1" t="n">
        <v>45961</v>
      </c>
      <c r="D351" t="inlineStr">
        <is>
          <t>ÖSTERGÖTLANDS LÄN</t>
        </is>
      </c>
      <c r="E351" t="inlineStr">
        <is>
          <t>ÅTVIDABERG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46748-2022</t>
        </is>
      </c>
      <c r="B352" s="1" t="n">
        <v>44851</v>
      </c>
      <c r="C352" s="1" t="n">
        <v>45961</v>
      </c>
      <c r="D352" t="inlineStr">
        <is>
          <t>ÖSTERGÖTLANDS LÄN</t>
        </is>
      </c>
      <c r="E352" t="inlineStr">
        <is>
          <t>ÅTVIDABERG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18196-2025</t>
        </is>
      </c>
      <c r="B353" s="1" t="n">
        <v>45761.67773148148</v>
      </c>
      <c r="C353" s="1" t="n">
        <v>45961</v>
      </c>
      <c r="D353" t="inlineStr">
        <is>
          <t>ÖSTERGÖTLANDS LÄN</t>
        </is>
      </c>
      <c r="E353" t="inlineStr">
        <is>
          <t>ÅTVIDABERG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30119-2023</t>
        </is>
      </c>
      <c r="B354" s="1" t="n">
        <v>45110</v>
      </c>
      <c r="C354" s="1" t="n">
        <v>45961</v>
      </c>
      <c r="D354" t="inlineStr">
        <is>
          <t>ÖSTERGÖTLANDS LÄN</t>
        </is>
      </c>
      <c r="E354" t="inlineStr">
        <is>
          <t>ÅTVIDABERG</t>
        </is>
      </c>
      <c r="F354" t="inlineStr">
        <is>
          <t>Övriga Aktiebolag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43083-2023</t>
        </is>
      </c>
      <c r="B355" s="1" t="n">
        <v>45182.86355324074</v>
      </c>
      <c r="C355" s="1" t="n">
        <v>45961</v>
      </c>
      <c r="D355" t="inlineStr">
        <is>
          <t>ÖSTERGÖTLANDS LÄN</t>
        </is>
      </c>
      <c r="E355" t="inlineStr">
        <is>
          <t>ÅTVIDABERG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36777-2021</t>
        </is>
      </c>
      <c r="B356" s="1" t="n">
        <v>44392</v>
      </c>
      <c r="C356" s="1" t="n">
        <v>45961</v>
      </c>
      <c r="D356" t="inlineStr">
        <is>
          <t>ÖSTERGÖTLANDS LÄN</t>
        </is>
      </c>
      <c r="E356" t="inlineStr">
        <is>
          <t>ÅTVIDABERG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27978-2022</t>
        </is>
      </c>
      <c r="B357" s="1" t="n">
        <v>44745</v>
      </c>
      <c r="C357" s="1" t="n">
        <v>45961</v>
      </c>
      <c r="D357" t="inlineStr">
        <is>
          <t>ÖSTERGÖTLANDS LÄN</t>
        </is>
      </c>
      <c r="E357" t="inlineStr">
        <is>
          <t>ÅTVIDABERG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46804-2025</t>
        </is>
      </c>
      <c r="B358" s="1" t="n">
        <v>45926.67751157407</v>
      </c>
      <c r="C358" s="1" t="n">
        <v>45961</v>
      </c>
      <c r="D358" t="inlineStr">
        <is>
          <t>ÖSTERGÖTLANDS LÄN</t>
        </is>
      </c>
      <c r="E358" t="inlineStr">
        <is>
          <t>ÅTVIDABERG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27439-2025</t>
        </is>
      </c>
      <c r="B359" s="1" t="n">
        <v>45813.31575231482</v>
      </c>
      <c r="C359" s="1" t="n">
        <v>45961</v>
      </c>
      <c r="D359" t="inlineStr">
        <is>
          <t>ÖSTERGÖTLANDS LÄN</t>
        </is>
      </c>
      <c r="E359" t="inlineStr">
        <is>
          <t>ÅTVIDABERG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397-2024</t>
        </is>
      </c>
      <c r="B360" s="1" t="n">
        <v>45296</v>
      </c>
      <c r="C360" s="1" t="n">
        <v>45961</v>
      </c>
      <c r="D360" t="inlineStr">
        <is>
          <t>ÖSTERGÖTLANDS LÄN</t>
        </is>
      </c>
      <c r="E360" t="inlineStr">
        <is>
          <t>ÅTVIDABERG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21511-2023</t>
        </is>
      </c>
      <c r="B361" s="1" t="n">
        <v>45063</v>
      </c>
      <c r="C361" s="1" t="n">
        <v>45961</v>
      </c>
      <c r="D361" t="inlineStr">
        <is>
          <t>ÖSTERGÖTLANDS LÄN</t>
        </is>
      </c>
      <c r="E361" t="inlineStr">
        <is>
          <t>ÅTVIDABERG</t>
        </is>
      </c>
      <c r="F361" t="inlineStr">
        <is>
          <t>Kyrkan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13583-2025</t>
        </is>
      </c>
      <c r="B362" s="1" t="n">
        <v>45736.59162037037</v>
      </c>
      <c r="C362" s="1" t="n">
        <v>45961</v>
      </c>
      <c r="D362" t="inlineStr">
        <is>
          <t>ÖSTERGÖTLANDS LÄN</t>
        </is>
      </c>
      <c r="E362" t="inlineStr">
        <is>
          <t>ÅTVIDABERG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9115-2025</t>
        </is>
      </c>
      <c r="B363" s="1" t="n">
        <v>45713.79457175926</v>
      </c>
      <c r="C363" s="1" t="n">
        <v>45961</v>
      </c>
      <c r="D363" t="inlineStr">
        <is>
          <t>ÖSTERGÖTLANDS LÄN</t>
        </is>
      </c>
      <c r="E363" t="inlineStr">
        <is>
          <t>ÅTVIDABERG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31458-2023</t>
        </is>
      </c>
      <c r="B364" s="1" t="n">
        <v>45114</v>
      </c>
      <c r="C364" s="1" t="n">
        <v>45961</v>
      </c>
      <c r="D364" t="inlineStr">
        <is>
          <t>ÖSTERGÖTLANDS LÄN</t>
        </is>
      </c>
      <c r="E364" t="inlineStr">
        <is>
          <t>ÅTVIDABERG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72696-2021</t>
        </is>
      </c>
      <c r="B365" s="1" t="n">
        <v>44546</v>
      </c>
      <c r="C365" s="1" t="n">
        <v>45961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31953-2022</t>
        </is>
      </c>
      <c r="B366" s="1" t="n">
        <v>44777</v>
      </c>
      <c r="C366" s="1" t="n">
        <v>45961</v>
      </c>
      <c r="D366" t="inlineStr">
        <is>
          <t>ÖSTERGÖTLANDS LÄN</t>
        </is>
      </c>
      <c r="E366" t="inlineStr">
        <is>
          <t>ÅTVIDABERG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28030-2025</t>
        </is>
      </c>
      <c r="B367" s="1" t="n">
        <v>45817.62875</v>
      </c>
      <c r="C367" s="1" t="n">
        <v>45961</v>
      </c>
      <c r="D367" t="inlineStr">
        <is>
          <t>ÖSTERGÖTLANDS LÄN</t>
        </is>
      </c>
      <c r="E367" t="inlineStr">
        <is>
          <t>ÅTVIDABERG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27809-2025</t>
        </is>
      </c>
      <c r="B368" s="1" t="n">
        <v>45817.31120370371</v>
      </c>
      <c r="C368" s="1" t="n">
        <v>45961</v>
      </c>
      <c r="D368" t="inlineStr">
        <is>
          <t>ÖSTERGÖTLANDS LÄN</t>
        </is>
      </c>
      <c r="E368" t="inlineStr">
        <is>
          <t>ÅTVIDABERG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32953-2022</t>
        </is>
      </c>
      <c r="B369" s="1" t="n">
        <v>44784</v>
      </c>
      <c r="C369" s="1" t="n">
        <v>45961</v>
      </c>
      <c r="D369" t="inlineStr">
        <is>
          <t>ÖSTERGÖTLANDS LÄN</t>
        </is>
      </c>
      <c r="E369" t="inlineStr">
        <is>
          <t>ÅTVIDABERG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377-2022</t>
        </is>
      </c>
      <c r="B370" s="1" t="n">
        <v>44565.64885416667</v>
      </c>
      <c r="C370" s="1" t="n">
        <v>45961</v>
      </c>
      <c r="D370" t="inlineStr">
        <is>
          <t>ÖSTERGÖTLANDS LÄN</t>
        </is>
      </c>
      <c r="E370" t="inlineStr">
        <is>
          <t>ÅTVIDABERG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44256-2022</t>
        </is>
      </c>
      <c r="B371" s="1" t="n">
        <v>44839</v>
      </c>
      <c r="C371" s="1" t="n">
        <v>45961</v>
      </c>
      <c r="D371" t="inlineStr">
        <is>
          <t>ÖSTERGÖTLANDS LÄN</t>
        </is>
      </c>
      <c r="E371" t="inlineStr">
        <is>
          <t>ÅTVIDABERG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32302-2021</t>
        </is>
      </c>
      <c r="B372" s="1" t="n">
        <v>44371</v>
      </c>
      <c r="C372" s="1" t="n">
        <v>45961</v>
      </c>
      <c r="D372" t="inlineStr">
        <is>
          <t>ÖSTERGÖTLANDS LÄN</t>
        </is>
      </c>
      <c r="E372" t="inlineStr">
        <is>
          <t>ÅTVIDABERG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19036-2023</t>
        </is>
      </c>
      <c r="B373" s="1" t="n">
        <v>45047</v>
      </c>
      <c r="C373" s="1" t="n">
        <v>45961</v>
      </c>
      <c r="D373" t="inlineStr">
        <is>
          <t>ÖSTERGÖTLANDS LÄN</t>
        </is>
      </c>
      <c r="E373" t="inlineStr">
        <is>
          <t>ÅTVIDABERG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25486-2021</t>
        </is>
      </c>
      <c r="B374" s="1" t="n">
        <v>44342</v>
      </c>
      <c r="C374" s="1" t="n">
        <v>45961</v>
      </c>
      <c r="D374" t="inlineStr">
        <is>
          <t>ÖSTERGÖTLANDS LÄN</t>
        </is>
      </c>
      <c r="E374" t="inlineStr">
        <is>
          <t>ÅTVIDABERG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29574-2025</t>
        </is>
      </c>
      <c r="B375" s="1" t="n">
        <v>45825</v>
      </c>
      <c r="C375" s="1" t="n">
        <v>45961</v>
      </c>
      <c r="D375" t="inlineStr">
        <is>
          <t>ÖSTERGÖTLANDS LÄN</t>
        </is>
      </c>
      <c r="E375" t="inlineStr">
        <is>
          <t>ÅTVIDABERG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39123-2021</t>
        </is>
      </c>
      <c r="B376" s="1" t="n">
        <v>44412</v>
      </c>
      <c r="C376" s="1" t="n">
        <v>45961</v>
      </c>
      <c r="D376" t="inlineStr">
        <is>
          <t>ÖSTERGÖTLANDS LÄN</t>
        </is>
      </c>
      <c r="E376" t="inlineStr">
        <is>
          <t>ÅTVIDABERG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53167-2023</t>
        </is>
      </c>
      <c r="B377" s="1" t="n">
        <v>45229</v>
      </c>
      <c r="C377" s="1" t="n">
        <v>45961</v>
      </c>
      <c r="D377" t="inlineStr">
        <is>
          <t>ÖSTERGÖTLANDS LÄN</t>
        </is>
      </c>
      <c r="E377" t="inlineStr">
        <is>
          <t>ÅTVIDABERG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38966-2021</t>
        </is>
      </c>
      <c r="B378" s="1" t="n">
        <v>44411</v>
      </c>
      <c r="C378" s="1" t="n">
        <v>45961</v>
      </c>
      <c r="D378" t="inlineStr">
        <is>
          <t>ÖSTERGÖTLANDS LÄN</t>
        </is>
      </c>
      <c r="E378" t="inlineStr">
        <is>
          <t>ÅTVIDABERG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63863-2020</t>
        </is>
      </c>
      <c r="B379" s="1" t="n">
        <v>44166</v>
      </c>
      <c r="C379" s="1" t="n">
        <v>45961</v>
      </c>
      <c r="D379" t="inlineStr">
        <is>
          <t>ÖSTERGÖTLANDS LÄN</t>
        </is>
      </c>
      <c r="E379" t="inlineStr">
        <is>
          <t>ÅTVIDABERG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11222-2022</t>
        </is>
      </c>
      <c r="B380" s="1" t="n">
        <v>44629</v>
      </c>
      <c r="C380" s="1" t="n">
        <v>45961</v>
      </c>
      <c r="D380" t="inlineStr">
        <is>
          <t>ÖSTERGÖTLANDS LÄN</t>
        </is>
      </c>
      <c r="E380" t="inlineStr">
        <is>
          <t>ÅTVIDABERG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29400-2025</t>
        </is>
      </c>
      <c r="B381" s="1" t="n">
        <v>45824.61387731481</v>
      </c>
      <c r="C381" s="1" t="n">
        <v>45961</v>
      </c>
      <c r="D381" t="inlineStr">
        <is>
          <t>ÖSTERGÖTLANDS LÄN</t>
        </is>
      </c>
      <c r="E381" t="inlineStr">
        <is>
          <t>ÅTVIDABERG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9704-2024</t>
        </is>
      </c>
      <c r="B382" s="1" t="n">
        <v>45362.50371527778</v>
      </c>
      <c r="C382" s="1" t="n">
        <v>45961</v>
      </c>
      <c r="D382" t="inlineStr">
        <is>
          <t>ÖSTERGÖTLANDS LÄN</t>
        </is>
      </c>
      <c r="E382" t="inlineStr">
        <is>
          <t>ÅTVIDABERG</t>
        </is>
      </c>
      <c r="F382" t="inlineStr">
        <is>
          <t>Sveaskog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34063-2022</t>
        </is>
      </c>
      <c r="B383" s="1" t="n">
        <v>44791</v>
      </c>
      <c r="C383" s="1" t="n">
        <v>45961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65828-2021</t>
        </is>
      </c>
      <c r="B384" s="1" t="n">
        <v>44517</v>
      </c>
      <c r="C384" s="1" t="n">
        <v>45961</v>
      </c>
      <c r="D384" t="inlineStr">
        <is>
          <t>ÖSTERGÖTLANDS LÄN</t>
        </is>
      </c>
      <c r="E384" t="inlineStr">
        <is>
          <t>ÅTVIDABERG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30361-2025</t>
        </is>
      </c>
      <c r="B385" s="1" t="n">
        <v>45827</v>
      </c>
      <c r="C385" s="1" t="n">
        <v>45961</v>
      </c>
      <c r="D385" t="inlineStr">
        <is>
          <t>ÖSTERGÖTLANDS LÄN</t>
        </is>
      </c>
      <c r="E385" t="inlineStr">
        <is>
          <t>ÅTVIDABERG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30362-2025</t>
        </is>
      </c>
      <c r="B386" s="1" t="n">
        <v>45827</v>
      </c>
      <c r="C386" s="1" t="n">
        <v>45961</v>
      </c>
      <c r="D386" t="inlineStr">
        <is>
          <t>ÖSTERGÖTLANDS LÄN</t>
        </is>
      </c>
      <c r="E386" t="inlineStr">
        <is>
          <t>ÅTVIDABERG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56587-2020</t>
        </is>
      </c>
      <c r="B387" s="1" t="n">
        <v>44137</v>
      </c>
      <c r="C387" s="1" t="n">
        <v>45961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Övriga Aktiebolag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22924-2023</t>
        </is>
      </c>
      <c r="B388" s="1" t="n">
        <v>45072.59619212963</v>
      </c>
      <c r="C388" s="1" t="n">
        <v>45961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Sveaskog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1722-2023</t>
        </is>
      </c>
      <c r="B389" s="1" t="n">
        <v>44938.46847222222</v>
      </c>
      <c r="C389" s="1" t="n">
        <v>45961</v>
      </c>
      <c r="D389" t="inlineStr">
        <is>
          <t>ÖSTERGÖTLANDS LÄN</t>
        </is>
      </c>
      <c r="E389" t="inlineStr">
        <is>
          <t>ÅTVIDABERG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57657-2022</t>
        </is>
      </c>
      <c r="B390" s="1" t="n">
        <v>44897.43328703703</v>
      </c>
      <c r="C390" s="1" t="n">
        <v>45961</v>
      </c>
      <c r="D390" t="inlineStr">
        <is>
          <t>ÖSTERGÖTLANDS LÄN</t>
        </is>
      </c>
      <c r="E390" t="inlineStr">
        <is>
          <t>ÅTVIDABERG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3144-2022</t>
        </is>
      </c>
      <c r="B391" s="1" t="n">
        <v>44582.54878472222</v>
      </c>
      <c r="C391" s="1" t="n">
        <v>45961</v>
      </c>
      <c r="D391" t="inlineStr">
        <is>
          <t>ÖSTERGÖTLANDS LÄN</t>
        </is>
      </c>
      <c r="E391" t="inlineStr">
        <is>
          <t>ÅTVIDABERG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26911-2023</t>
        </is>
      </c>
      <c r="B392" s="1" t="n">
        <v>45090</v>
      </c>
      <c r="C392" s="1" t="n">
        <v>45961</v>
      </c>
      <c r="D392" t="inlineStr">
        <is>
          <t>ÖSTERGÖTLANDS LÄN</t>
        </is>
      </c>
      <c r="E392" t="inlineStr">
        <is>
          <t>ÅTVIDABERG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7652-2022</t>
        </is>
      </c>
      <c r="B393" s="1" t="n">
        <v>44607</v>
      </c>
      <c r="C393" s="1" t="n">
        <v>45961</v>
      </c>
      <c r="D393" t="inlineStr">
        <is>
          <t>ÖSTERGÖTLANDS LÄN</t>
        </is>
      </c>
      <c r="E393" t="inlineStr">
        <is>
          <t>ÅTVIDABERG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1128-2021</t>
        </is>
      </c>
      <c r="B394" s="1" t="n">
        <v>44207</v>
      </c>
      <c r="C394" s="1" t="n">
        <v>45961</v>
      </c>
      <c r="D394" t="inlineStr">
        <is>
          <t>ÖSTERGÖTLANDS LÄN</t>
        </is>
      </c>
      <c r="E394" t="inlineStr">
        <is>
          <t>ÅTVIDABERG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56551-2023</t>
        </is>
      </c>
      <c r="B395" s="1" t="n">
        <v>45243</v>
      </c>
      <c r="C395" s="1" t="n">
        <v>45961</v>
      </c>
      <c r="D395" t="inlineStr">
        <is>
          <t>ÖSTERGÖTLANDS LÄN</t>
        </is>
      </c>
      <c r="E395" t="inlineStr">
        <is>
          <t>ÅTVIDABERG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27977-2022</t>
        </is>
      </c>
      <c r="B396" s="1" t="n">
        <v>44745</v>
      </c>
      <c r="C396" s="1" t="n">
        <v>45961</v>
      </c>
      <c r="D396" t="inlineStr">
        <is>
          <t>ÖSTERGÖTLANDS LÄN</t>
        </is>
      </c>
      <c r="E396" t="inlineStr">
        <is>
          <t>ÅTVIDABERG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16964-2025</t>
        </is>
      </c>
      <c r="B397" s="1" t="n">
        <v>45755.45708333333</v>
      </c>
      <c r="C397" s="1" t="n">
        <v>45961</v>
      </c>
      <c r="D397" t="inlineStr">
        <is>
          <t>ÖSTERGÖTLANDS LÄN</t>
        </is>
      </c>
      <c r="E397" t="inlineStr">
        <is>
          <t>ÅTVIDABERG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6884-2023</t>
        </is>
      </c>
      <c r="B398" s="1" t="n">
        <v>44967</v>
      </c>
      <c r="C398" s="1" t="n">
        <v>45961</v>
      </c>
      <c r="D398" t="inlineStr">
        <is>
          <t>ÖSTERGÖTLANDS LÄN</t>
        </is>
      </c>
      <c r="E398" t="inlineStr">
        <is>
          <t>ÅTVIDABERG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30513-2025</t>
        </is>
      </c>
      <c r="B399" s="1" t="n">
        <v>45831</v>
      </c>
      <c r="C399" s="1" t="n">
        <v>45961</v>
      </c>
      <c r="D399" t="inlineStr">
        <is>
          <t>ÖSTERGÖTLANDS LÄN</t>
        </is>
      </c>
      <c r="E399" t="inlineStr">
        <is>
          <t>ÅTVIDABERG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31359-2025</t>
        </is>
      </c>
      <c r="B400" s="1" t="n">
        <v>45833.43495370371</v>
      </c>
      <c r="C400" s="1" t="n">
        <v>45961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Sveaskog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31366-2025</t>
        </is>
      </c>
      <c r="B401" s="1" t="n">
        <v>45833.43892361111</v>
      </c>
      <c r="C401" s="1" t="n">
        <v>45961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6.3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15913-2023</t>
        </is>
      </c>
      <c r="B402" s="1" t="n">
        <v>45022</v>
      </c>
      <c r="C402" s="1" t="n">
        <v>45961</v>
      </c>
      <c r="D402" t="inlineStr">
        <is>
          <t>ÖSTERGÖTLANDS LÄN</t>
        </is>
      </c>
      <c r="E402" t="inlineStr">
        <is>
          <t>ÅTVIDABERG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31362-2025</t>
        </is>
      </c>
      <c r="B403" s="1" t="n">
        <v>45833.4369212963</v>
      </c>
      <c r="C403" s="1" t="n">
        <v>45961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31368-2025</t>
        </is>
      </c>
      <c r="B404" s="1" t="n">
        <v>45833.44028935185</v>
      </c>
      <c r="C404" s="1" t="n">
        <v>45961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31369-2025</t>
        </is>
      </c>
      <c r="B405" s="1" t="n">
        <v>45833</v>
      </c>
      <c r="C405" s="1" t="n">
        <v>45961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5494-2024</t>
        </is>
      </c>
      <c r="B406" s="1" t="n">
        <v>45334</v>
      </c>
      <c r="C406" s="1" t="n">
        <v>45961</v>
      </c>
      <c r="D406" t="inlineStr">
        <is>
          <t>ÖSTERGÖTLANDS LÄN</t>
        </is>
      </c>
      <c r="E406" t="inlineStr">
        <is>
          <t>ÅTVIDABERG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17542-2023</t>
        </is>
      </c>
      <c r="B407" s="1" t="n">
        <v>45036.49065972222</v>
      </c>
      <c r="C407" s="1" t="n">
        <v>45961</v>
      </c>
      <c r="D407" t="inlineStr">
        <is>
          <t>ÖSTERGÖTLANDS LÄN</t>
        </is>
      </c>
      <c r="E407" t="inlineStr">
        <is>
          <t>ÅTVIDABERG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10222-2022</t>
        </is>
      </c>
      <c r="B408" s="1" t="n">
        <v>44622.48778935185</v>
      </c>
      <c r="C408" s="1" t="n">
        <v>45961</v>
      </c>
      <c r="D408" t="inlineStr">
        <is>
          <t>ÖSTERGÖTLANDS LÄN</t>
        </is>
      </c>
      <c r="E408" t="inlineStr">
        <is>
          <t>ÅTVIDABERG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23645-2023</t>
        </is>
      </c>
      <c r="B409" s="1" t="n">
        <v>45077.54380787037</v>
      </c>
      <c r="C409" s="1" t="n">
        <v>45961</v>
      </c>
      <c r="D409" t="inlineStr">
        <is>
          <t>ÖSTERGÖTLANDS LÄN</t>
        </is>
      </c>
      <c r="E409" t="inlineStr">
        <is>
          <t>ÅTVIDABERG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62236-2022</t>
        </is>
      </c>
      <c r="B410" s="1" t="n">
        <v>44922</v>
      </c>
      <c r="C410" s="1" t="n">
        <v>45961</v>
      </c>
      <c r="D410" t="inlineStr">
        <is>
          <t>ÖSTERGÖTLANDS LÄN</t>
        </is>
      </c>
      <c r="E410" t="inlineStr">
        <is>
          <t>ÅTVIDABERG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3496-2021</t>
        </is>
      </c>
      <c r="B411" s="1" t="n">
        <v>44218</v>
      </c>
      <c r="C411" s="1" t="n">
        <v>45961</v>
      </c>
      <c r="D411" t="inlineStr">
        <is>
          <t>ÖSTERGÖTLANDS LÄN</t>
        </is>
      </c>
      <c r="E411" t="inlineStr">
        <is>
          <t>ÅTVIDABERG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58172-2023</t>
        </is>
      </c>
      <c r="B412" s="1" t="n">
        <v>45250.39884259259</v>
      </c>
      <c r="C412" s="1" t="n">
        <v>45961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72398-2021</t>
        </is>
      </c>
      <c r="B413" s="1" t="n">
        <v>44545</v>
      </c>
      <c r="C413" s="1" t="n">
        <v>45961</v>
      </c>
      <c r="D413" t="inlineStr">
        <is>
          <t>ÖSTERGÖTLANDS LÄN</t>
        </is>
      </c>
      <c r="E413" t="inlineStr">
        <is>
          <t>ÅTVIDABERG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43082-2023</t>
        </is>
      </c>
      <c r="B414" s="1" t="n">
        <v>45182</v>
      </c>
      <c r="C414" s="1" t="n">
        <v>45961</v>
      </c>
      <c r="D414" t="inlineStr">
        <is>
          <t>ÖSTERGÖTLANDS LÄN</t>
        </is>
      </c>
      <c r="E414" t="inlineStr">
        <is>
          <t>ÅTVIDABERG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40297-2023</t>
        </is>
      </c>
      <c r="B415" s="1" t="n">
        <v>45169.58528935185</v>
      </c>
      <c r="C415" s="1" t="n">
        <v>45961</v>
      </c>
      <c r="D415" t="inlineStr">
        <is>
          <t>ÖSTERGÖTLANDS LÄN</t>
        </is>
      </c>
      <c r="E415" t="inlineStr">
        <is>
          <t>ÅTVIDABERG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32349-2025</t>
        </is>
      </c>
      <c r="B416" s="1" t="n">
        <v>45837.48210648148</v>
      </c>
      <c r="C416" s="1" t="n">
        <v>45961</v>
      </c>
      <c r="D416" t="inlineStr">
        <is>
          <t>ÖSTERGÖTLANDS LÄN</t>
        </is>
      </c>
      <c r="E416" t="inlineStr">
        <is>
          <t>ÅTVIDABERG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9759-2022</t>
        </is>
      </c>
      <c r="B417" s="1" t="n">
        <v>44618.86863425926</v>
      </c>
      <c r="C417" s="1" t="n">
        <v>45961</v>
      </c>
      <c r="D417" t="inlineStr">
        <is>
          <t>ÖSTERGÖTLANDS LÄN</t>
        </is>
      </c>
      <c r="E417" t="inlineStr">
        <is>
          <t>ÅTVIDABERG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33278-2025</t>
        </is>
      </c>
      <c r="B418" s="1" t="n">
        <v>45840.70689814815</v>
      </c>
      <c r="C418" s="1" t="n">
        <v>45961</v>
      </c>
      <c r="D418" t="inlineStr">
        <is>
          <t>ÖSTERGÖTLANDS LÄN</t>
        </is>
      </c>
      <c r="E418" t="inlineStr">
        <is>
          <t>ÅTVIDABERG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22932-2023</t>
        </is>
      </c>
      <c r="B419" s="1" t="n">
        <v>45072.60712962963</v>
      </c>
      <c r="C419" s="1" t="n">
        <v>45961</v>
      </c>
      <c r="D419" t="inlineStr">
        <is>
          <t>ÖSTERGÖTLANDS LÄN</t>
        </is>
      </c>
      <c r="E419" t="inlineStr">
        <is>
          <t>ÅTVIDABERG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61670-2022</t>
        </is>
      </c>
      <c r="B420" s="1" t="n">
        <v>44917</v>
      </c>
      <c r="C420" s="1" t="n">
        <v>45961</v>
      </c>
      <c r="D420" t="inlineStr">
        <is>
          <t>ÖSTERGÖTLANDS LÄN</t>
        </is>
      </c>
      <c r="E420" t="inlineStr">
        <is>
          <t>ÅTVIDABERG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6226-2023</t>
        </is>
      </c>
      <c r="B421" s="1" t="n">
        <v>44964.8993287037</v>
      </c>
      <c r="C421" s="1" t="n">
        <v>45961</v>
      </c>
      <c r="D421" t="inlineStr">
        <is>
          <t>ÖSTERGÖTLANDS LÄN</t>
        </is>
      </c>
      <c r="E421" t="inlineStr">
        <is>
          <t>ÅTVIDABERG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31929-2022</t>
        </is>
      </c>
      <c r="B422" s="1" t="n">
        <v>44777</v>
      </c>
      <c r="C422" s="1" t="n">
        <v>45961</v>
      </c>
      <c r="D422" t="inlineStr">
        <is>
          <t>ÖSTERGÖTLANDS LÄN</t>
        </is>
      </c>
      <c r="E422" t="inlineStr">
        <is>
          <t>ÅTVIDABERG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36320-2021</t>
        </is>
      </c>
      <c r="B423" s="1" t="n">
        <v>44390</v>
      </c>
      <c r="C423" s="1" t="n">
        <v>45961</v>
      </c>
      <c r="D423" t="inlineStr">
        <is>
          <t>ÖSTERGÖTLANDS LÄN</t>
        </is>
      </c>
      <c r="E423" t="inlineStr">
        <is>
          <t>ÅTVIDABERG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42382-2023</t>
        </is>
      </c>
      <c r="B424" s="1" t="n">
        <v>45180</v>
      </c>
      <c r="C424" s="1" t="n">
        <v>45961</v>
      </c>
      <c r="D424" t="inlineStr">
        <is>
          <t>ÖSTERGÖTLANDS LÄN</t>
        </is>
      </c>
      <c r="E424" t="inlineStr">
        <is>
          <t>ÅTVIDABERG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42488-2023</t>
        </is>
      </c>
      <c r="B425" s="1" t="n">
        <v>45180</v>
      </c>
      <c r="C425" s="1" t="n">
        <v>45961</v>
      </c>
      <c r="D425" t="inlineStr">
        <is>
          <t>ÖSTERGÖTLANDS LÄN</t>
        </is>
      </c>
      <c r="E425" t="inlineStr">
        <is>
          <t>ÅTVIDABERG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7609-2023</t>
        </is>
      </c>
      <c r="B426" s="1" t="n">
        <v>44972</v>
      </c>
      <c r="C426" s="1" t="n">
        <v>45961</v>
      </c>
      <c r="D426" t="inlineStr">
        <is>
          <t>ÖSTERGÖTLANDS LÄN</t>
        </is>
      </c>
      <c r="E426" t="inlineStr">
        <is>
          <t>ÅTVIDABERG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24935-2024</t>
        </is>
      </c>
      <c r="B427" s="1" t="n">
        <v>45461</v>
      </c>
      <c r="C427" s="1" t="n">
        <v>45961</v>
      </c>
      <c r="D427" t="inlineStr">
        <is>
          <t>ÖSTERGÖTLANDS LÄN</t>
        </is>
      </c>
      <c r="E427" t="inlineStr">
        <is>
          <t>ÅTVIDABERG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30649-2023</t>
        </is>
      </c>
      <c r="B428" s="1" t="n">
        <v>45112</v>
      </c>
      <c r="C428" s="1" t="n">
        <v>45961</v>
      </c>
      <c r="D428" t="inlineStr">
        <is>
          <t>ÖSTERGÖTLANDS LÄN</t>
        </is>
      </c>
      <c r="E428" t="inlineStr">
        <is>
          <t>ÅTVIDABERG</t>
        </is>
      </c>
      <c r="F428" t="inlineStr">
        <is>
          <t>Övriga Aktiebolag</t>
        </is>
      </c>
      <c r="G428" t="n">
        <v>6.8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11532-2025</t>
        </is>
      </c>
      <c r="B429" s="1" t="n">
        <v>45727.331875</v>
      </c>
      <c r="C429" s="1" t="n">
        <v>45961</v>
      </c>
      <c r="D429" t="inlineStr">
        <is>
          <t>ÖSTERGÖTLANDS LÄN</t>
        </is>
      </c>
      <c r="E429" t="inlineStr">
        <is>
          <t>ÅTVIDABERG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61550-2024</t>
        </is>
      </c>
      <c r="B430" s="1" t="n">
        <v>45646.60424768519</v>
      </c>
      <c r="C430" s="1" t="n">
        <v>45961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46260-2022</t>
        </is>
      </c>
      <c r="B431" s="1" t="n">
        <v>44847</v>
      </c>
      <c r="C431" s="1" t="n">
        <v>45961</v>
      </c>
      <c r="D431" t="inlineStr">
        <is>
          <t>ÖSTERGÖTLANDS LÄN</t>
        </is>
      </c>
      <c r="E431" t="inlineStr">
        <is>
          <t>ÅTVIDABERG</t>
        </is>
      </c>
      <c r="F431" t="inlineStr">
        <is>
          <t>Holmen skog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28362-2024</t>
        </is>
      </c>
      <c r="B432" s="1" t="n">
        <v>45477</v>
      </c>
      <c r="C432" s="1" t="n">
        <v>45961</v>
      </c>
      <c r="D432" t="inlineStr">
        <is>
          <t>ÖSTERGÖTLANDS LÄN</t>
        </is>
      </c>
      <c r="E432" t="inlineStr">
        <is>
          <t>ÅTVIDABERG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25548-2023</t>
        </is>
      </c>
      <c r="B433" s="1" t="n">
        <v>45089</v>
      </c>
      <c r="C433" s="1" t="n">
        <v>45961</v>
      </c>
      <c r="D433" t="inlineStr">
        <is>
          <t>ÖSTERGÖTLANDS LÄN</t>
        </is>
      </c>
      <c r="E433" t="inlineStr">
        <is>
          <t>ÅTVIDABERG</t>
        </is>
      </c>
      <c r="G433" t="n">
        <v>18.7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27181-2024</t>
        </is>
      </c>
      <c r="B434" s="1" t="n">
        <v>45471.5771875</v>
      </c>
      <c r="C434" s="1" t="n">
        <v>45961</v>
      </c>
      <c r="D434" t="inlineStr">
        <is>
          <t>ÖSTERGÖTLANDS LÄN</t>
        </is>
      </c>
      <c r="E434" t="inlineStr">
        <is>
          <t>ÅTVIDABERG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36772-2021</t>
        </is>
      </c>
      <c r="B435" s="1" t="n">
        <v>44392</v>
      </c>
      <c r="C435" s="1" t="n">
        <v>45961</v>
      </c>
      <c r="D435" t="inlineStr">
        <is>
          <t>ÖSTERGÖTLANDS LÄN</t>
        </is>
      </c>
      <c r="E435" t="inlineStr">
        <is>
          <t>ÅTVIDABERG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50593-2021</t>
        </is>
      </c>
      <c r="B436" s="1" t="n">
        <v>44459</v>
      </c>
      <c r="C436" s="1" t="n">
        <v>45961</v>
      </c>
      <c r="D436" t="inlineStr">
        <is>
          <t>ÖSTERGÖTLANDS LÄN</t>
        </is>
      </c>
      <c r="E436" t="inlineStr">
        <is>
          <t>ÅTVIDABERG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13591-2025</t>
        </is>
      </c>
      <c r="B437" s="1" t="n">
        <v>45736.60052083333</v>
      </c>
      <c r="C437" s="1" t="n">
        <v>45961</v>
      </c>
      <c r="D437" t="inlineStr">
        <is>
          <t>ÖSTERGÖTLANDS LÄN</t>
        </is>
      </c>
      <c r="E437" t="inlineStr">
        <is>
          <t>ÅTVIDABERG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38105-2022</t>
        </is>
      </c>
      <c r="B438" s="1" t="n">
        <v>44812.23584490741</v>
      </c>
      <c r="C438" s="1" t="n">
        <v>45961</v>
      </c>
      <c r="D438" t="inlineStr">
        <is>
          <t>ÖSTERGÖTLANDS LÄN</t>
        </is>
      </c>
      <c r="E438" t="inlineStr">
        <is>
          <t>ÅTVIDABERG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32743-2025</t>
        </is>
      </c>
      <c r="B439" s="1" t="n">
        <v>45839</v>
      </c>
      <c r="C439" s="1" t="n">
        <v>45961</v>
      </c>
      <c r="D439" t="inlineStr">
        <is>
          <t>ÖSTERGÖTLANDS LÄN</t>
        </is>
      </c>
      <c r="E439" t="inlineStr">
        <is>
          <t>ÅTVIDABERG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53158-2023</t>
        </is>
      </c>
      <c r="B440" s="1" t="n">
        <v>45229</v>
      </c>
      <c r="C440" s="1" t="n">
        <v>45961</v>
      </c>
      <c r="D440" t="inlineStr">
        <is>
          <t>ÖSTERGÖTLANDS LÄN</t>
        </is>
      </c>
      <c r="E440" t="inlineStr">
        <is>
          <t>ÅTVIDABERG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32296-2021</t>
        </is>
      </c>
      <c r="B441" s="1" t="n">
        <v>44371</v>
      </c>
      <c r="C441" s="1" t="n">
        <v>45961</v>
      </c>
      <c r="D441" t="inlineStr">
        <is>
          <t>ÖSTERGÖTLANDS LÄN</t>
        </is>
      </c>
      <c r="E441" t="inlineStr">
        <is>
          <t>ÅTVIDABERG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21294-2024</t>
        </is>
      </c>
      <c r="B442" s="1" t="n">
        <v>45440.66633101852</v>
      </c>
      <c r="C442" s="1" t="n">
        <v>45961</v>
      </c>
      <c r="D442" t="inlineStr">
        <is>
          <t>ÖSTERGÖTLANDS LÄN</t>
        </is>
      </c>
      <c r="E442" t="inlineStr">
        <is>
          <t>ÅTVIDABERG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53992-2022</t>
        </is>
      </c>
      <c r="B443" s="1" t="n">
        <v>44881.3762037037</v>
      </c>
      <c r="C443" s="1" t="n">
        <v>45961</v>
      </c>
      <c r="D443" t="inlineStr">
        <is>
          <t>ÖSTERGÖTLANDS LÄN</t>
        </is>
      </c>
      <c r="E443" t="inlineStr">
        <is>
          <t>ÅTVIDABERG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6372-2023</t>
        </is>
      </c>
      <c r="B444" s="1" t="n">
        <v>44965</v>
      </c>
      <c r="C444" s="1" t="n">
        <v>45961</v>
      </c>
      <c r="D444" t="inlineStr">
        <is>
          <t>ÖSTERGÖTLANDS LÄN</t>
        </is>
      </c>
      <c r="E444" t="inlineStr">
        <is>
          <t>ÅTVIDABERG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60513-2023</t>
        </is>
      </c>
      <c r="B445" s="1" t="n">
        <v>45259.64954861111</v>
      </c>
      <c r="C445" s="1" t="n">
        <v>45961</v>
      </c>
      <c r="D445" t="inlineStr">
        <is>
          <t>ÖSTERGÖTLANDS LÄN</t>
        </is>
      </c>
      <c r="E445" t="inlineStr">
        <is>
          <t>ÅTVIDABERG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60514-2023</t>
        </is>
      </c>
      <c r="B446" s="1" t="n">
        <v>45259</v>
      </c>
      <c r="C446" s="1" t="n">
        <v>45961</v>
      </c>
      <c r="D446" t="inlineStr">
        <is>
          <t>ÖSTERGÖTLANDS LÄN</t>
        </is>
      </c>
      <c r="E446" t="inlineStr">
        <is>
          <t>ÅTVIDABERG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6337-2021</t>
        </is>
      </c>
      <c r="B447" s="1" t="n">
        <v>44232</v>
      </c>
      <c r="C447" s="1" t="n">
        <v>45961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Övriga Aktiebolag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65594-2021</t>
        </is>
      </c>
      <c r="B448" s="1" t="n">
        <v>44516</v>
      </c>
      <c r="C448" s="1" t="n">
        <v>45961</v>
      </c>
      <c r="D448" t="inlineStr">
        <is>
          <t>ÖSTERGÖTLANDS LÄN</t>
        </is>
      </c>
      <c r="E448" t="inlineStr">
        <is>
          <t>ÅTVIDABERG</t>
        </is>
      </c>
      <c r="F448" t="inlineStr">
        <is>
          <t>Sveaskog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918-2021</t>
        </is>
      </c>
      <c r="B449" s="1" t="n">
        <v>44207</v>
      </c>
      <c r="C449" s="1" t="n">
        <v>45961</v>
      </c>
      <c r="D449" t="inlineStr">
        <is>
          <t>ÖSTERGÖTLANDS LÄN</t>
        </is>
      </c>
      <c r="E449" t="inlineStr">
        <is>
          <t>ÅTVIDABERG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72597-2021</t>
        </is>
      </c>
      <c r="B450" s="1" t="n">
        <v>44546</v>
      </c>
      <c r="C450" s="1" t="n">
        <v>45961</v>
      </c>
      <c r="D450" t="inlineStr">
        <is>
          <t>ÖSTERGÖTLANDS LÄN</t>
        </is>
      </c>
      <c r="E450" t="inlineStr">
        <is>
          <t>ÅTVIDABERG</t>
        </is>
      </c>
      <c r="F450" t="inlineStr">
        <is>
          <t>Holmen skog AB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710-2025</t>
        </is>
      </c>
      <c r="B451" s="1" t="n">
        <v>45665.3637962963</v>
      </c>
      <c r="C451" s="1" t="n">
        <v>45961</v>
      </c>
      <c r="D451" t="inlineStr">
        <is>
          <t>ÖSTERGÖTLANDS LÄN</t>
        </is>
      </c>
      <c r="E451" t="inlineStr">
        <is>
          <t>ÅTVIDABERG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34700-2025</t>
        </is>
      </c>
      <c r="B452" s="1" t="n">
        <v>45848</v>
      </c>
      <c r="C452" s="1" t="n">
        <v>45961</v>
      </c>
      <c r="D452" t="inlineStr">
        <is>
          <t>ÖSTERGÖTLANDS LÄN</t>
        </is>
      </c>
      <c r="E452" t="inlineStr">
        <is>
          <t>ÅTVIDABERG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38992-2025</t>
        </is>
      </c>
      <c r="B453" s="1" t="n">
        <v>45888.32987268519</v>
      </c>
      <c r="C453" s="1" t="n">
        <v>45961</v>
      </c>
      <c r="D453" t="inlineStr">
        <is>
          <t>ÖSTERGÖTLANDS LÄN</t>
        </is>
      </c>
      <c r="E453" t="inlineStr">
        <is>
          <t>ÅTVIDABERG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14180-2025</t>
        </is>
      </c>
      <c r="B454" s="1" t="n">
        <v>45740.53533564815</v>
      </c>
      <c r="C454" s="1" t="n">
        <v>45961</v>
      </c>
      <c r="D454" t="inlineStr">
        <is>
          <t>ÖSTERGÖTLANDS LÄN</t>
        </is>
      </c>
      <c r="E454" t="inlineStr">
        <is>
          <t>ÅTVIDABERG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17765-2025</t>
        </is>
      </c>
      <c r="B455" s="1" t="n">
        <v>45758.50152777778</v>
      </c>
      <c r="C455" s="1" t="n">
        <v>45961</v>
      </c>
      <c r="D455" t="inlineStr">
        <is>
          <t>ÖSTERGÖTLANDS LÄN</t>
        </is>
      </c>
      <c r="E455" t="inlineStr">
        <is>
          <t>ÅTVIDABERG</t>
        </is>
      </c>
      <c r="G455" t="n">
        <v>11.7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17770-2025</t>
        </is>
      </c>
      <c r="B456" s="1" t="n">
        <v>45758.50716435185</v>
      </c>
      <c r="C456" s="1" t="n">
        <v>45961</v>
      </c>
      <c r="D456" t="inlineStr">
        <is>
          <t>ÖSTERGÖTLANDS LÄN</t>
        </is>
      </c>
      <c r="E456" t="inlineStr">
        <is>
          <t>ÅTVIDABERG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28824-2023</t>
        </is>
      </c>
      <c r="B457" s="1" t="n">
        <v>45104.38790509259</v>
      </c>
      <c r="C457" s="1" t="n">
        <v>45961</v>
      </c>
      <c r="D457" t="inlineStr">
        <is>
          <t>ÖSTERGÖTLANDS LÄN</t>
        </is>
      </c>
      <c r="E457" t="inlineStr">
        <is>
          <t>ÅTVIDABERG</t>
        </is>
      </c>
      <c r="F457" t="inlineStr">
        <is>
          <t>Sveaskog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28878-2023</t>
        </is>
      </c>
      <c r="B458" s="1" t="n">
        <v>45104</v>
      </c>
      <c r="C458" s="1" t="n">
        <v>45961</v>
      </c>
      <c r="D458" t="inlineStr">
        <is>
          <t>ÖSTERGÖTLANDS LÄN</t>
        </is>
      </c>
      <c r="E458" t="inlineStr">
        <is>
          <t>ÅTVIDABERG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3388-2023</t>
        </is>
      </c>
      <c r="B459" s="1" t="n">
        <v>44949</v>
      </c>
      <c r="C459" s="1" t="n">
        <v>45961</v>
      </c>
      <c r="D459" t="inlineStr">
        <is>
          <t>ÖSTERGÖTLANDS LÄN</t>
        </is>
      </c>
      <c r="E459" t="inlineStr">
        <is>
          <t>ÅTVIDABERG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58563-2022</t>
        </is>
      </c>
      <c r="B460" s="1" t="n">
        <v>44902.49914351852</v>
      </c>
      <c r="C460" s="1" t="n">
        <v>45961</v>
      </c>
      <c r="D460" t="inlineStr">
        <is>
          <t>ÖSTERGÖTLANDS LÄN</t>
        </is>
      </c>
      <c r="E460" t="inlineStr">
        <is>
          <t>ÅTVIDABERG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13078-2025</t>
        </is>
      </c>
      <c r="B461" s="1" t="n">
        <v>45734.62297453704</v>
      </c>
      <c r="C461" s="1" t="n">
        <v>45961</v>
      </c>
      <c r="D461" t="inlineStr">
        <is>
          <t>ÖSTERGÖTLANDS LÄN</t>
        </is>
      </c>
      <c r="E461" t="inlineStr">
        <is>
          <t>ÅTVIDABERG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450-2023</t>
        </is>
      </c>
      <c r="B462" s="1" t="n">
        <v>44929.83774305556</v>
      </c>
      <c r="C462" s="1" t="n">
        <v>45961</v>
      </c>
      <c r="D462" t="inlineStr">
        <is>
          <t>ÖSTERGÖTLANDS LÄN</t>
        </is>
      </c>
      <c r="E462" t="inlineStr">
        <is>
          <t>ÅTVIDABERG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59722-2021</t>
        </is>
      </c>
      <c r="B463" s="1" t="n">
        <v>44494</v>
      </c>
      <c r="C463" s="1" t="n">
        <v>45961</v>
      </c>
      <c r="D463" t="inlineStr">
        <is>
          <t>ÖSTERGÖTLANDS LÄN</t>
        </is>
      </c>
      <c r="E463" t="inlineStr">
        <is>
          <t>ÅTVIDABERG</t>
        </is>
      </c>
      <c r="F463" t="inlineStr">
        <is>
          <t>Sveaskog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3217-2024</t>
        </is>
      </c>
      <c r="B464" s="1" t="n">
        <v>45316.81165509259</v>
      </c>
      <c r="C464" s="1" t="n">
        <v>45961</v>
      </c>
      <c r="D464" t="inlineStr">
        <is>
          <t>ÖSTERGÖTLANDS LÄN</t>
        </is>
      </c>
      <c r="E464" t="inlineStr">
        <is>
          <t>ÅTVIDABERG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11680-2025</t>
        </is>
      </c>
      <c r="B465" s="1" t="n">
        <v>45727.54421296297</v>
      </c>
      <c r="C465" s="1" t="n">
        <v>45961</v>
      </c>
      <c r="D465" t="inlineStr">
        <is>
          <t>ÖSTERGÖTLANDS LÄN</t>
        </is>
      </c>
      <c r="E465" t="inlineStr">
        <is>
          <t>ÅTVIDABERG</t>
        </is>
      </c>
      <c r="F465" t="inlineStr">
        <is>
          <t>Övriga Aktiebolag</t>
        </is>
      </c>
      <c r="G465" t="n">
        <v>9.800000000000001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23742-2023</t>
        </is>
      </c>
      <c r="B466" s="1" t="n">
        <v>45077.77979166667</v>
      </c>
      <c r="C466" s="1" t="n">
        <v>45961</v>
      </c>
      <c r="D466" t="inlineStr">
        <is>
          <t>ÖSTERGÖTLANDS LÄN</t>
        </is>
      </c>
      <c r="E466" t="inlineStr">
        <is>
          <t>ÅTVIDABERG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44502-2023</t>
        </is>
      </c>
      <c r="B467" s="1" t="n">
        <v>45184</v>
      </c>
      <c r="C467" s="1" t="n">
        <v>45961</v>
      </c>
      <c r="D467" t="inlineStr">
        <is>
          <t>ÖSTERGÖTLANDS LÄN</t>
        </is>
      </c>
      <c r="E467" t="inlineStr">
        <is>
          <t>ÅTVIDABERG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40535-2023</t>
        </is>
      </c>
      <c r="B468" s="1" t="n">
        <v>45170.43859953704</v>
      </c>
      <c r="C468" s="1" t="n">
        <v>45961</v>
      </c>
      <c r="D468" t="inlineStr">
        <is>
          <t>ÖSTERGÖTLANDS LÄN</t>
        </is>
      </c>
      <c r="E468" t="inlineStr">
        <is>
          <t>ÅTVIDABERG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15538-2025</t>
        </is>
      </c>
      <c r="B469" s="1" t="n">
        <v>45747.64530092593</v>
      </c>
      <c r="C469" s="1" t="n">
        <v>45961</v>
      </c>
      <c r="D469" t="inlineStr">
        <is>
          <t>ÖSTERGÖTLANDS LÄN</t>
        </is>
      </c>
      <c r="E469" t="inlineStr">
        <is>
          <t>ÅTVIDABERG</t>
        </is>
      </c>
      <c r="F469" t="inlineStr">
        <is>
          <t>Sveaskog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38997-2025</t>
        </is>
      </c>
      <c r="B470" s="1" t="n">
        <v>45888.33875</v>
      </c>
      <c r="C470" s="1" t="n">
        <v>45961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33540-2023</t>
        </is>
      </c>
      <c r="B471" s="1" t="n">
        <v>45118</v>
      </c>
      <c r="C471" s="1" t="n">
        <v>45961</v>
      </c>
      <c r="D471" t="inlineStr">
        <is>
          <t>ÖSTERGÖTLANDS LÄN</t>
        </is>
      </c>
      <c r="E471" t="inlineStr">
        <is>
          <t>ÅTVIDABERG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58564-2022</t>
        </is>
      </c>
      <c r="B472" s="1" t="n">
        <v>44902.50083333333</v>
      </c>
      <c r="C472" s="1" t="n">
        <v>45961</v>
      </c>
      <c r="D472" t="inlineStr">
        <is>
          <t>ÖSTERGÖTLANDS LÄN</t>
        </is>
      </c>
      <c r="E472" t="inlineStr">
        <is>
          <t>ÅTVIDABERG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39064-2024</t>
        </is>
      </c>
      <c r="B473" s="1" t="n">
        <v>45548.50846064815</v>
      </c>
      <c r="C473" s="1" t="n">
        <v>45961</v>
      </c>
      <c r="D473" t="inlineStr">
        <is>
          <t>ÖSTERGÖTLANDS LÄN</t>
        </is>
      </c>
      <c r="E473" t="inlineStr">
        <is>
          <t>ÅTVIDABERG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796-2025</t>
        </is>
      </c>
      <c r="B474" s="1" t="n">
        <v>45665.5291087963</v>
      </c>
      <c r="C474" s="1" t="n">
        <v>45961</v>
      </c>
      <c r="D474" t="inlineStr">
        <is>
          <t>ÖSTERGÖTLANDS LÄN</t>
        </is>
      </c>
      <c r="E474" t="inlineStr">
        <is>
          <t>ÅTVIDABERG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37512-2025</t>
        </is>
      </c>
      <c r="B475" s="1" t="n">
        <v>45877</v>
      </c>
      <c r="C475" s="1" t="n">
        <v>45961</v>
      </c>
      <c r="D475" t="inlineStr">
        <is>
          <t>ÖSTERGÖTLANDS LÄN</t>
        </is>
      </c>
      <c r="E475" t="inlineStr">
        <is>
          <t>ÅTVIDABERG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18724-2025</t>
        </is>
      </c>
      <c r="B476" s="1" t="n">
        <v>45763.66409722222</v>
      </c>
      <c r="C476" s="1" t="n">
        <v>45961</v>
      </c>
      <c r="D476" t="inlineStr">
        <is>
          <t>ÖSTERGÖTLANDS LÄN</t>
        </is>
      </c>
      <c r="E476" t="inlineStr">
        <is>
          <t>ÅTVIDABERG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18188-2025</t>
        </is>
      </c>
      <c r="B477" s="1" t="n">
        <v>45761.67010416667</v>
      </c>
      <c r="C477" s="1" t="n">
        <v>45961</v>
      </c>
      <c r="D477" t="inlineStr">
        <is>
          <t>ÖSTERGÖTLANDS LÄN</t>
        </is>
      </c>
      <c r="E477" t="inlineStr">
        <is>
          <t>ÅTVIDABERG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37520-2025</t>
        </is>
      </c>
      <c r="B478" s="1" t="n">
        <v>45877</v>
      </c>
      <c r="C478" s="1" t="n">
        <v>45961</v>
      </c>
      <c r="D478" t="inlineStr">
        <is>
          <t>ÖSTERGÖTLANDS LÄN</t>
        </is>
      </c>
      <c r="E478" t="inlineStr">
        <is>
          <t>ÅTVIDABERG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56537-2023</t>
        </is>
      </c>
      <c r="B479" s="1" t="n">
        <v>45243</v>
      </c>
      <c r="C479" s="1" t="n">
        <v>45961</v>
      </c>
      <c r="D479" t="inlineStr">
        <is>
          <t>ÖSTERGÖTLANDS LÄN</t>
        </is>
      </c>
      <c r="E479" t="inlineStr">
        <is>
          <t>ÅTVIDABERG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45931-2025</t>
        </is>
      </c>
      <c r="B480" s="1" t="n">
        <v>45923.89001157408</v>
      </c>
      <c r="C480" s="1" t="n">
        <v>45961</v>
      </c>
      <c r="D480" t="inlineStr">
        <is>
          <t>ÖSTERGÖTLANDS LÄN</t>
        </is>
      </c>
      <c r="E480" t="inlineStr">
        <is>
          <t>ÅTVIDABERG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45932-2025</t>
        </is>
      </c>
      <c r="B481" s="1" t="n">
        <v>45923.89409722222</v>
      </c>
      <c r="C481" s="1" t="n">
        <v>45961</v>
      </c>
      <c r="D481" t="inlineStr">
        <is>
          <t>ÖSTERGÖTLANDS LÄN</t>
        </is>
      </c>
      <c r="E481" t="inlineStr">
        <is>
          <t>ÅTVIDABERG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37944-2025</t>
        </is>
      </c>
      <c r="B482" s="1" t="n">
        <v>45881.60783564814</v>
      </c>
      <c r="C482" s="1" t="n">
        <v>45961</v>
      </c>
      <c r="D482" t="inlineStr">
        <is>
          <t>ÖSTERGÖTLANDS LÄN</t>
        </is>
      </c>
      <c r="E482" t="inlineStr">
        <is>
          <t>ÅTVIDABERG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45960-2025</t>
        </is>
      </c>
      <c r="B483" s="1" t="n">
        <v>45924.34709490741</v>
      </c>
      <c r="C483" s="1" t="n">
        <v>45961</v>
      </c>
      <c r="D483" t="inlineStr">
        <is>
          <t>ÖSTERGÖTLANDS LÄN</t>
        </is>
      </c>
      <c r="E483" t="inlineStr">
        <is>
          <t>ÅTVIDABERG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45805-2025</t>
        </is>
      </c>
      <c r="B484" s="1" t="n">
        <v>45923.58244212963</v>
      </c>
      <c r="C484" s="1" t="n">
        <v>45961</v>
      </c>
      <c r="D484" t="inlineStr">
        <is>
          <t>ÖSTERGÖTLANDS LÄN</t>
        </is>
      </c>
      <c r="E484" t="inlineStr">
        <is>
          <t>ÅTVIDABERG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21465-2023</t>
        </is>
      </c>
      <c r="B485" s="1" t="n">
        <v>45058</v>
      </c>
      <c r="C485" s="1" t="n">
        <v>45961</v>
      </c>
      <c r="D485" t="inlineStr">
        <is>
          <t>ÖSTERGÖTLANDS LÄN</t>
        </is>
      </c>
      <c r="E485" t="inlineStr">
        <is>
          <t>ÅTVIDABERG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45933-2025</t>
        </is>
      </c>
      <c r="B486" s="1" t="n">
        <v>45923.89930555555</v>
      </c>
      <c r="C486" s="1" t="n">
        <v>45961</v>
      </c>
      <c r="D486" t="inlineStr">
        <is>
          <t>ÖSTERGÖTLANDS LÄN</t>
        </is>
      </c>
      <c r="E486" t="inlineStr">
        <is>
          <t>ÅTVIDABERG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1727-2025</t>
        </is>
      </c>
      <c r="B487" s="1" t="n">
        <v>45671.35634259259</v>
      </c>
      <c r="C487" s="1" t="n">
        <v>45961</v>
      </c>
      <c r="D487" t="inlineStr">
        <is>
          <t>ÖSTERGÖTLANDS LÄN</t>
        </is>
      </c>
      <c r="E487" t="inlineStr">
        <is>
          <t>ÅTVIDABERG</t>
        </is>
      </c>
      <c r="G487" t="n">
        <v>9.6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22573-2021</t>
        </is>
      </c>
      <c r="B488" s="1" t="n">
        <v>44327</v>
      </c>
      <c r="C488" s="1" t="n">
        <v>45961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Övriga Aktiebolag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7550-2024</t>
        </is>
      </c>
      <c r="B489" s="1" t="n">
        <v>45348.42409722223</v>
      </c>
      <c r="C489" s="1" t="n">
        <v>45961</v>
      </c>
      <c r="D489" t="inlineStr">
        <is>
          <t>ÖSTERGÖTLANDS LÄN</t>
        </is>
      </c>
      <c r="E489" t="inlineStr">
        <is>
          <t>ÅTVIDABERG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43938-2023</t>
        </is>
      </c>
      <c r="B490" s="1" t="n">
        <v>45187</v>
      </c>
      <c r="C490" s="1" t="n">
        <v>45961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Övriga Aktiebolag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47964-2025</t>
        </is>
      </c>
      <c r="B491" s="1" t="n">
        <v>45932.59591435185</v>
      </c>
      <c r="C491" s="1" t="n">
        <v>45961</v>
      </c>
      <c r="D491" t="inlineStr">
        <is>
          <t>ÖSTERGÖTLANDS LÄN</t>
        </is>
      </c>
      <c r="E491" t="inlineStr">
        <is>
          <t>ÅTVIDABERG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29449-2025</t>
        </is>
      </c>
      <c r="B492" s="1" t="n">
        <v>45824</v>
      </c>
      <c r="C492" s="1" t="n">
        <v>45961</v>
      </c>
      <c r="D492" t="inlineStr">
        <is>
          <t>ÖSTERGÖTLANDS LÄN</t>
        </is>
      </c>
      <c r="E492" t="inlineStr">
        <is>
          <t>ÅTVIDABERG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14198-2025</t>
        </is>
      </c>
      <c r="B493" s="1" t="n">
        <v>45740.56796296296</v>
      </c>
      <c r="C493" s="1" t="n">
        <v>45961</v>
      </c>
      <c r="D493" t="inlineStr">
        <is>
          <t>ÖSTERGÖTLANDS LÄN</t>
        </is>
      </c>
      <c r="E493" t="inlineStr">
        <is>
          <t>ÅTVIDABERG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40261-2025</t>
        </is>
      </c>
      <c r="B494" s="1" t="n">
        <v>45895.33560185185</v>
      </c>
      <c r="C494" s="1" t="n">
        <v>45961</v>
      </c>
      <c r="D494" t="inlineStr">
        <is>
          <t>ÖSTERGÖTLANDS LÄN</t>
        </is>
      </c>
      <c r="E494" t="inlineStr">
        <is>
          <t>ÅTVIDABERG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40619-2025</t>
        </is>
      </c>
      <c r="B495" s="1" t="n">
        <v>45896.58465277778</v>
      </c>
      <c r="C495" s="1" t="n">
        <v>45961</v>
      </c>
      <c r="D495" t="inlineStr">
        <is>
          <t>ÖSTERGÖTLANDS LÄN</t>
        </is>
      </c>
      <c r="E495" t="inlineStr">
        <is>
          <t>ÅTVIDABERG</t>
        </is>
      </c>
      <c r="F495" t="inlineStr">
        <is>
          <t>Sveaskog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39190-2025</t>
        </is>
      </c>
      <c r="B496" s="1" t="n">
        <v>45888</v>
      </c>
      <c r="C496" s="1" t="n">
        <v>45961</v>
      </c>
      <c r="D496" t="inlineStr">
        <is>
          <t>ÖSTERGÖTLANDS LÄN</t>
        </is>
      </c>
      <c r="E496" t="inlineStr">
        <is>
          <t>ÅTVIDABERG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48917-2025</t>
        </is>
      </c>
      <c r="B497" s="1" t="n">
        <v>45937.49260416667</v>
      </c>
      <c r="C497" s="1" t="n">
        <v>45961</v>
      </c>
      <c r="D497" t="inlineStr">
        <is>
          <t>ÖSTERGÖTLANDS LÄN</t>
        </is>
      </c>
      <c r="E497" t="inlineStr">
        <is>
          <t>ÅTVIDABERG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40626-2025</t>
        </is>
      </c>
      <c r="B498" s="1" t="n">
        <v>45896.58913194444</v>
      </c>
      <c r="C498" s="1" t="n">
        <v>45961</v>
      </c>
      <c r="D498" t="inlineStr">
        <is>
          <t>ÖSTERGÖTLANDS LÄN</t>
        </is>
      </c>
      <c r="E498" t="inlineStr">
        <is>
          <t>ÅTVIDABERG</t>
        </is>
      </c>
      <c r="F498" t="inlineStr">
        <is>
          <t>Sveaskog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40623-2025</t>
        </is>
      </c>
      <c r="B499" s="1" t="n">
        <v>45896.58643518519</v>
      </c>
      <c r="C499" s="1" t="n">
        <v>45961</v>
      </c>
      <c r="D499" t="inlineStr">
        <is>
          <t>ÖSTERGÖTLANDS LÄN</t>
        </is>
      </c>
      <c r="E499" t="inlineStr">
        <is>
          <t>ÅTVIDABERG</t>
        </is>
      </c>
      <c r="F499" t="inlineStr">
        <is>
          <t>Sveaskog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40625-2025</t>
        </is>
      </c>
      <c r="B500" s="1" t="n">
        <v>45896.58768518519</v>
      </c>
      <c r="C500" s="1" t="n">
        <v>45961</v>
      </c>
      <c r="D500" t="inlineStr">
        <is>
          <t>ÖSTERGÖTLANDS LÄN</t>
        </is>
      </c>
      <c r="E500" t="inlineStr">
        <is>
          <t>ÅTVIDABERG</t>
        </is>
      </c>
      <c r="F500" t="inlineStr">
        <is>
          <t>Sveaskog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49499-2025</t>
        </is>
      </c>
      <c r="B501" s="1" t="n">
        <v>45939.36716435185</v>
      </c>
      <c r="C501" s="1" t="n">
        <v>45961</v>
      </c>
      <c r="D501" t="inlineStr">
        <is>
          <t>ÖSTERGÖTLANDS LÄN</t>
        </is>
      </c>
      <c r="E501" t="inlineStr">
        <is>
          <t>ÅTVIDABERG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41133-2025</t>
        </is>
      </c>
      <c r="B502" s="1" t="n">
        <v>45898</v>
      </c>
      <c r="C502" s="1" t="n">
        <v>45961</v>
      </c>
      <c r="D502" t="inlineStr">
        <is>
          <t>ÖSTERGÖTLANDS LÄN</t>
        </is>
      </c>
      <c r="E502" t="inlineStr">
        <is>
          <t>ÅTVIDABERG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49658-2025</t>
        </is>
      </c>
      <c r="B503" s="1" t="n">
        <v>45938</v>
      </c>
      <c r="C503" s="1" t="n">
        <v>45961</v>
      </c>
      <c r="D503" t="inlineStr">
        <is>
          <t>ÖSTERGÖTLANDS LÄN</t>
        </is>
      </c>
      <c r="E503" t="inlineStr">
        <is>
          <t>ÅTVIDABERG</t>
        </is>
      </c>
      <c r="F503" t="inlineStr">
        <is>
          <t>Övriga Aktiebolag</t>
        </is>
      </c>
      <c r="G503" t="n">
        <v>7.7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40978-2025</t>
        </is>
      </c>
      <c r="B504" s="1" t="n">
        <v>45898.28616898148</v>
      </c>
      <c r="C504" s="1" t="n">
        <v>45961</v>
      </c>
      <c r="D504" t="inlineStr">
        <is>
          <t>ÖSTERGÖTLANDS LÄN</t>
        </is>
      </c>
      <c r="E504" t="inlineStr">
        <is>
          <t>ÅTVIDABERG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40980-2025</t>
        </is>
      </c>
      <c r="B505" s="1" t="n">
        <v>45898.29173611111</v>
      </c>
      <c r="C505" s="1" t="n">
        <v>45961</v>
      </c>
      <c r="D505" t="inlineStr">
        <is>
          <t>ÖSTERGÖTLANDS LÄN</t>
        </is>
      </c>
      <c r="E505" t="inlineStr">
        <is>
          <t>ÅTVIDABERG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52232-2023</t>
        </is>
      </c>
      <c r="B506" s="1" t="n">
        <v>45224.48658564815</v>
      </c>
      <c r="C506" s="1" t="n">
        <v>45961</v>
      </c>
      <c r="D506" t="inlineStr">
        <is>
          <t>ÖSTERGÖTLANDS LÄN</t>
        </is>
      </c>
      <c r="E506" t="inlineStr">
        <is>
          <t>ÅTVIDABERG</t>
        </is>
      </c>
      <c r="F506" t="inlineStr">
        <is>
          <t>Sveaskog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50363-2025</t>
        </is>
      </c>
      <c r="B507" s="1" t="n">
        <v>45944.56730324074</v>
      </c>
      <c r="C507" s="1" t="n">
        <v>45961</v>
      </c>
      <c r="D507" t="inlineStr">
        <is>
          <t>ÖSTERGÖTLANDS LÄN</t>
        </is>
      </c>
      <c r="E507" t="inlineStr">
        <is>
          <t>ÅTVIDABERG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50251-2025</t>
        </is>
      </c>
      <c r="B508" s="1" t="n">
        <v>45944.32471064815</v>
      </c>
      <c r="C508" s="1" t="n">
        <v>45961</v>
      </c>
      <c r="D508" t="inlineStr">
        <is>
          <t>ÖSTERGÖTLANDS LÄN</t>
        </is>
      </c>
      <c r="E508" t="inlineStr">
        <is>
          <t>ÅTVIDABERG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50000-2025</t>
        </is>
      </c>
      <c r="B509" s="1" t="n">
        <v>45943.338125</v>
      </c>
      <c r="C509" s="1" t="n">
        <v>45961</v>
      </c>
      <c r="D509" t="inlineStr">
        <is>
          <t>ÖSTERGÖTLANDS LÄN</t>
        </is>
      </c>
      <c r="E509" t="inlineStr">
        <is>
          <t>ÅTVIDABERG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42766-2024</t>
        </is>
      </c>
      <c r="B510" s="1" t="n">
        <v>45566.50620370371</v>
      </c>
      <c r="C510" s="1" t="n">
        <v>45961</v>
      </c>
      <c r="D510" t="inlineStr">
        <is>
          <t>ÖSTERGÖTLANDS LÄN</t>
        </is>
      </c>
      <c r="E510" t="inlineStr">
        <is>
          <t>ÅTVIDABERG</t>
        </is>
      </c>
      <c r="F510" t="inlineStr">
        <is>
          <t>Sveaskog</t>
        </is>
      </c>
      <c r="G510" t="n">
        <v>7.5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45814-2025</t>
        </is>
      </c>
      <c r="B511" s="1" t="n">
        <v>45923.59025462963</v>
      </c>
      <c r="C511" s="1" t="n">
        <v>45961</v>
      </c>
      <c r="D511" t="inlineStr">
        <is>
          <t>ÖSTERGÖTLANDS LÄN</t>
        </is>
      </c>
      <c r="E511" t="inlineStr">
        <is>
          <t>ÅTVIDABERG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50870-2025</t>
        </is>
      </c>
      <c r="B512" s="1" t="n">
        <v>45946.60359953704</v>
      </c>
      <c r="C512" s="1" t="n">
        <v>45961</v>
      </c>
      <c r="D512" t="inlineStr">
        <is>
          <t>ÖSTERGÖTLANDS LÄN</t>
        </is>
      </c>
      <c r="E512" t="inlineStr">
        <is>
          <t>ÅTVIDABERG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49674-2025</t>
        </is>
      </c>
      <c r="B513" s="1" t="n">
        <v>45938</v>
      </c>
      <c r="C513" s="1" t="n">
        <v>45961</v>
      </c>
      <c r="D513" t="inlineStr">
        <is>
          <t>ÖSTERGÖTLANDS LÄN</t>
        </is>
      </c>
      <c r="E513" t="inlineStr">
        <is>
          <t>ÅTVIDABERG</t>
        </is>
      </c>
      <c r="G513" t="n">
        <v>7.4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38656-2025</t>
        </is>
      </c>
      <c r="B514" s="1" t="n">
        <v>45884</v>
      </c>
      <c r="C514" s="1" t="n">
        <v>45961</v>
      </c>
      <c r="D514" t="inlineStr">
        <is>
          <t>ÖSTERGÖTLANDS LÄN</t>
        </is>
      </c>
      <c r="E514" t="inlineStr">
        <is>
          <t>ÅTVIDABERG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50757-2025</t>
        </is>
      </c>
      <c r="B515" s="1" t="n">
        <v>45946.41390046296</v>
      </c>
      <c r="C515" s="1" t="n">
        <v>45961</v>
      </c>
      <c r="D515" t="inlineStr">
        <is>
          <t>ÖSTERGÖTLANDS LÄN</t>
        </is>
      </c>
      <c r="E515" t="inlineStr">
        <is>
          <t>ÅTVIDABERG</t>
        </is>
      </c>
      <c r="F515" t="inlineStr">
        <is>
          <t>Övriga Aktiebolag</t>
        </is>
      </c>
      <c r="G515" t="n">
        <v>20.4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50830-2025</t>
        </is>
      </c>
      <c r="B516" s="1" t="n">
        <v>45946.55326388889</v>
      </c>
      <c r="C516" s="1" t="n">
        <v>45961</v>
      </c>
      <c r="D516" t="inlineStr">
        <is>
          <t>ÖSTERGÖTLANDS LÄN</t>
        </is>
      </c>
      <c r="E516" t="inlineStr">
        <is>
          <t>ÅTVIDABERG</t>
        </is>
      </c>
      <c r="F516" t="inlineStr">
        <is>
          <t>Övriga Aktiebolag</t>
        </is>
      </c>
      <c r="G516" t="n">
        <v>8.6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50971-2025</t>
        </is>
      </c>
      <c r="B517" s="1" t="n">
        <v>45947.30487268518</v>
      </c>
      <c r="C517" s="1" t="n">
        <v>45961</v>
      </c>
      <c r="D517" t="inlineStr">
        <is>
          <t>ÖSTERGÖTLANDS LÄN</t>
        </is>
      </c>
      <c r="E517" t="inlineStr">
        <is>
          <t>ÅTVIDABERG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42818-2025</t>
        </is>
      </c>
      <c r="B518" s="1" t="n">
        <v>45908.56519675926</v>
      </c>
      <c r="C518" s="1" t="n">
        <v>45961</v>
      </c>
      <c r="D518" t="inlineStr">
        <is>
          <t>ÖSTERGÖTLANDS LÄN</t>
        </is>
      </c>
      <c r="E518" t="inlineStr">
        <is>
          <t>ÅTVIDABERG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43109-2025</t>
        </is>
      </c>
      <c r="B519" s="1" t="n">
        <v>45909</v>
      </c>
      <c r="C519" s="1" t="n">
        <v>45961</v>
      </c>
      <c r="D519" t="inlineStr">
        <is>
          <t>ÖSTERGÖTLANDS LÄN</t>
        </is>
      </c>
      <c r="E519" t="inlineStr">
        <is>
          <t>ÅTVIDABERG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51746-2025</t>
        </is>
      </c>
      <c r="B520" s="1" t="n">
        <v>45951.61362268519</v>
      </c>
      <c r="C520" s="1" t="n">
        <v>45961</v>
      </c>
      <c r="D520" t="inlineStr">
        <is>
          <t>ÖSTERGÖTLANDS LÄN</t>
        </is>
      </c>
      <c r="E520" t="inlineStr">
        <is>
          <t>ÅTVIDABERG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51744-2025</t>
        </is>
      </c>
      <c r="B521" s="1" t="n">
        <v>45951.60975694445</v>
      </c>
      <c r="C521" s="1" t="n">
        <v>45961</v>
      </c>
      <c r="D521" t="inlineStr">
        <is>
          <t>ÖSTERGÖTLANDS LÄN</t>
        </is>
      </c>
      <c r="E521" t="inlineStr">
        <is>
          <t>ÅTVIDABERG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51753-2025</t>
        </is>
      </c>
      <c r="B522" s="1" t="n">
        <v>45951.61917824074</v>
      </c>
      <c r="C522" s="1" t="n">
        <v>45961</v>
      </c>
      <c r="D522" t="inlineStr">
        <is>
          <t>ÖSTERGÖTLANDS LÄN</t>
        </is>
      </c>
      <c r="E522" t="inlineStr">
        <is>
          <t>ÅTVIDABERG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43646-2025</t>
        </is>
      </c>
      <c r="B523" s="1" t="n">
        <v>45912</v>
      </c>
      <c r="C523" s="1" t="n">
        <v>45961</v>
      </c>
      <c r="D523" t="inlineStr">
        <is>
          <t>ÖSTERGÖTLANDS LÄN</t>
        </is>
      </c>
      <c r="E523" t="inlineStr">
        <is>
          <t>ÅTVIDABERG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52390-2025</t>
        </is>
      </c>
      <c r="B524" s="1" t="n">
        <v>45954.33555555555</v>
      </c>
      <c r="C524" s="1" t="n">
        <v>45961</v>
      </c>
      <c r="D524" t="inlineStr">
        <is>
          <t>ÖSTERGÖTLANDS LÄN</t>
        </is>
      </c>
      <c r="E524" t="inlineStr">
        <is>
          <t>ÅTVIDABERG</t>
        </is>
      </c>
      <c r="F524" t="inlineStr">
        <is>
          <t>Sveaskog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53208-2025</t>
        </is>
      </c>
      <c r="B525" s="1" t="n">
        <v>45958.59222222222</v>
      </c>
      <c r="C525" s="1" t="n">
        <v>45961</v>
      </c>
      <c r="D525" t="inlineStr">
        <is>
          <t>ÖSTERGÖTLANDS LÄN</t>
        </is>
      </c>
      <c r="E525" t="inlineStr">
        <is>
          <t>ÅTVIDABERG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44428-2025</t>
        </is>
      </c>
      <c r="B526" s="1" t="n">
        <v>45916.56863425926</v>
      </c>
      <c r="C526" s="1" t="n">
        <v>45961</v>
      </c>
      <c r="D526" t="inlineStr">
        <is>
          <t>ÖSTERGÖTLANDS LÄN</t>
        </is>
      </c>
      <c r="E526" t="inlineStr">
        <is>
          <t>ÅTVIDABERG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44430-2025</t>
        </is>
      </c>
      <c r="B527" s="1" t="n">
        <v>45916.57045138889</v>
      </c>
      <c r="C527" s="1" t="n">
        <v>45961</v>
      </c>
      <c r="D527" t="inlineStr">
        <is>
          <t>ÖSTERGÖTLANDS LÄN</t>
        </is>
      </c>
      <c r="E527" t="inlineStr">
        <is>
          <t>ÅTVIDABERG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53209-2025</t>
        </is>
      </c>
      <c r="B528" s="1" t="n">
        <v>45958.59449074074</v>
      </c>
      <c r="C528" s="1" t="n">
        <v>45961</v>
      </c>
      <c r="D528" t="inlineStr">
        <is>
          <t>ÖSTERGÖTLANDS LÄN</t>
        </is>
      </c>
      <c r="E528" t="inlineStr">
        <is>
          <t>ÅTVIDABERG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44372-2025</t>
        </is>
      </c>
      <c r="B529" s="1" t="n">
        <v>45916.46465277778</v>
      </c>
      <c r="C529" s="1" t="n">
        <v>45961</v>
      </c>
      <c r="D529" t="inlineStr">
        <is>
          <t>ÖSTERGÖTLANDS LÄN</t>
        </is>
      </c>
      <c r="E529" t="inlineStr">
        <is>
          <t>ÅTVIDABERG</t>
        </is>
      </c>
      <c r="F529" t="inlineStr">
        <is>
          <t>Sveaskog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52797-2025</t>
        </is>
      </c>
      <c r="B530" s="1" t="n">
        <v>45957.43980324074</v>
      </c>
      <c r="C530" s="1" t="n">
        <v>45961</v>
      </c>
      <c r="D530" t="inlineStr">
        <is>
          <t>ÖSTERGÖTLANDS LÄN</t>
        </is>
      </c>
      <c r="E530" t="inlineStr">
        <is>
          <t>ÅTVIDABERG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32030-2025</t>
        </is>
      </c>
      <c r="B531" s="1" t="n">
        <v>45835</v>
      </c>
      <c r="C531" s="1" t="n">
        <v>45961</v>
      </c>
      <c r="D531" t="inlineStr">
        <is>
          <t>ÖSTERGÖTLANDS LÄN</t>
        </is>
      </c>
      <c r="E531" t="inlineStr">
        <is>
          <t>ÅTVIDABERG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44592-2025</t>
        </is>
      </c>
      <c r="B532" s="1" t="n">
        <v>45917.42744212963</v>
      </c>
      <c r="C532" s="1" t="n">
        <v>45961</v>
      </c>
      <c r="D532" t="inlineStr">
        <is>
          <t>ÖSTERGÖTLANDS LÄN</t>
        </is>
      </c>
      <c r="E532" t="inlineStr">
        <is>
          <t>ÅTVIDABERG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53310-2025</t>
        </is>
      </c>
      <c r="B533" s="1" t="n">
        <v>45959.34399305555</v>
      </c>
      <c r="C533" s="1" t="n">
        <v>45961</v>
      </c>
      <c r="D533" t="inlineStr">
        <is>
          <t>ÖSTERGÖTLANDS LÄN</t>
        </is>
      </c>
      <c r="E533" t="inlineStr">
        <is>
          <t>ÅTVIDABERG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32041-2025</t>
        </is>
      </c>
      <c r="B534" s="1" t="n">
        <v>45835</v>
      </c>
      <c r="C534" s="1" t="n">
        <v>45961</v>
      </c>
      <c r="D534" t="inlineStr">
        <is>
          <t>ÖSTERGÖTLANDS LÄN</t>
        </is>
      </c>
      <c r="E534" t="inlineStr">
        <is>
          <t>ÅTVIDABERG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32061-2025</t>
        </is>
      </c>
      <c r="B535" s="1" t="n">
        <v>45835</v>
      </c>
      <c r="C535" s="1" t="n">
        <v>45961</v>
      </c>
      <c r="D535" t="inlineStr">
        <is>
          <t>ÖSTERGÖTLANDS LÄN</t>
        </is>
      </c>
      <c r="E535" t="inlineStr">
        <is>
          <t>ÅTVIDABERG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2025-10-31T10:05:45Z</dcterms:created>
  <dcterms:modified xmlns:dcterms="http://purl.org/dc/terms/" xmlns:xsi="http://www.w3.org/2001/XMLSchema-instance" xsi:type="dcterms:W3CDTF">2025-10-31T10:05:46Z</dcterms:modified>
</cp:coreProperties>
</file>