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6264-2024</t>
        </is>
      </c>
      <c r="B2" s="1" t="n">
        <v>45337</v>
      </c>
      <c r="C2" s="1" t="n">
        <v>45947</v>
      </c>
      <c r="D2" t="inlineStr">
        <is>
          <t>JÖNKÖPINGS LÄN</t>
        </is>
      </c>
      <c r="E2" t="inlineStr">
        <is>
          <t>HABO</t>
        </is>
      </c>
      <c r="G2" t="n">
        <v>8.199999999999999</v>
      </c>
      <c r="H2" t="n">
        <v>2</v>
      </c>
      <c r="I2" t="n">
        <v>14</v>
      </c>
      <c r="J2" t="n">
        <v>10</v>
      </c>
      <c r="K2" t="n">
        <v>3</v>
      </c>
      <c r="L2" t="n">
        <v>2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Fältgentiana
Fläckmaskros
Knubbig hårjordtunga
Slåttergubbe
Granspira
Lutvaxing
Lädervaxing
Mjölrödskivling
Månlåsbräken
Praktvaxing
Scharlakansvaxing
Slåtterfibbla
Sommarfibbla
Svinrot
Aprikosfingersvamp
Blodvaxing
Gulvaxing
Hagfingersvamp
Honungsvaxing
Luktvaxing
Papegojvaxskivling
Papegojvaxskivling/rödgrön vaxskivling
Småvaxing
Sprödvaxing
Toppvaxing
Vit vaxskivling
Ängsfingersvamp
Ängsvaxskivling
Nattviol</t>
        </is>
      </c>
      <c r="S2">
        <f>HYPERLINK("https://klasma.github.io/Logging_0643/artfynd/A 6264-2024 artfynd.xlsx", "A 6264-2024")</f>
        <v/>
      </c>
      <c r="T2">
        <f>HYPERLINK("https://klasma.github.io/Logging_0643/kartor/A 6264-2024 karta.png", "A 6264-2024")</f>
        <v/>
      </c>
      <c r="V2">
        <f>HYPERLINK("https://klasma.github.io/Logging_0643/klagomål/A 6264-2024 FSC-klagomål.docx", "A 6264-2024")</f>
        <v/>
      </c>
      <c r="W2">
        <f>HYPERLINK("https://klasma.github.io/Logging_0643/klagomålsmail/A 6264-2024 FSC-klagomål mail.docx", "A 6264-2024")</f>
        <v/>
      </c>
      <c r="X2">
        <f>HYPERLINK("https://klasma.github.io/Logging_0643/tillsyn/A 6264-2024 tillsynsbegäran.docx", "A 6264-2024")</f>
        <v/>
      </c>
      <c r="Y2">
        <f>HYPERLINK("https://klasma.github.io/Logging_0643/tillsynsmail/A 6264-2024 tillsynsbegäran mail.docx", "A 6264-2024")</f>
        <v/>
      </c>
    </row>
    <row r="3" ht="15" customHeight="1">
      <c r="A3" t="inlineStr">
        <is>
          <t>A 63516-2020</t>
        </is>
      </c>
      <c r="B3" s="1" t="n">
        <v>44165</v>
      </c>
      <c r="C3" s="1" t="n">
        <v>45947</v>
      </c>
      <c r="D3" t="inlineStr">
        <is>
          <t>JÖNKÖPINGS LÄN</t>
        </is>
      </c>
      <c r="E3" t="inlineStr">
        <is>
          <t>HABO</t>
        </is>
      </c>
      <c r="G3" t="n">
        <v>49.7</v>
      </c>
      <c r="H3" t="n">
        <v>1</v>
      </c>
      <c r="I3" t="n">
        <v>5</v>
      </c>
      <c r="J3" t="n">
        <v>6</v>
      </c>
      <c r="K3" t="n">
        <v>1</v>
      </c>
      <c r="L3" t="n">
        <v>1</v>
      </c>
      <c r="M3" t="n">
        <v>0</v>
      </c>
      <c r="N3" t="n">
        <v>0</v>
      </c>
      <c r="O3" t="n">
        <v>8</v>
      </c>
      <c r="P3" t="n">
        <v>2</v>
      </c>
      <c r="Q3" t="n">
        <v>13</v>
      </c>
      <c r="R3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3">
        <f>HYPERLINK("https://klasma.github.io/Logging_0643/artfynd/A 63516-2020 artfynd.xlsx", "A 63516-2020")</f>
        <v/>
      </c>
      <c r="T3">
        <f>HYPERLINK("https://klasma.github.io/Logging_0643/kartor/A 63516-2020 karta.png", "A 63516-2020")</f>
        <v/>
      </c>
      <c r="V3">
        <f>HYPERLINK("https://klasma.github.io/Logging_0643/klagomål/A 63516-2020 FSC-klagomål.docx", "A 63516-2020")</f>
        <v/>
      </c>
      <c r="W3">
        <f>HYPERLINK("https://klasma.github.io/Logging_0643/klagomålsmail/A 63516-2020 FSC-klagomål mail.docx", "A 63516-2020")</f>
        <v/>
      </c>
      <c r="X3">
        <f>HYPERLINK("https://klasma.github.io/Logging_0643/tillsyn/A 63516-2020 tillsynsbegäran.docx", "A 63516-2020")</f>
        <v/>
      </c>
      <c r="Y3">
        <f>HYPERLINK("https://klasma.github.io/Logging_0643/tillsynsmail/A 63516-2020 tillsynsbegäran mail.docx", "A 63516-2020")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45947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HYPERLINK("https://klasma.github.io/Logging_0643/artfynd/A 36428-2021 artfynd.xlsx", "A 36428-2021")</f>
        <v/>
      </c>
      <c r="T4">
        <f>HYPERLINK("https://klasma.github.io/Logging_0643/kartor/A 36428-2021 karta.png", "A 36428-2021")</f>
        <v/>
      </c>
      <c r="V4">
        <f>HYPERLINK("https://klasma.github.io/Logging_0643/klagomål/A 36428-2021 FSC-klagomål.docx", "A 36428-2021")</f>
        <v/>
      </c>
      <c r="W4">
        <f>HYPERLINK("https://klasma.github.io/Logging_0643/klagomålsmail/A 36428-2021 FSC-klagomål mail.docx", "A 36428-2021")</f>
        <v/>
      </c>
      <c r="X4">
        <f>HYPERLINK("https://klasma.github.io/Logging_0643/tillsyn/A 36428-2021 tillsynsbegäran.docx", "A 36428-2021")</f>
        <v/>
      </c>
      <c r="Y4">
        <f>HYPERLINK("https://klasma.github.io/Logging_0643/tillsynsmail/A 36428-2021 tillsynsbegäran mail.docx", "A 36428-2021")</f>
        <v/>
      </c>
    </row>
    <row r="5" ht="15" customHeight="1">
      <c r="A5" t="inlineStr">
        <is>
          <t>A 14717-2025</t>
        </is>
      </c>
      <c r="B5" s="1" t="n">
        <v>45742.61181712963</v>
      </c>
      <c r="C5" s="1" t="n">
        <v>45947</v>
      </c>
      <c r="D5" t="inlineStr">
        <is>
          <t>JÖNKÖPINGS LÄN</t>
        </is>
      </c>
      <c r="E5" t="inlineStr">
        <is>
          <t>HABO</t>
        </is>
      </c>
      <c r="G5" t="n">
        <v>4.4</v>
      </c>
      <c r="H5" t="n">
        <v>0</v>
      </c>
      <c r="I5" t="n">
        <v>2</v>
      </c>
      <c r="J5" t="n">
        <v>4</v>
      </c>
      <c r="K5" t="n">
        <v>2</v>
      </c>
      <c r="L5" t="n">
        <v>0</v>
      </c>
      <c r="M5" t="n">
        <v>0</v>
      </c>
      <c r="N5" t="n">
        <v>0</v>
      </c>
      <c r="O5" t="n">
        <v>6</v>
      </c>
      <c r="P5" t="n">
        <v>2</v>
      </c>
      <c r="Q5" t="n">
        <v>8</v>
      </c>
      <c r="R5" s="2" t="inlineStr">
        <is>
          <t>Jättemusseron
Lakritsmusseron
Leptoporus erubescens
Motaggsvamp
Skrovlig taggsvamp
Tallriska
Blomkålssvamp
Dropptaggsvamp</t>
        </is>
      </c>
      <c r="S5">
        <f>HYPERLINK("https://klasma.github.io/Logging_0643/artfynd/A 14717-2025 artfynd.xlsx", "A 14717-2025")</f>
        <v/>
      </c>
      <c r="T5">
        <f>HYPERLINK("https://klasma.github.io/Logging_0643/kartor/A 14717-2025 karta.png", "A 14717-2025")</f>
        <v/>
      </c>
      <c r="V5">
        <f>HYPERLINK("https://klasma.github.io/Logging_0643/klagomål/A 14717-2025 FSC-klagomål.docx", "A 14717-2025")</f>
        <v/>
      </c>
      <c r="W5">
        <f>HYPERLINK("https://klasma.github.io/Logging_0643/klagomålsmail/A 14717-2025 FSC-klagomål mail.docx", "A 14717-2025")</f>
        <v/>
      </c>
      <c r="X5">
        <f>HYPERLINK("https://klasma.github.io/Logging_0643/tillsyn/A 14717-2025 tillsynsbegäran.docx", "A 14717-2025")</f>
        <v/>
      </c>
      <c r="Y5">
        <f>HYPERLINK("https://klasma.github.io/Logging_0643/tillsynsmail/A 14717-2025 tillsynsbegäran mail.docx", "A 14717-2025")</f>
        <v/>
      </c>
    </row>
    <row r="6" ht="15" customHeight="1">
      <c r="A6" t="inlineStr">
        <is>
          <t>A 23272-2025</t>
        </is>
      </c>
      <c r="B6" s="1" t="n">
        <v>45791.56258101852</v>
      </c>
      <c r="C6" s="1" t="n">
        <v>45947</v>
      </c>
      <c r="D6" t="inlineStr">
        <is>
          <t>JÖNKÖPINGS LÄN</t>
        </is>
      </c>
      <c r="E6" t="inlineStr">
        <is>
          <t>HABO</t>
        </is>
      </c>
      <c r="G6" t="n">
        <v>8.5</v>
      </c>
      <c r="H6" t="n">
        <v>2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Borsttåg
Slåtterfibbla
Svinrot
Fläcknycklar
Revlummer</t>
        </is>
      </c>
      <c r="S6">
        <f>HYPERLINK("https://klasma.github.io/Logging_0643/artfynd/A 23272-2025 artfynd.xlsx", "A 23272-2025")</f>
        <v/>
      </c>
      <c r="T6">
        <f>HYPERLINK("https://klasma.github.io/Logging_0643/kartor/A 23272-2025 karta.png", "A 23272-2025")</f>
        <v/>
      </c>
      <c r="V6">
        <f>HYPERLINK("https://klasma.github.io/Logging_0643/klagomål/A 23272-2025 FSC-klagomål.docx", "A 23272-2025")</f>
        <v/>
      </c>
      <c r="W6">
        <f>HYPERLINK("https://klasma.github.io/Logging_0643/klagomålsmail/A 23272-2025 FSC-klagomål mail.docx", "A 23272-2025")</f>
        <v/>
      </c>
      <c r="X6">
        <f>HYPERLINK("https://klasma.github.io/Logging_0643/tillsyn/A 23272-2025 tillsynsbegäran.docx", "A 23272-2025")</f>
        <v/>
      </c>
      <c r="Y6">
        <f>HYPERLINK("https://klasma.github.io/Logging_0643/tillsynsmail/A 23272-2025 tillsynsbegäran mail.docx", "A 23272-2025")</f>
        <v/>
      </c>
    </row>
    <row r="7" ht="15" customHeight="1">
      <c r="A7" t="inlineStr">
        <is>
          <t>A 28832-2022</t>
        </is>
      </c>
      <c r="B7" s="1" t="n">
        <v>44749</v>
      </c>
      <c r="C7" s="1" t="n">
        <v>45947</v>
      </c>
      <c r="D7" t="inlineStr">
        <is>
          <t>JÖNKÖPINGS LÄN</t>
        </is>
      </c>
      <c r="E7" t="inlineStr">
        <is>
          <t>HABO</t>
        </is>
      </c>
      <c r="G7" t="n">
        <v>8.199999999999999</v>
      </c>
      <c r="H7" t="n">
        <v>0</v>
      </c>
      <c r="I7" t="n">
        <v>1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5</v>
      </c>
      <c r="R7" s="2" t="inlineStr">
        <is>
          <t>Lakritsmusseron
Motaggsvamp
Skrovlig taggsvamp
Tallticka
Dropptaggsvamp</t>
        </is>
      </c>
      <c r="S7">
        <f>HYPERLINK("https://klasma.github.io/Logging_0643/artfynd/A 28832-2022 artfynd.xlsx", "A 28832-2022")</f>
        <v/>
      </c>
      <c r="T7">
        <f>HYPERLINK("https://klasma.github.io/Logging_0643/kartor/A 28832-2022 karta.png", "A 28832-2022")</f>
        <v/>
      </c>
      <c r="V7">
        <f>HYPERLINK("https://klasma.github.io/Logging_0643/klagomål/A 28832-2022 FSC-klagomål.docx", "A 28832-2022")</f>
        <v/>
      </c>
      <c r="W7">
        <f>HYPERLINK("https://klasma.github.io/Logging_0643/klagomålsmail/A 28832-2022 FSC-klagomål mail.docx", "A 28832-2022")</f>
        <v/>
      </c>
      <c r="X7">
        <f>HYPERLINK("https://klasma.github.io/Logging_0643/tillsyn/A 28832-2022 tillsynsbegäran.docx", "A 28832-2022")</f>
        <v/>
      </c>
      <c r="Y7">
        <f>HYPERLINK("https://klasma.github.io/Logging_0643/tillsynsmail/A 28832-2022 tillsynsbegäran mail.docx", "A 28832-2022")</f>
        <v/>
      </c>
    </row>
    <row r="8" ht="15" customHeight="1">
      <c r="A8" t="inlineStr">
        <is>
          <t>A 44444-2023</t>
        </is>
      </c>
      <c r="B8" s="1" t="n">
        <v>45183</v>
      </c>
      <c r="C8" s="1" t="n">
        <v>45947</v>
      </c>
      <c r="D8" t="inlineStr">
        <is>
          <t>JÖNKÖPINGS LÄN</t>
        </is>
      </c>
      <c r="E8" t="inlineStr">
        <is>
          <t>HABO</t>
        </is>
      </c>
      <c r="F8" t="inlineStr">
        <is>
          <t>Allmännings- och besparingsskogar</t>
        </is>
      </c>
      <c r="G8" t="n">
        <v>9.5</v>
      </c>
      <c r="H8" t="n">
        <v>2</v>
      </c>
      <c r="I8" t="n">
        <v>0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5</v>
      </c>
      <c r="R8" s="2" t="inlineStr">
        <is>
          <t>Cypresslummer
Mellanlummer
Torrmusseron
Motaggsvamp
Svartvit taggsvamp</t>
        </is>
      </c>
      <c r="S8">
        <f>HYPERLINK("https://klasma.github.io/Logging_0643/artfynd/A 44444-2023 artfynd.xlsx", "A 44444-2023")</f>
        <v/>
      </c>
      <c r="T8">
        <f>HYPERLINK("https://klasma.github.io/Logging_0643/kartor/A 44444-2023 karta.png", "A 44444-2023")</f>
        <v/>
      </c>
      <c r="V8">
        <f>HYPERLINK("https://klasma.github.io/Logging_0643/klagomål/A 44444-2023 FSC-klagomål.docx", "A 44444-2023")</f>
        <v/>
      </c>
      <c r="W8">
        <f>HYPERLINK("https://klasma.github.io/Logging_0643/klagomålsmail/A 44444-2023 FSC-klagomål mail.docx", "A 44444-2023")</f>
        <v/>
      </c>
      <c r="X8">
        <f>HYPERLINK("https://klasma.github.io/Logging_0643/tillsyn/A 44444-2023 tillsynsbegäran.docx", "A 44444-2023")</f>
        <v/>
      </c>
      <c r="Y8">
        <f>HYPERLINK("https://klasma.github.io/Logging_0643/tillsynsmail/A 44444-2023 tillsynsbegäran mail.docx", "A 44444-2023")</f>
        <v/>
      </c>
    </row>
    <row r="9" ht="15" customHeight="1">
      <c r="A9" t="inlineStr">
        <is>
          <t>A 36431-2021</t>
        </is>
      </c>
      <c r="B9" s="1" t="n">
        <v>44390</v>
      </c>
      <c r="C9" s="1" t="n">
        <v>45947</v>
      </c>
      <c r="D9" t="inlineStr">
        <is>
          <t>JÖNKÖPINGS LÄN</t>
        </is>
      </c>
      <c r="E9" t="inlineStr">
        <is>
          <t>HABO</t>
        </is>
      </c>
      <c r="G9" t="n">
        <v>3.2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Svart taggsvamp
Blomkålssvamp
Dropptaggsvamp
Skarp dropptaggsvamp</t>
        </is>
      </c>
      <c r="S9">
        <f>HYPERLINK("https://klasma.github.io/Logging_0643/artfynd/A 36431-2021 artfynd.xlsx", "A 36431-2021")</f>
        <v/>
      </c>
      <c r="T9">
        <f>HYPERLINK("https://klasma.github.io/Logging_0643/kartor/A 36431-2021 karta.png", "A 36431-2021")</f>
        <v/>
      </c>
      <c r="V9">
        <f>HYPERLINK("https://klasma.github.io/Logging_0643/klagomål/A 36431-2021 FSC-klagomål.docx", "A 36431-2021")</f>
        <v/>
      </c>
      <c r="W9">
        <f>HYPERLINK("https://klasma.github.io/Logging_0643/klagomålsmail/A 36431-2021 FSC-klagomål mail.docx", "A 36431-2021")</f>
        <v/>
      </c>
      <c r="X9">
        <f>HYPERLINK("https://klasma.github.io/Logging_0643/tillsyn/A 36431-2021 tillsynsbegäran.docx", "A 36431-2021")</f>
        <v/>
      </c>
      <c r="Y9">
        <f>HYPERLINK("https://klasma.github.io/Logging_0643/tillsynsmail/A 36431-2021 tillsynsbegäran mail.docx", "A 36431-2021")</f>
        <v/>
      </c>
    </row>
    <row r="10" ht="15" customHeight="1">
      <c r="A10" t="inlineStr">
        <is>
          <t>A 26880-2025</t>
        </is>
      </c>
      <c r="B10" s="1" t="n">
        <v>45810.83770833333</v>
      </c>
      <c r="C10" s="1" t="n">
        <v>45947</v>
      </c>
      <c r="D10" t="inlineStr">
        <is>
          <t>JÖNKÖPINGS LÄN</t>
        </is>
      </c>
      <c r="E10" t="inlineStr">
        <is>
          <t>HABO</t>
        </is>
      </c>
      <c r="G10" t="n">
        <v>11.4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Motaggsvamp
Blomkålssvamp
Dropptaggsvamp
Mindre märgborre</t>
        </is>
      </c>
      <c r="S10">
        <f>HYPERLINK("https://klasma.github.io/Logging_0643/artfynd/A 26880-2025 artfynd.xlsx", "A 26880-2025")</f>
        <v/>
      </c>
      <c r="T10">
        <f>HYPERLINK("https://klasma.github.io/Logging_0643/kartor/A 26880-2025 karta.png", "A 26880-2025")</f>
        <v/>
      </c>
      <c r="V10">
        <f>HYPERLINK("https://klasma.github.io/Logging_0643/klagomål/A 26880-2025 FSC-klagomål.docx", "A 26880-2025")</f>
        <v/>
      </c>
      <c r="W10">
        <f>HYPERLINK("https://klasma.github.io/Logging_0643/klagomålsmail/A 26880-2025 FSC-klagomål mail.docx", "A 26880-2025")</f>
        <v/>
      </c>
      <c r="X10">
        <f>HYPERLINK("https://klasma.github.io/Logging_0643/tillsyn/A 26880-2025 tillsynsbegäran.docx", "A 26880-2025")</f>
        <v/>
      </c>
      <c r="Y10">
        <f>HYPERLINK("https://klasma.github.io/Logging_0643/tillsynsmail/A 26880-2025 tillsynsbegäran mail.docx", "A 26880-2025")</f>
        <v/>
      </c>
    </row>
    <row r="11" ht="15" customHeight="1">
      <c r="A11" t="inlineStr">
        <is>
          <t>A 55371-2024</t>
        </is>
      </c>
      <c r="B11" s="1" t="n">
        <v>45621.90853009259</v>
      </c>
      <c r="C11" s="1" t="n">
        <v>45947</v>
      </c>
      <c r="D11" t="inlineStr">
        <is>
          <t>JÖNKÖPINGS LÄN</t>
        </is>
      </c>
      <c r="E11" t="inlineStr">
        <is>
          <t>HABO</t>
        </is>
      </c>
      <c r="G11" t="n">
        <v>10.6</v>
      </c>
      <c r="H11" t="n">
        <v>0</v>
      </c>
      <c r="I11" t="n">
        <v>3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Motaggsvamp
Blomkålssvamp
Dropptaggsvamp
Mindre märgborre</t>
        </is>
      </c>
      <c r="S11">
        <f>HYPERLINK("https://klasma.github.io/Logging_0643/artfynd/A 55371-2024 artfynd.xlsx", "A 55371-2024")</f>
        <v/>
      </c>
      <c r="T11">
        <f>HYPERLINK("https://klasma.github.io/Logging_0643/kartor/A 55371-2024 karta.png", "A 55371-2024")</f>
        <v/>
      </c>
      <c r="V11">
        <f>HYPERLINK("https://klasma.github.io/Logging_0643/klagomål/A 55371-2024 FSC-klagomål.docx", "A 55371-2024")</f>
        <v/>
      </c>
      <c r="W11">
        <f>HYPERLINK("https://klasma.github.io/Logging_0643/klagomålsmail/A 55371-2024 FSC-klagomål mail.docx", "A 55371-2024")</f>
        <v/>
      </c>
      <c r="X11">
        <f>HYPERLINK("https://klasma.github.io/Logging_0643/tillsyn/A 55371-2024 tillsynsbegäran.docx", "A 55371-2024")</f>
        <v/>
      </c>
      <c r="Y11">
        <f>HYPERLINK("https://klasma.github.io/Logging_0643/tillsynsmail/A 55371-2024 tillsynsbegäran mail.docx", "A 55371-2024")</f>
        <v/>
      </c>
    </row>
    <row r="12" ht="15" customHeight="1">
      <c r="A12" t="inlineStr">
        <is>
          <t>A 36230-2024</t>
        </is>
      </c>
      <c r="B12" s="1" t="n">
        <v>45534</v>
      </c>
      <c r="C12" s="1" t="n">
        <v>45947</v>
      </c>
      <c r="D12" t="inlineStr">
        <is>
          <t>JÖNKÖPINGS LÄN</t>
        </is>
      </c>
      <c r="E12" t="inlineStr">
        <is>
          <t>HABO</t>
        </is>
      </c>
      <c r="F12" t="inlineStr">
        <is>
          <t>Allmännings- och besparingsskogar</t>
        </is>
      </c>
      <c r="G12" t="n">
        <v>6.5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Motaggsvamp
Skrovlig taggsvamp
Dropptaggsvamp
Mindre märgborre</t>
        </is>
      </c>
      <c r="S12">
        <f>HYPERLINK("https://klasma.github.io/Logging_0643/artfynd/A 36230-2024 artfynd.xlsx", "A 36230-2024")</f>
        <v/>
      </c>
      <c r="T12">
        <f>HYPERLINK("https://klasma.github.io/Logging_0643/kartor/A 36230-2024 karta.png", "A 36230-2024")</f>
        <v/>
      </c>
      <c r="V12">
        <f>HYPERLINK("https://klasma.github.io/Logging_0643/klagomål/A 36230-2024 FSC-klagomål.docx", "A 36230-2024")</f>
        <v/>
      </c>
      <c r="W12">
        <f>HYPERLINK("https://klasma.github.io/Logging_0643/klagomålsmail/A 36230-2024 FSC-klagomål mail.docx", "A 36230-2024")</f>
        <v/>
      </c>
      <c r="X12">
        <f>HYPERLINK("https://klasma.github.io/Logging_0643/tillsyn/A 36230-2024 tillsynsbegäran.docx", "A 36230-2024")</f>
        <v/>
      </c>
      <c r="Y12">
        <f>HYPERLINK("https://klasma.github.io/Logging_0643/tillsynsmail/A 36230-2024 tillsynsbegäran mail.docx", "A 36230-2024")</f>
        <v/>
      </c>
    </row>
    <row r="13" ht="15" customHeight="1">
      <c r="A13" t="inlineStr">
        <is>
          <t>A 17847-2024</t>
        </is>
      </c>
      <c r="B13" s="1" t="n">
        <v>45419.38972222222</v>
      </c>
      <c r="C13" s="1" t="n">
        <v>45947</v>
      </c>
      <c r="D13" t="inlineStr">
        <is>
          <t>JÖNKÖPINGS LÄN</t>
        </is>
      </c>
      <c r="E13" t="inlineStr">
        <is>
          <t>HABO</t>
        </is>
      </c>
      <c r="G13" t="n">
        <v>3.5</v>
      </c>
      <c r="H13" t="n">
        <v>3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Knärot
Talltita
Revlummer</t>
        </is>
      </c>
      <c r="S13">
        <f>HYPERLINK("https://klasma.github.io/Logging_0643/artfynd/A 17847-2024 artfynd.xlsx", "A 17847-2024")</f>
        <v/>
      </c>
      <c r="T13">
        <f>HYPERLINK("https://klasma.github.io/Logging_0643/kartor/A 17847-2024 karta.png", "A 17847-2024")</f>
        <v/>
      </c>
      <c r="U13">
        <f>HYPERLINK("https://klasma.github.io/Logging_0643/knärot/A 17847-2024 karta knärot.png", "A 17847-2024")</f>
        <v/>
      </c>
      <c r="V13">
        <f>HYPERLINK("https://klasma.github.io/Logging_0643/klagomål/A 17847-2024 FSC-klagomål.docx", "A 17847-2024")</f>
        <v/>
      </c>
      <c r="W13">
        <f>HYPERLINK("https://klasma.github.io/Logging_0643/klagomålsmail/A 17847-2024 FSC-klagomål mail.docx", "A 17847-2024")</f>
        <v/>
      </c>
      <c r="X13">
        <f>HYPERLINK("https://klasma.github.io/Logging_0643/tillsyn/A 17847-2024 tillsynsbegäran.docx", "A 17847-2024")</f>
        <v/>
      </c>
      <c r="Y13">
        <f>HYPERLINK("https://klasma.github.io/Logging_0643/tillsynsmail/A 17847-2024 tillsynsbegäran mail.docx", "A 17847-2024")</f>
        <v/>
      </c>
      <c r="Z13">
        <f>HYPERLINK("https://klasma.github.io/Logging_0643/fåglar/A 17847-2024 prioriterade fågelarter.docx", "A 17847-2024")</f>
        <v/>
      </c>
    </row>
    <row r="14" ht="15" customHeight="1">
      <c r="A14" t="inlineStr">
        <is>
          <t>A 58667-2024</t>
        </is>
      </c>
      <c r="B14" s="1" t="n">
        <v>45635.60858796296</v>
      </c>
      <c r="C14" s="1" t="n">
        <v>45947</v>
      </c>
      <c r="D14" t="inlineStr">
        <is>
          <t>JÖNKÖPINGS LÄN</t>
        </is>
      </c>
      <c r="E14" t="inlineStr">
        <is>
          <t>HABO</t>
        </is>
      </c>
      <c r="G14" t="n">
        <v>1.8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Motaggsvamp
Vaddporing</t>
        </is>
      </c>
      <c r="S14">
        <f>HYPERLINK("https://klasma.github.io/Logging_0643/artfynd/A 58667-2024 artfynd.xlsx", "A 58667-2024")</f>
        <v/>
      </c>
      <c r="T14">
        <f>HYPERLINK("https://klasma.github.io/Logging_0643/kartor/A 58667-2024 karta.png", "A 58667-2024")</f>
        <v/>
      </c>
      <c r="U14">
        <f>HYPERLINK("https://klasma.github.io/Logging_0643/knärot/A 58667-2024 karta knärot.png", "A 58667-2024")</f>
        <v/>
      </c>
      <c r="V14">
        <f>HYPERLINK("https://klasma.github.io/Logging_0643/klagomål/A 58667-2024 FSC-klagomål.docx", "A 58667-2024")</f>
        <v/>
      </c>
      <c r="W14">
        <f>HYPERLINK("https://klasma.github.io/Logging_0643/klagomålsmail/A 58667-2024 FSC-klagomål mail.docx", "A 58667-2024")</f>
        <v/>
      </c>
      <c r="X14">
        <f>HYPERLINK("https://klasma.github.io/Logging_0643/tillsyn/A 58667-2024 tillsynsbegäran.docx", "A 58667-2024")</f>
        <v/>
      </c>
      <c r="Y14">
        <f>HYPERLINK("https://klasma.github.io/Logging_0643/tillsynsmail/A 58667-2024 tillsynsbegäran mail.docx", "A 58667-2024")</f>
        <v/>
      </c>
    </row>
    <row r="15" ht="15" customHeight="1">
      <c r="A15" t="inlineStr">
        <is>
          <t>A 26934-2025</t>
        </is>
      </c>
      <c r="B15" s="1" t="n">
        <v>45811</v>
      </c>
      <c r="C15" s="1" t="n">
        <v>45947</v>
      </c>
      <c r="D15" t="inlineStr">
        <is>
          <t>JÖNKÖPINGS LÄN</t>
        </is>
      </c>
      <c r="E15" t="inlineStr">
        <is>
          <t>HABO</t>
        </is>
      </c>
      <c r="G15" t="n">
        <v>7.4</v>
      </c>
      <c r="H15" t="n">
        <v>1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Tallriska
Talltita</t>
        </is>
      </c>
      <c r="S15">
        <f>HYPERLINK("https://klasma.github.io/Logging_0643/artfynd/A 26934-2025 artfynd.xlsx", "A 26934-2025")</f>
        <v/>
      </c>
      <c r="T15">
        <f>HYPERLINK("https://klasma.github.io/Logging_0643/kartor/A 26934-2025 karta.png", "A 26934-2025")</f>
        <v/>
      </c>
      <c r="V15">
        <f>HYPERLINK("https://klasma.github.io/Logging_0643/klagomål/A 26934-2025 FSC-klagomål.docx", "A 26934-2025")</f>
        <v/>
      </c>
      <c r="W15">
        <f>HYPERLINK("https://klasma.github.io/Logging_0643/klagomålsmail/A 26934-2025 FSC-klagomål mail.docx", "A 26934-2025")</f>
        <v/>
      </c>
      <c r="X15">
        <f>HYPERLINK("https://klasma.github.io/Logging_0643/tillsyn/A 26934-2025 tillsynsbegäran.docx", "A 26934-2025")</f>
        <v/>
      </c>
      <c r="Y15">
        <f>HYPERLINK("https://klasma.github.io/Logging_0643/tillsynsmail/A 26934-2025 tillsynsbegäran mail.docx", "A 26934-2025")</f>
        <v/>
      </c>
      <c r="Z15">
        <f>HYPERLINK("https://klasma.github.io/Logging_0643/fåglar/A 26934-2025 prioriterade fågelarter.docx", "A 26934-2025")</f>
        <v/>
      </c>
    </row>
    <row r="16" ht="15" customHeight="1">
      <c r="A16" t="inlineStr">
        <is>
          <t>A 57916-2024</t>
        </is>
      </c>
      <c r="B16" s="1" t="n">
        <v>45631.49844907408</v>
      </c>
      <c r="C16" s="1" t="n">
        <v>45947</v>
      </c>
      <c r="D16" t="inlineStr">
        <is>
          <t>JÖNKÖPINGS LÄN</t>
        </is>
      </c>
      <c r="E16" t="inlineStr">
        <is>
          <t>HABO</t>
        </is>
      </c>
      <c r="G16" t="n">
        <v>4.7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Motaggsvamp
Blomkålssvamp</t>
        </is>
      </c>
      <c r="S16">
        <f>HYPERLINK("https://klasma.github.io/Logging_0643/artfynd/A 57916-2024 artfynd.xlsx", "A 57916-2024")</f>
        <v/>
      </c>
      <c r="T16">
        <f>HYPERLINK("https://klasma.github.io/Logging_0643/kartor/A 57916-2024 karta.png", "A 57916-2024")</f>
        <v/>
      </c>
      <c r="V16">
        <f>HYPERLINK("https://klasma.github.io/Logging_0643/klagomål/A 57916-2024 FSC-klagomål.docx", "A 57916-2024")</f>
        <v/>
      </c>
      <c r="W16">
        <f>HYPERLINK("https://klasma.github.io/Logging_0643/klagomålsmail/A 57916-2024 FSC-klagomål mail.docx", "A 57916-2024")</f>
        <v/>
      </c>
      <c r="X16">
        <f>HYPERLINK("https://klasma.github.io/Logging_0643/tillsyn/A 57916-2024 tillsynsbegäran.docx", "A 57916-2024")</f>
        <v/>
      </c>
      <c r="Y16">
        <f>HYPERLINK("https://klasma.github.io/Logging_0643/tillsynsmail/A 57916-2024 tillsynsbegäran mail.docx", "A 57916-2024")</f>
        <v/>
      </c>
    </row>
    <row r="17" ht="15" customHeight="1">
      <c r="A17" t="inlineStr">
        <is>
          <t>A 47199-2025</t>
        </is>
      </c>
      <c r="B17" s="1" t="n">
        <v>45930</v>
      </c>
      <c r="C17" s="1" t="n">
        <v>45947</v>
      </c>
      <c r="D17" t="inlineStr">
        <is>
          <t>JÖNKÖPINGS LÄN</t>
        </is>
      </c>
      <c r="E17" t="inlineStr">
        <is>
          <t>HABO</t>
        </is>
      </c>
      <c r="G17" t="n">
        <v>0.7</v>
      </c>
      <c r="H17" t="n">
        <v>1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Dropptaggsvamp</t>
        </is>
      </c>
      <c r="S17">
        <f>HYPERLINK("https://klasma.github.io/Logging_0643/artfynd/A 47199-2025 artfynd.xlsx", "A 47199-2025")</f>
        <v/>
      </c>
      <c r="T17">
        <f>HYPERLINK("https://klasma.github.io/Logging_0643/kartor/A 47199-2025 karta.png", "A 47199-2025")</f>
        <v/>
      </c>
      <c r="U17">
        <f>HYPERLINK("https://klasma.github.io/Logging_0643/knärot/A 47199-2025 karta knärot.png", "A 47199-2025")</f>
        <v/>
      </c>
      <c r="V17">
        <f>HYPERLINK("https://klasma.github.io/Logging_0643/klagomål/A 47199-2025 FSC-klagomål.docx", "A 47199-2025")</f>
        <v/>
      </c>
      <c r="W17">
        <f>HYPERLINK("https://klasma.github.io/Logging_0643/klagomålsmail/A 47199-2025 FSC-klagomål mail.docx", "A 47199-2025")</f>
        <v/>
      </c>
      <c r="X17">
        <f>HYPERLINK("https://klasma.github.io/Logging_0643/tillsyn/A 47199-2025 tillsynsbegäran.docx", "A 47199-2025")</f>
        <v/>
      </c>
      <c r="Y17">
        <f>HYPERLINK("https://klasma.github.io/Logging_0643/tillsynsmail/A 47199-2025 tillsynsbegäran mail.docx", "A 47199-2025")</f>
        <v/>
      </c>
    </row>
    <row r="18" ht="15" customHeight="1">
      <c r="A18" t="inlineStr">
        <is>
          <t>A 29448-2023</t>
        </is>
      </c>
      <c r="B18" s="1" t="n">
        <v>45106</v>
      </c>
      <c r="C18" s="1" t="n">
        <v>45947</v>
      </c>
      <c r="D18" t="inlineStr">
        <is>
          <t>JÖNKÖPINGS LÄN</t>
        </is>
      </c>
      <c r="E18" t="inlineStr">
        <is>
          <t>HABO</t>
        </is>
      </c>
      <c r="G18" t="n">
        <v>4.6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Sexfläckig bastardsvärmare
Guldlockmossa</t>
        </is>
      </c>
      <c r="S18">
        <f>HYPERLINK("https://klasma.github.io/Logging_0643/artfynd/A 29448-2023 artfynd.xlsx", "A 29448-2023")</f>
        <v/>
      </c>
      <c r="T18">
        <f>HYPERLINK("https://klasma.github.io/Logging_0643/kartor/A 29448-2023 karta.png", "A 29448-2023")</f>
        <v/>
      </c>
      <c r="V18">
        <f>HYPERLINK("https://klasma.github.io/Logging_0643/klagomål/A 29448-2023 FSC-klagomål.docx", "A 29448-2023")</f>
        <v/>
      </c>
      <c r="W18">
        <f>HYPERLINK("https://klasma.github.io/Logging_0643/klagomålsmail/A 29448-2023 FSC-klagomål mail.docx", "A 29448-2023")</f>
        <v/>
      </c>
      <c r="X18">
        <f>HYPERLINK("https://klasma.github.io/Logging_0643/tillsyn/A 29448-2023 tillsynsbegäran.docx", "A 29448-2023")</f>
        <v/>
      </c>
      <c r="Y18">
        <f>HYPERLINK("https://klasma.github.io/Logging_0643/tillsynsmail/A 29448-2023 tillsynsbegäran mail.docx", "A 29448-2023")</f>
        <v/>
      </c>
    </row>
    <row r="19" ht="15" customHeight="1">
      <c r="A19" t="inlineStr">
        <is>
          <t>A 28842-2022</t>
        </is>
      </c>
      <c r="B19" s="1" t="n">
        <v>44749</v>
      </c>
      <c r="C19" s="1" t="n">
        <v>45947</v>
      </c>
      <c r="D19" t="inlineStr">
        <is>
          <t>JÖNKÖPINGS LÄN</t>
        </is>
      </c>
      <c r="E19" t="inlineStr">
        <is>
          <t>HABO</t>
        </is>
      </c>
      <c r="G19" t="n">
        <v>3.7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Skrovlig taggsvamp
Blomkålssvamp</t>
        </is>
      </c>
      <c r="S19">
        <f>HYPERLINK("https://klasma.github.io/Logging_0643/artfynd/A 28842-2022 artfynd.xlsx", "A 28842-2022")</f>
        <v/>
      </c>
      <c r="T19">
        <f>HYPERLINK("https://klasma.github.io/Logging_0643/kartor/A 28842-2022 karta.png", "A 28842-2022")</f>
        <v/>
      </c>
      <c r="V19">
        <f>HYPERLINK("https://klasma.github.io/Logging_0643/klagomål/A 28842-2022 FSC-klagomål.docx", "A 28842-2022")</f>
        <v/>
      </c>
      <c r="W19">
        <f>HYPERLINK("https://klasma.github.io/Logging_0643/klagomålsmail/A 28842-2022 FSC-klagomål mail.docx", "A 28842-2022")</f>
        <v/>
      </c>
      <c r="X19">
        <f>HYPERLINK("https://klasma.github.io/Logging_0643/tillsyn/A 28842-2022 tillsynsbegäran.docx", "A 28842-2022")</f>
        <v/>
      </c>
      <c r="Y19">
        <f>HYPERLINK("https://klasma.github.io/Logging_0643/tillsynsmail/A 28842-2022 tillsynsbegäran mail.docx", "A 28842-2022")</f>
        <v/>
      </c>
    </row>
    <row r="20" ht="15" customHeight="1">
      <c r="A20" t="inlineStr">
        <is>
          <t>A 58663-2024</t>
        </is>
      </c>
      <c r="B20" s="1" t="n">
        <v>45635.6062037037</v>
      </c>
      <c r="C20" s="1" t="n">
        <v>45947</v>
      </c>
      <c r="D20" t="inlineStr">
        <is>
          <t>JÖNKÖPINGS LÄN</t>
        </is>
      </c>
      <c r="E20" t="inlineStr">
        <is>
          <t>HABO</t>
        </is>
      </c>
      <c r="G20" t="n">
        <v>2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Motaggsvamp
Rhithrogena germanica</t>
        </is>
      </c>
      <c r="S20">
        <f>HYPERLINK("https://klasma.github.io/Logging_0643/artfynd/A 58663-2024 artfynd.xlsx", "A 58663-2024")</f>
        <v/>
      </c>
      <c r="T20">
        <f>HYPERLINK("https://klasma.github.io/Logging_0643/kartor/A 58663-2024 karta.png", "A 58663-2024")</f>
        <v/>
      </c>
      <c r="V20">
        <f>HYPERLINK("https://klasma.github.io/Logging_0643/klagomål/A 58663-2024 FSC-klagomål.docx", "A 58663-2024")</f>
        <v/>
      </c>
      <c r="W20">
        <f>HYPERLINK("https://klasma.github.io/Logging_0643/klagomålsmail/A 58663-2024 FSC-klagomål mail.docx", "A 58663-2024")</f>
        <v/>
      </c>
      <c r="X20">
        <f>HYPERLINK("https://klasma.github.io/Logging_0643/tillsyn/A 58663-2024 tillsynsbegäran.docx", "A 58663-2024")</f>
        <v/>
      </c>
      <c r="Y20">
        <f>HYPERLINK("https://klasma.github.io/Logging_0643/tillsynsmail/A 58663-2024 tillsynsbegäran mail.docx", "A 58663-2024")</f>
        <v/>
      </c>
    </row>
    <row r="21" ht="15" customHeight="1">
      <c r="A21" t="inlineStr">
        <is>
          <t>A 44439-2023</t>
        </is>
      </c>
      <c r="B21" s="1" t="n">
        <v>45183</v>
      </c>
      <c r="C21" s="1" t="n">
        <v>45947</v>
      </c>
      <c r="D21" t="inlineStr">
        <is>
          <t>JÖNKÖPINGS LÄN</t>
        </is>
      </c>
      <c r="E21" t="inlineStr">
        <is>
          <t>HABO</t>
        </is>
      </c>
      <c r="F21" t="inlineStr">
        <is>
          <t>Allmännings- och besparingsskogar</t>
        </is>
      </c>
      <c r="G21" t="n">
        <v>5.3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Motaggsvamp</t>
        </is>
      </c>
      <c r="S21">
        <f>HYPERLINK("https://klasma.github.io/Logging_0643/artfynd/A 44439-2023 artfynd.xlsx", "A 44439-2023")</f>
        <v/>
      </c>
      <c r="T21">
        <f>HYPERLINK("https://klasma.github.io/Logging_0643/kartor/A 44439-2023 karta.png", "A 44439-2023")</f>
        <v/>
      </c>
      <c r="V21">
        <f>HYPERLINK("https://klasma.github.io/Logging_0643/klagomål/A 44439-2023 FSC-klagomål.docx", "A 44439-2023")</f>
        <v/>
      </c>
      <c r="W21">
        <f>HYPERLINK("https://klasma.github.io/Logging_0643/klagomålsmail/A 44439-2023 FSC-klagomål mail.docx", "A 44439-2023")</f>
        <v/>
      </c>
      <c r="X21">
        <f>HYPERLINK("https://klasma.github.io/Logging_0643/tillsyn/A 44439-2023 tillsynsbegäran.docx", "A 44439-2023")</f>
        <v/>
      </c>
      <c r="Y21">
        <f>HYPERLINK("https://klasma.github.io/Logging_0643/tillsynsmail/A 44439-2023 tillsynsbegäran mail.docx", "A 44439-2023")</f>
        <v/>
      </c>
    </row>
    <row r="22" ht="15" customHeight="1">
      <c r="A22" t="inlineStr">
        <is>
          <t>A 36227-2024</t>
        </is>
      </c>
      <c r="B22" s="1" t="n">
        <v>45534</v>
      </c>
      <c r="C22" s="1" t="n">
        <v>45947</v>
      </c>
      <c r="D22" t="inlineStr">
        <is>
          <t>JÖNKÖPINGS LÄN</t>
        </is>
      </c>
      <c r="E22" t="inlineStr">
        <is>
          <t>HABO</t>
        </is>
      </c>
      <c r="F22" t="inlineStr">
        <is>
          <t>Allmännings- och besparingsskogar</t>
        </is>
      </c>
      <c r="G22" t="n">
        <v>6.7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HYPERLINK("https://klasma.github.io/Logging_0643/artfynd/A 36227-2024 artfynd.xlsx", "A 36227-2024")</f>
        <v/>
      </c>
      <c r="T22">
        <f>HYPERLINK("https://klasma.github.io/Logging_0643/kartor/A 36227-2024 karta.png", "A 36227-2024")</f>
        <v/>
      </c>
      <c r="V22">
        <f>HYPERLINK("https://klasma.github.io/Logging_0643/klagomål/A 36227-2024 FSC-klagomål.docx", "A 36227-2024")</f>
        <v/>
      </c>
      <c r="W22">
        <f>HYPERLINK("https://klasma.github.io/Logging_0643/klagomålsmail/A 36227-2024 FSC-klagomål mail.docx", "A 36227-2024")</f>
        <v/>
      </c>
      <c r="X22">
        <f>HYPERLINK("https://klasma.github.io/Logging_0643/tillsyn/A 36227-2024 tillsynsbegäran.docx", "A 36227-2024")</f>
        <v/>
      </c>
      <c r="Y22">
        <f>HYPERLINK("https://klasma.github.io/Logging_0643/tillsynsmail/A 36227-2024 tillsynsbegäran mail.docx", "A 36227-2024")</f>
        <v/>
      </c>
    </row>
    <row r="23" ht="15" customHeight="1">
      <c r="A23" t="inlineStr">
        <is>
          <t>A 53298-2022</t>
        </is>
      </c>
      <c r="B23" s="1" t="n">
        <v>44877</v>
      </c>
      <c r="C23" s="1" t="n">
        <v>45947</v>
      </c>
      <c r="D23" t="inlineStr">
        <is>
          <t>JÖNKÖPINGS LÄN</t>
        </is>
      </c>
      <c r="E23" t="inlineStr">
        <is>
          <t>HABO</t>
        </is>
      </c>
      <c r="G23" t="n">
        <v>2.5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Skarp dropptaggsvamp</t>
        </is>
      </c>
      <c r="S23">
        <f>HYPERLINK("https://klasma.github.io/Logging_0643/artfynd/A 53298-2022 artfynd.xlsx", "A 53298-2022")</f>
        <v/>
      </c>
      <c r="T23">
        <f>HYPERLINK("https://klasma.github.io/Logging_0643/kartor/A 53298-2022 karta.png", "A 53298-2022")</f>
        <v/>
      </c>
      <c r="V23">
        <f>HYPERLINK("https://klasma.github.io/Logging_0643/klagomål/A 53298-2022 FSC-klagomål.docx", "A 53298-2022")</f>
        <v/>
      </c>
      <c r="W23">
        <f>HYPERLINK("https://klasma.github.io/Logging_0643/klagomålsmail/A 53298-2022 FSC-klagomål mail.docx", "A 53298-2022")</f>
        <v/>
      </c>
      <c r="X23">
        <f>HYPERLINK("https://klasma.github.io/Logging_0643/tillsyn/A 53298-2022 tillsynsbegäran.docx", "A 53298-2022")</f>
        <v/>
      </c>
      <c r="Y23">
        <f>HYPERLINK("https://klasma.github.io/Logging_0643/tillsynsmail/A 53298-2022 tillsynsbegäran mail.docx", "A 53298-2022")</f>
        <v/>
      </c>
    </row>
    <row r="24" ht="15" customHeight="1">
      <c r="A24" t="inlineStr">
        <is>
          <t>A 14713-2025</t>
        </is>
      </c>
      <c r="B24" s="1" t="n">
        <v>45742.61011574074</v>
      </c>
      <c r="C24" s="1" t="n">
        <v>45947</v>
      </c>
      <c r="D24" t="inlineStr">
        <is>
          <t>JÖNKÖPINGS LÄN</t>
        </is>
      </c>
      <c r="E24" t="inlineStr">
        <is>
          <t>HABO</t>
        </is>
      </c>
      <c r="G24" t="n">
        <v>5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Mellanlummer</t>
        </is>
      </c>
      <c r="S24">
        <f>HYPERLINK("https://klasma.github.io/Logging_0643/artfynd/A 14713-2025 artfynd.xlsx", "A 14713-2025")</f>
        <v/>
      </c>
      <c r="T24">
        <f>HYPERLINK("https://klasma.github.io/Logging_0643/kartor/A 14713-2025 karta.png", "A 14713-2025")</f>
        <v/>
      </c>
      <c r="V24">
        <f>HYPERLINK("https://klasma.github.io/Logging_0643/klagomål/A 14713-2025 FSC-klagomål.docx", "A 14713-2025")</f>
        <v/>
      </c>
      <c r="W24">
        <f>HYPERLINK("https://klasma.github.io/Logging_0643/klagomålsmail/A 14713-2025 FSC-klagomål mail.docx", "A 14713-2025")</f>
        <v/>
      </c>
      <c r="X24">
        <f>HYPERLINK("https://klasma.github.io/Logging_0643/tillsyn/A 14713-2025 tillsynsbegäran.docx", "A 14713-2025")</f>
        <v/>
      </c>
      <c r="Y24">
        <f>HYPERLINK("https://klasma.github.io/Logging_0643/tillsynsmail/A 14713-2025 tillsynsbegäran mail.docx", "A 14713-2025")</f>
        <v/>
      </c>
    </row>
    <row r="25" ht="15" customHeight="1">
      <c r="A25" t="inlineStr">
        <is>
          <t>A 14704-2025</t>
        </is>
      </c>
      <c r="B25" s="1" t="n">
        <v>45742.60506944444</v>
      </c>
      <c r="C25" s="1" t="n">
        <v>45947</v>
      </c>
      <c r="D25" t="inlineStr">
        <is>
          <t>JÖNKÖPINGS LÄN</t>
        </is>
      </c>
      <c r="E25" t="inlineStr">
        <is>
          <t>HABO</t>
        </is>
      </c>
      <c r="G25" t="n">
        <v>14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Dropptaggsvamp</t>
        </is>
      </c>
      <c r="S25">
        <f>HYPERLINK("https://klasma.github.io/Logging_0643/artfynd/A 14704-2025 artfynd.xlsx", "A 14704-2025")</f>
        <v/>
      </c>
      <c r="T25">
        <f>HYPERLINK("https://klasma.github.io/Logging_0643/kartor/A 14704-2025 karta.png", "A 14704-2025")</f>
        <v/>
      </c>
      <c r="V25">
        <f>HYPERLINK("https://klasma.github.io/Logging_0643/klagomål/A 14704-2025 FSC-klagomål.docx", "A 14704-2025")</f>
        <v/>
      </c>
      <c r="W25">
        <f>HYPERLINK("https://klasma.github.io/Logging_0643/klagomålsmail/A 14704-2025 FSC-klagomål mail.docx", "A 14704-2025")</f>
        <v/>
      </c>
      <c r="X25">
        <f>HYPERLINK("https://klasma.github.io/Logging_0643/tillsyn/A 14704-2025 tillsynsbegäran.docx", "A 14704-2025")</f>
        <v/>
      </c>
      <c r="Y25">
        <f>HYPERLINK("https://klasma.github.io/Logging_0643/tillsynsmail/A 14704-2025 tillsynsbegäran mail.docx", "A 14704-2025")</f>
        <v/>
      </c>
    </row>
    <row r="26" ht="15" customHeight="1">
      <c r="A26" t="inlineStr">
        <is>
          <t>A 52417-2023</t>
        </is>
      </c>
      <c r="B26" s="1" t="n">
        <v>45225</v>
      </c>
      <c r="C26" s="1" t="n">
        <v>45947</v>
      </c>
      <c r="D26" t="inlineStr">
        <is>
          <t>JÖNKÖPINGS LÄN</t>
        </is>
      </c>
      <c r="E26" t="inlineStr">
        <is>
          <t>HABO</t>
        </is>
      </c>
      <c r="G26" t="n">
        <v>9.800000000000001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HYPERLINK("https://klasma.github.io/Logging_0643/artfynd/A 52417-2023 artfynd.xlsx", "A 52417-2023")</f>
        <v/>
      </c>
      <c r="T26">
        <f>HYPERLINK("https://klasma.github.io/Logging_0643/kartor/A 52417-2023 karta.png", "A 52417-2023")</f>
        <v/>
      </c>
      <c r="V26">
        <f>HYPERLINK("https://klasma.github.io/Logging_0643/klagomål/A 52417-2023 FSC-klagomål.docx", "A 52417-2023")</f>
        <v/>
      </c>
      <c r="W26">
        <f>HYPERLINK("https://klasma.github.io/Logging_0643/klagomålsmail/A 52417-2023 FSC-klagomål mail.docx", "A 52417-2023")</f>
        <v/>
      </c>
      <c r="X26">
        <f>HYPERLINK("https://klasma.github.io/Logging_0643/tillsyn/A 52417-2023 tillsynsbegäran.docx", "A 52417-2023")</f>
        <v/>
      </c>
      <c r="Y26">
        <f>HYPERLINK("https://klasma.github.io/Logging_0643/tillsynsmail/A 52417-2023 tillsynsbegäran mail.docx", "A 52417-2023")</f>
        <v/>
      </c>
    </row>
    <row r="27" ht="15" customHeight="1">
      <c r="A27" t="inlineStr">
        <is>
          <t>A 26520-2025</t>
        </is>
      </c>
      <c r="B27" s="1" t="n">
        <v>45807.56219907408</v>
      </c>
      <c r="C27" s="1" t="n">
        <v>45947</v>
      </c>
      <c r="D27" t="inlineStr">
        <is>
          <t>JÖNKÖPINGS LÄN</t>
        </is>
      </c>
      <c r="E27" t="inlineStr">
        <is>
          <t>HABO</t>
        </is>
      </c>
      <c r="G27" t="n">
        <v>1.1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Dunmossa</t>
        </is>
      </c>
      <c r="S27">
        <f>HYPERLINK("https://klasma.github.io/Logging_0643/artfynd/A 26520-2025 artfynd.xlsx", "A 26520-2025")</f>
        <v/>
      </c>
      <c r="T27">
        <f>HYPERLINK("https://klasma.github.io/Logging_0643/kartor/A 26520-2025 karta.png", "A 26520-2025")</f>
        <v/>
      </c>
      <c r="V27">
        <f>HYPERLINK("https://klasma.github.io/Logging_0643/klagomål/A 26520-2025 FSC-klagomål.docx", "A 26520-2025")</f>
        <v/>
      </c>
      <c r="W27">
        <f>HYPERLINK("https://klasma.github.io/Logging_0643/klagomålsmail/A 26520-2025 FSC-klagomål mail.docx", "A 26520-2025")</f>
        <v/>
      </c>
      <c r="X27">
        <f>HYPERLINK("https://klasma.github.io/Logging_0643/tillsyn/A 26520-2025 tillsynsbegäran.docx", "A 26520-2025")</f>
        <v/>
      </c>
      <c r="Y27">
        <f>HYPERLINK("https://klasma.github.io/Logging_0643/tillsynsmail/A 26520-2025 tillsynsbegäran mail.docx", "A 26520-2025")</f>
        <v/>
      </c>
    </row>
    <row r="28" ht="15" customHeight="1">
      <c r="A28" t="inlineStr">
        <is>
          <t>A 58644-2024</t>
        </is>
      </c>
      <c r="B28" s="1" t="n">
        <v>45635.58991898148</v>
      </c>
      <c r="C28" s="1" t="n">
        <v>45947</v>
      </c>
      <c r="D28" t="inlineStr">
        <is>
          <t>JÖNKÖPINGS LÄN</t>
        </is>
      </c>
      <c r="E28" t="inlineStr">
        <is>
          <t>HABO</t>
        </is>
      </c>
      <c r="G28" t="n">
        <v>4.5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HYPERLINK("https://klasma.github.io/Logging_0643/artfynd/A 58644-2024 artfynd.xlsx", "A 58644-2024")</f>
        <v/>
      </c>
      <c r="T28">
        <f>HYPERLINK("https://klasma.github.io/Logging_0643/kartor/A 58644-2024 karta.png", "A 58644-2024")</f>
        <v/>
      </c>
      <c r="V28">
        <f>HYPERLINK("https://klasma.github.io/Logging_0643/klagomål/A 58644-2024 FSC-klagomål.docx", "A 58644-2024")</f>
        <v/>
      </c>
      <c r="W28">
        <f>HYPERLINK("https://klasma.github.io/Logging_0643/klagomålsmail/A 58644-2024 FSC-klagomål mail.docx", "A 58644-2024")</f>
        <v/>
      </c>
      <c r="X28">
        <f>HYPERLINK("https://klasma.github.io/Logging_0643/tillsyn/A 58644-2024 tillsynsbegäran.docx", "A 58644-2024")</f>
        <v/>
      </c>
      <c r="Y28">
        <f>HYPERLINK("https://klasma.github.io/Logging_0643/tillsynsmail/A 58644-2024 tillsynsbegäran mail.docx", "A 58644-2024")</f>
        <v/>
      </c>
    </row>
    <row r="29" ht="15" customHeight="1">
      <c r="A29" t="inlineStr">
        <is>
          <t>A 38055-2025</t>
        </is>
      </c>
      <c r="B29" s="1" t="n">
        <v>45882</v>
      </c>
      <c r="C29" s="1" t="n">
        <v>45947</v>
      </c>
      <c r="D29" t="inlineStr">
        <is>
          <t>JÖNKÖPINGS LÄN</t>
        </is>
      </c>
      <c r="E29" t="inlineStr">
        <is>
          <t>HABO</t>
        </is>
      </c>
      <c r="F29" t="inlineStr">
        <is>
          <t>Allmännings- och besparingsskogar</t>
        </is>
      </c>
      <c r="G29" t="n">
        <v>8.199999999999999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Mindre märgborre</t>
        </is>
      </c>
      <c r="S29">
        <f>HYPERLINK("https://klasma.github.io/Logging_0643/artfynd/A 38055-2025 artfynd.xlsx", "A 38055-2025")</f>
        <v/>
      </c>
      <c r="T29">
        <f>HYPERLINK("https://klasma.github.io/Logging_0643/kartor/A 38055-2025 karta.png", "A 38055-2025")</f>
        <v/>
      </c>
      <c r="V29">
        <f>HYPERLINK("https://klasma.github.io/Logging_0643/klagomål/A 38055-2025 FSC-klagomål.docx", "A 38055-2025")</f>
        <v/>
      </c>
      <c r="W29">
        <f>HYPERLINK("https://klasma.github.io/Logging_0643/klagomålsmail/A 38055-2025 FSC-klagomål mail.docx", "A 38055-2025")</f>
        <v/>
      </c>
      <c r="X29">
        <f>HYPERLINK("https://klasma.github.io/Logging_0643/tillsyn/A 38055-2025 tillsynsbegäran.docx", "A 38055-2025")</f>
        <v/>
      </c>
      <c r="Y29">
        <f>HYPERLINK("https://klasma.github.io/Logging_0643/tillsynsmail/A 38055-2025 tillsynsbegäran mail.docx", "A 38055-2025")</f>
        <v/>
      </c>
    </row>
    <row r="30" ht="15" customHeight="1">
      <c r="A30" t="inlineStr">
        <is>
          <t>A 49866-2024</t>
        </is>
      </c>
      <c r="B30" s="1" t="n">
        <v>45597.48165509259</v>
      </c>
      <c r="C30" s="1" t="n">
        <v>45947</v>
      </c>
      <c r="D30" t="inlineStr">
        <is>
          <t>JÖNKÖPINGS LÄN</t>
        </is>
      </c>
      <c r="E30" t="inlineStr">
        <is>
          <t>HABO</t>
        </is>
      </c>
      <c r="F30" t="inlineStr">
        <is>
          <t>Sveaskog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Ask</t>
        </is>
      </c>
      <c r="S30">
        <f>HYPERLINK("https://klasma.github.io/Logging_0643/artfynd/A 49866-2024 artfynd.xlsx", "A 49866-2024")</f>
        <v/>
      </c>
      <c r="T30">
        <f>HYPERLINK("https://klasma.github.io/Logging_0643/kartor/A 49866-2024 karta.png", "A 49866-2024")</f>
        <v/>
      </c>
      <c r="V30">
        <f>HYPERLINK("https://klasma.github.io/Logging_0643/klagomål/A 49866-2024 FSC-klagomål.docx", "A 49866-2024")</f>
        <v/>
      </c>
      <c r="W30">
        <f>HYPERLINK("https://klasma.github.io/Logging_0643/klagomålsmail/A 49866-2024 FSC-klagomål mail.docx", "A 49866-2024")</f>
        <v/>
      </c>
      <c r="X30">
        <f>HYPERLINK("https://klasma.github.io/Logging_0643/tillsyn/A 49866-2024 tillsynsbegäran.docx", "A 49866-2024")</f>
        <v/>
      </c>
      <c r="Y30">
        <f>HYPERLINK("https://klasma.github.io/Logging_0643/tillsynsmail/A 49866-2024 tillsynsbegäran mail.docx", "A 49866-2024")</f>
        <v/>
      </c>
    </row>
    <row r="31" ht="15" customHeight="1">
      <c r="A31" t="inlineStr">
        <is>
          <t>A 23625-2021</t>
        </is>
      </c>
      <c r="B31" s="1" t="n">
        <v>44334</v>
      </c>
      <c r="C31" s="1" t="n">
        <v>45947</v>
      </c>
      <c r="D31" t="inlineStr">
        <is>
          <t>JÖNKÖPINGS LÄN</t>
        </is>
      </c>
      <c r="E31" t="inlineStr">
        <is>
          <t>HABO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13609-2021</t>
        </is>
      </c>
      <c r="B32" s="1" t="n">
        <v>44274</v>
      </c>
      <c r="C32" s="1" t="n">
        <v>45947</v>
      </c>
      <c r="D32" t="inlineStr">
        <is>
          <t>JÖNKÖPINGS LÄN</t>
        </is>
      </c>
      <c r="E32" t="inlineStr">
        <is>
          <t>HABO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46078-2022</t>
        </is>
      </c>
      <c r="B33" s="1" t="n">
        <v>44847.35423611111</v>
      </c>
      <c r="C33" s="1" t="n">
        <v>45947</v>
      </c>
      <c r="D33" t="inlineStr">
        <is>
          <t>JÖNKÖPINGS LÄN</t>
        </is>
      </c>
      <c r="E33" t="inlineStr">
        <is>
          <t>HABO</t>
        </is>
      </c>
      <c r="G33" t="n">
        <v>3.4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47440-2022</t>
        </is>
      </c>
      <c r="B34" s="1" t="n">
        <v>44853</v>
      </c>
      <c r="C34" s="1" t="n">
        <v>45947</v>
      </c>
      <c r="D34" t="inlineStr">
        <is>
          <t>JÖNKÖPINGS LÄN</t>
        </is>
      </c>
      <c r="E34" t="inlineStr">
        <is>
          <t>HABO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66444-2020</t>
        </is>
      </c>
      <c r="B35" s="1" t="n">
        <v>44176.68295138889</v>
      </c>
      <c r="C35" s="1" t="n">
        <v>45947</v>
      </c>
      <c r="D35" t="inlineStr">
        <is>
          <t>JÖNKÖPINGS LÄN</t>
        </is>
      </c>
      <c r="E35" t="inlineStr">
        <is>
          <t>HABO</t>
        </is>
      </c>
      <c r="G35" t="n">
        <v>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68331-2021</t>
        </is>
      </c>
      <c r="B36" s="1" t="n">
        <v>44527</v>
      </c>
      <c r="C36" s="1" t="n">
        <v>45947</v>
      </c>
      <c r="D36" t="inlineStr">
        <is>
          <t>JÖNKÖPINGS LÄN</t>
        </is>
      </c>
      <c r="E36" t="inlineStr">
        <is>
          <t>HABO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49577-2021</t>
        </is>
      </c>
      <c r="B37" s="1" t="n">
        <v>44455.3859375</v>
      </c>
      <c r="C37" s="1" t="n">
        <v>45947</v>
      </c>
      <c r="D37" t="inlineStr">
        <is>
          <t>JÖNKÖPINGS LÄN</t>
        </is>
      </c>
      <c r="E37" t="inlineStr">
        <is>
          <t>HABO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31112-2022</t>
        </is>
      </c>
      <c r="B38" s="1" t="n">
        <v>44769</v>
      </c>
      <c r="C38" s="1" t="n">
        <v>45947</v>
      </c>
      <c r="D38" t="inlineStr">
        <is>
          <t>JÖNKÖPINGS LÄN</t>
        </is>
      </c>
      <c r="E38" t="inlineStr">
        <is>
          <t>HABO</t>
        </is>
      </c>
      <c r="F38" t="inlineStr">
        <is>
          <t>Kyrkan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56917-2020</t>
        </is>
      </c>
      <c r="B39" s="1" t="n">
        <v>44137</v>
      </c>
      <c r="C39" s="1" t="n">
        <v>45947</v>
      </c>
      <c r="D39" t="inlineStr">
        <is>
          <t>JÖNKÖPINGS LÄN</t>
        </is>
      </c>
      <c r="E39" t="inlineStr">
        <is>
          <t>HABO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7070-2021</t>
        </is>
      </c>
      <c r="B40" s="1" t="n">
        <v>44237</v>
      </c>
      <c r="C40" s="1" t="n">
        <v>45947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10964-2021</t>
        </is>
      </c>
      <c r="B41" s="1" t="n">
        <v>44260.38792824074</v>
      </c>
      <c r="C41" s="1" t="n">
        <v>45947</v>
      </c>
      <c r="D41" t="inlineStr">
        <is>
          <t>JÖNKÖPINGS LÄN</t>
        </is>
      </c>
      <c r="E41" t="inlineStr">
        <is>
          <t>HABO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40646-2022</t>
        </is>
      </c>
      <c r="B42" s="1" t="n">
        <v>44824</v>
      </c>
      <c r="C42" s="1" t="n">
        <v>45947</v>
      </c>
      <c r="D42" t="inlineStr">
        <is>
          <t>JÖNKÖPINGS LÄN</t>
        </is>
      </c>
      <c r="E42" t="inlineStr">
        <is>
          <t>HABO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45803-2022</t>
        </is>
      </c>
      <c r="B43" s="1" t="n">
        <v>44846</v>
      </c>
      <c r="C43" s="1" t="n">
        <v>45947</v>
      </c>
      <c r="D43" t="inlineStr">
        <is>
          <t>JÖNKÖPINGS LÄN</t>
        </is>
      </c>
      <c r="E43" t="inlineStr">
        <is>
          <t>HABO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41211-2021</t>
        </is>
      </c>
      <c r="B44" s="1" t="n">
        <v>44424.39243055556</v>
      </c>
      <c r="C44" s="1" t="n">
        <v>45947</v>
      </c>
      <c r="D44" t="inlineStr">
        <is>
          <t>JÖNKÖPINGS LÄN</t>
        </is>
      </c>
      <c r="E44" t="inlineStr">
        <is>
          <t>HABO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29865-2021</t>
        </is>
      </c>
      <c r="B45" s="1" t="n">
        <v>44362</v>
      </c>
      <c r="C45" s="1" t="n">
        <v>45947</v>
      </c>
      <c r="D45" t="inlineStr">
        <is>
          <t>JÖNKÖPINGS LÄN</t>
        </is>
      </c>
      <c r="E45" t="inlineStr">
        <is>
          <t>HABO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41217-2021</t>
        </is>
      </c>
      <c r="B46" s="1" t="n">
        <v>44424.40524305555</v>
      </c>
      <c r="C46" s="1" t="n">
        <v>45947</v>
      </c>
      <c r="D46" t="inlineStr">
        <is>
          <t>JÖNKÖPINGS LÄN</t>
        </is>
      </c>
      <c r="E46" t="inlineStr">
        <is>
          <t>HABO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19569-2022</t>
        </is>
      </c>
      <c r="B47" s="1" t="n">
        <v>44693</v>
      </c>
      <c r="C47" s="1" t="n">
        <v>45947</v>
      </c>
      <c r="D47" t="inlineStr">
        <is>
          <t>JÖNKÖPINGS LÄN</t>
        </is>
      </c>
      <c r="E47" t="inlineStr">
        <is>
          <t>HABO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53301-2022</t>
        </is>
      </c>
      <c r="B48" s="1" t="n">
        <v>44877.83546296296</v>
      </c>
      <c r="C48" s="1" t="n">
        <v>45947</v>
      </c>
      <c r="D48" t="inlineStr">
        <is>
          <t>JÖNKÖPINGS LÄN</t>
        </is>
      </c>
      <c r="E48" t="inlineStr">
        <is>
          <t>HABO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61399-2021</t>
        </is>
      </c>
      <c r="B49" s="1" t="n">
        <v>44500</v>
      </c>
      <c r="C49" s="1" t="n">
        <v>45947</v>
      </c>
      <c r="D49" t="inlineStr">
        <is>
          <t>JÖNKÖPINGS LÄN</t>
        </is>
      </c>
      <c r="E49" t="inlineStr">
        <is>
          <t>HABO</t>
        </is>
      </c>
      <c r="G49" t="n">
        <v>0.3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45684-2021</t>
        </is>
      </c>
      <c r="B50" s="1" t="n">
        <v>44441</v>
      </c>
      <c r="C50" s="1" t="n">
        <v>45947</v>
      </c>
      <c r="D50" t="inlineStr">
        <is>
          <t>JÖNKÖPINGS LÄN</t>
        </is>
      </c>
      <c r="E50" t="inlineStr">
        <is>
          <t>HABO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19570-2022</t>
        </is>
      </c>
      <c r="B51" s="1" t="n">
        <v>44693</v>
      </c>
      <c r="C51" s="1" t="n">
        <v>45947</v>
      </c>
      <c r="D51" t="inlineStr">
        <is>
          <t>JÖNKÖPINGS LÄN</t>
        </is>
      </c>
      <c r="E51" t="inlineStr">
        <is>
          <t>HABO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12592-2022</t>
        </is>
      </c>
      <c r="B52" s="1" t="n">
        <v>44640</v>
      </c>
      <c r="C52" s="1" t="n">
        <v>45947</v>
      </c>
      <c r="D52" t="inlineStr">
        <is>
          <t>JÖNKÖPINGS LÄN</t>
        </is>
      </c>
      <c r="E52" t="inlineStr">
        <is>
          <t>HABO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41226-2021</t>
        </is>
      </c>
      <c r="B53" s="1" t="n">
        <v>44424</v>
      </c>
      <c r="C53" s="1" t="n">
        <v>45947</v>
      </c>
      <c r="D53" t="inlineStr">
        <is>
          <t>JÖNKÖPINGS LÄN</t>
        </is>
      </c>
      <c r="E53" t="inlineStr">
        <is>
          <t>HABO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41213-2021</t>
        </is>
      </c>
      <c r="B54" s="1" t="n">
        <v>44424.39822916667</v>
      </c>
      <c r="C54" s="1" t="n">
        <v>45947</v>
      </c>
      <c r="D54" t="inlineStr">
        <is>
          <t>JÖNKÖPINGS LÄN</t>
        </is>
      </c>
      <c r="E54" t="inlineStr">
        <is>
          <t>HABO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41216-2021</t>
        </is>
      </c>
      <c r="B55" s="1" t="n">
        <v>44424.40296296297</v>
      </c>
      <c r="C55" s="1" t="n">
        <v>45947</v>
      </c>
      <c r="D55" t="inlineStr">
        <is>
          <t>JÖNKÖPINGS LÄN</t>
        </is>
      </c>
      <c r="E55" t="inlineStr">
        <is>
          <t>HABO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34734-2021</t>
        </is>
      </c>
      <c r="B56" s="1" t="n">
        <v>44382</v>
      </c>
      <c r="C56" s="1" t="n">
        <v>45947</v>
      </c>
      <c r="D56" t="inlineStr">
        <is>
          <t>JÖNKÖPINGS LÄN</t>
        </is>
      </c>
      <c r="E56" t="inlineStr">
        <is>
          <t>HABO</t>
        </is>
      </c>
      <c r="G56" t="n">
        <v>7.4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7069-2021</t>
        </is>
      </c>
      <c r="B57" s="1" t="n">
        <v>44237</v>
      </c>
      <c r="C57" s="1" t="n">
        <v>45947</v>
      </c>
      <c r="D57" t="inlineStr">
        <is>
          <t>JÖNKÖPINGS LÄN</t>
        </is>
      </c>
      <c r="E57" t="inlineStr">
        <is>
          <t>HABO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42361-2021</t>
        </is>
      </c>
      <c r="B58" s="1" t="n">
        <v>44427.45282407408</v>
      </c>
      <c r="C58" s="1" t="n">
        <v>45947</v>
      </c>
      <c r="D58" t="inlineStr">
        <is>
          <t>JÖNKÖPINGS LÄN</t>
        </is>
      </c>
      <c r="E58" t="inlineStr">
        <is>
          <t>HABO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24701-2022</t>
        </is>
      </c>
      <c r="B59" s="1" t="n">
        <v>44727</v>
      </c>
      <c r="C59" s="1" t="n">
        <v>45947</v>
      </c>
      <c r="D59" t="inlineStr">
        <is>
          <t>JÖNKÖPINGS LÄN</t>
        </is>
      </c>
      <c r="E59" t="inlineStr">
        <is>
          <t>HABO</t>
        </is>
      </c>
      <c r="G59" t="n">
        <v>12.4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53914-2021</t>
        </is>
      </c>
      <c r="B60" s="1" t="n">
        <v>44469.75280092593</v>
      </c>
      <c r="C60" s="1" t="n">
        <v>45947</v>
      </c>
      <c r="D60" t="inlineStr">
        <is>
          <t>JÖNKÖPINGS LÄN</t>
        </is>
      </c>
      <c r="E60" t="inlineStr">
        <is>
          <t>HABO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10432-2022</t>
        </is>
      </c>
      <c r="B61" s="1" t="n">
        <v>44623</v>
      </c>
      <c r="C61" s="1" t="n">
        <v>45947</v>
      </c>
      <c r="D61" t="inlineStr">
        <is>
          <t>JÖNKÖPINGS LÄN</t>
        </is>
      </c>
      <c r="E61" t="inlineStr">
        <is>
          <t>HABO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16307-2022</t>
        </is>
      </c>
      <c r="B62" s="1" t="n">
        <v>44670.58172453703</v>
      </c>
      <c r="C62" s="1" t="n">
        <v>45947</v>
      </c>
      <c r="D62" t="inlineStr">
        <is>
          <t>JÖNKÖPINGS LÄN</t>
        </is>
      </c>
      <c r="E62" t="inlineStr">
        <is>
          <t>HABO</t>
        </is>
      </c>
      <c r="G62" t="n">
        <v>5.7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55373-2024</t>
        </is>
      </c>
      <c r="B63" s="1" t="n">
        <v>45621.9333449074</v>
      </c>
      <c r="C63" s="1" t="n">
        <v>45947</v>
      </c>
      <c r="D63" t="inlineStr">
        <is>
          <t>JÖNKÖPINGS LÄN</t>
        </is>
      </c>
      <c r="E63" t="inlineStr">
        <is>
          <t>HABO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48739-2022</t>
        </is>
      </c>
      <c r="B64" s="1" t="n">
        <v>44859</v>
      </c>
      <c r="C64" s="1" t="n">
        <v>45947</v>
      </c>
      <c r="D64" t="inlineStr">
        <is>
          <t>JÖNKÖPINGS LÄN</t>
        </is>
      </c>
      <c r="E64" t="inlineStr">
        <is>
          <t>HABO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30340-2023</t>
        </is>
      </c>
      <c r="B65" s="1" t="n">
        <v>45111.38814814815</v>
      </c>
      <c r="C65" s="1" t="n">
        <v>45947</v>
      </c>
      <c r="D65" t="inlineStr">
        <is>
          <t>JÖNKÖPINGS LÄN</t>
        </is>
      </c>
      <c r="E65" t="inlineStr">
        <is>
          <t>HABO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57755-2023</t>
        </is>
      </c>
      <c r="B66" s="1" t="n">
        <v>45246.79193287037</v>
      </c>
      <c r="C66" s="1" t="n">
        <v>45947</v>
      </c>
      <c r="D66" t="inlineStr">
        <is>
          <t>JÖNKÖPINGS LÄN</t>
        </is>
      </c>
      <c r="E66" t="inlineStr">
        <is>
          <t>HABO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26502-2021</t>
        </is>
      </c>
      <c r="B67" s="1" t="n">
        <v>44348.44641203704</v>
      </c>
      <c r="C67" s="1" t="n">
        <v>45947</v>
      </c>
      <c r="D67" t="inlineStr">
        <is>
          <t>JÖNKÖPINGS LÄN</t>
        </is>
      </c>
      <c r="E67" t="inlineStr">
        <is>
          <t>HABO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1004-2022</t>
        </is>
      </c>
      <c r="B68" s="1" t="n">
        <v>44571.60380787037</v>
      </c>
      <c r="C68" s="1" t="n">
        <v>45947</v>
      </c>
      <c r="D68" t="inlineStr">
        <is>
          <t>JÖNKÖPINGS LÄN</t>
        </is>
      </c>
      <c r="E68" t="inlineStr">
        <is>
          <t>HABO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58673-2024</t>
        </is>
      </c>
      <c r="B69" s="1" t="n">
        <v>45635.61019675926</v>
      </c>
      <c r="C69" s="1" t="n">
        <v>45947</v>
      </c>
      <c r="D69" t="inlineStr">
        <is>
          <t>JÖNKÖPINGS LÄN</t>
        </is>
      </c>
      <c r="E69" t="inlineStr">
        <is>
          <t>HABO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35574-2022</t>
        </is>
      </c>
      <c r="B70" s="1" t="n">
        <v>44799.41391203704</v>
      </c>
      <c r="C70" s="1" t="n">
        <v>45947</v>
      </c>
      <c r="D70" t="inlineStr">
        <is>
          <t>JÖNKÖPINGS LÄN</t>
        </is>
      </c>
      <c r="E70" t="inlineStr">
        <is>
          <t>HABO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23152-2024</t>
        </is>
      </c>
      <c r="B71" s="1" t="n">
        <v>45450.65791666666</v>
      </c>
      <c r="C71" s="1" t="n">
        <v>45947</v>
      </c>
      <c r="D71" t="inlineStr">
        <is>
          <t>JÖNKÖPINGS LÄN</t>
        </is>
      </c>
      <c r="E71" t="inlineStr">
        <is>
          <t>HABO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29408-2023</t>
        </is>
      </c>
      <c r="B72" s="1" t="n">
        <v>45106</v>
      </c>
      <c r="C72" s="1" t="n">
        <v>45947</v>
      </c>
      <c r="D72" t="inlineStr">
        <is>
          <t>JÖNKÖPINGS LÄN</t>
        </is>
      </c>
      <c r="E72" t="inlineStr">
        <is>
          <t>HABO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22691-2025</t>
        </is>
      </c>
      <c r="B73" s="1" t="n">
        <v>45789.53395833333</v>
      </c>
      <c r="C73" s="1" t="n">
        <v>45947</v>
      </c>
      <c r="D73" t="inlineStr">
        <is>
          <t>JÖNKÖPINGS LÄN</t>
        </is>
      </c>
      <c r="E73" t="inlineStr">
        <is>
          <t>HABO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22842-2025</t>
        </is>
      </c>
      <c r="B74" s="1" t="n">
        <v>45790</v>
      </c>
      <c r="C74" s="1" t="n">
        <v>45947</v>
      </c>
      <c r="D74" t="inlineStr">
        <is>
          <t>JÖNKÖPINGS LÄN</t>
        </is>
      </c>
      <c r="E74" t="inlineStr">
        <is>
          <t>HABO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49855-2024</t>
        </is>
      </c>
      <c r="B75" s="1" t="n">
        <v>45597.468125</v>
      </c>
      <c r="C75" s="1" t="n">
        <v>45947</v>
      </c>
      <c r="D75" t="inlineStr">
        <is>
          <t>JÖNKÖPINGS LÄN</t>
        </is>
      </c>
      <c r="E75" t="inlineStr">
        <is>
          <t>HABO</t>
        </is>
      </c>
      <c r="F75" t="inlineStr">
        <is>
          <t>Sveaskog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61580-2024</t>
        </is>
      </c>
      <c r="B76" s="1" t="n">
        <v>45646</v>
      </c>
      <c r="C76" s="1" t="n">
        <v>45947</v>
      </c>
      <c r="D76" t="inlineStr">
        <is>
          <t>JÖNKÖPINGS LÄN</t>
        </is>
      </c>
      <c r="E76" t="inlineStr">
        <is>
          <t>HABO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58452-2021</t>
        </is>
      </c>
      <c r="B77" s="1" t="n">
        <v>44488</v>
      </c>
      <c r="C77" s="1" t="n">
        <v>45947</v>
      </c>
      <c r="D77" t="inlineStr">
        <is>
          <t>JÖNKÖPINGS LÄN</t>
        </is>
      </c>
      <c r="E77" t="inlineStr">
        <is>
          <t>HABO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58458-2021</t>
        </is>
      </c>
      <c r="B78" s="1" t="n">
        <v>44488</v>
      </c>
      <c r="C78" s="1" t="n">
        <v>45947</v>
      </c>
      <c r="D78" t="inlineStr">
        <is>
          <t>JÖNKÖPINGS LÄN</t>
        </is>
      </c>
      <c r="E78" t="inlineStr">
        <is>
          <t>HABO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54270-2024</t>
        </is>
      </c>
      <c r="B79" s="1" t="n">
        <v>45616.81366898148</v>
      </c>
      <c r="C79" s="1" t="n">
        <v>45947</v>
      </c>
      <c r="D79" t="inlineStr">
        <is>
          <t>JÖNKÖPINGS LÄN</t>
        </is>
      </c>
      <c r="E79" t="inlineStr">
        <is>
          <t>HABO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54288-2024</t>
        </is>
      </c>
      <c r="B80" s="1" t="n">
        <v>45617.27299768518</v>
      </c>
      <c r="C80" s="1" t="n">
        <v>45947</v>
      </c>
      <c r="D80" t="inlineStr">
        <is>
          <t>JÖNKÖPINGS LÄN</t>
        </is>
      </c>
      <c r="E80" t="inlineStr">
        <is>
          <t>HABO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41622-2024</t>
        </is>
      </c>
      <c r="B81" s="1" t="n">
        <v>45560.60371527778</v>
      </c>
      <c r="C81" s="1" t="n">
        <v>45947</v>
      </c>
      <c r="D81" t="inlineStr">
        <is>
          <t>JÖNKÖPINGS LÄN</t>
        </is>
      </c>
      <c r="E81" t="inlineStr">
        <is>
          <t>HABO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59440-2024</t>
        </is>
      </c>
      <c r="B82" s="1" t="n">
        <v>45638.44335648148</v>
      </c>
      <c r="C82" s="1" t="n">
        <v>45947</v>
      </c>
      <c r="D82" t="inlineStr">
        <is>
          <t>JÖNKÖPINGS LÄN</t>
        </is>
      </c>
      <c r="E82" t="inlineStr">
        <is>
          <t>HABO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3847-2025</t>
        </is>
      </c>
      <c r="B83" s="1" t="n">
        <v>45683.76944444444</v>
      </c>
      <c r="C83" s="1" t="n">
        <v>45947</v>
      </c>
      <c r="D83" t="inlineStr">
        <is>
          <t>JÖNKÖPINGS LÄN</t>
        </is>
      </c>
      <c r="E83" t="inlineStr">
        <is>
          <t>HABO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32545-2022</t>
        </is>
      </c>
      <c r="B84" s="1" t="n">
        <v>44783.33467592593</v>
      </c>
      <c r="C84" s="1" t="n">
        <v>45947</v>
      </c>
      <c r="D84" t="inlineStr">
        <is>
          <t>JÖNKÖPINGS LÄN</t>
        </is>
      </c>
      <c r="E84" t="inlineStr">
        <is>
          <t>HABO</t>
        </is>
      </c>
      <c r="F84" t="inlineStr">
        <is>
          <t>Sveaskog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49846-2024</t>
        </is>
      </c>
      <c r="B85" s="1" t="n">
        <v>45597.45862268518</v>
      </c>
      <c r="C85" s="1" t="n">
        <v>45947</v>
      </c>
      <c r="D85" t="inlineStr">
        <is>
          <t>JÖNKÖPINGS LÄN</t>
        </is>
      </c>
      <c r="E85" t="inlineStr">
        <is>
          <t>HABO</t>
        </is>
      </c>
      <c r="F85" t="inlineStr">
        <is>
          <t>Sveaskog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52055-2024</t>
        </is>
      </c>
      <c r="B86" s="1" t="n">
        <v>45608</v>
      </c>
      <c r="C86" s="1" t="n">
        <v>45947</v>
      </c>
      <c r="D86" t="inlineStr">
        <is>
          <t>JÖNKÖPINGS LÄN</t>
        </is>
      </c>
      <c r="E86" t="inlineStr">
        <is>
          <t>HABO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47532-2023</t>
        </is>
      </c>
      <c r="B87" s="1" t="n">
        <v>45203.35952546296</v>
      </c>
      <c r="C87" s="1" t="n">
        <v>45947</v>
      </c>
      <c r="D87" t="inlineStr">
        <is>
          <t>JÖNKÖPINGS LÄN</t>
        </is>
      </c>
      <c r="E87" t="inlineStr">
        <is>
          <t>HABO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2861-2025</t>
        </is>
      </c>
      <c r="B88" s="1" t="n">
        <v>45677.67138888889</v>
      </c>
      <c r="C88" s="1" t="n">
        <v>45947</v>
      </c>
      <c r="D88" t="inlineStr">
        <is>
          <t>JÖNKÖPINGS LÄN</t>
        </is>
      </c>
      <c r="E88" t="inlineStr">
        <is>
          <t>HABO</t>
        </is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11075-2022</t>
        </is>
      </c>
      <c r="B89" s="1" t="n">
        <v>44628.6541087963</v>
      </c>
      <c r="C89" s="1" t="n">
        <v>45947</v>
      </c>
      <c r="D89" t="inlineStr">
        <is>
          <t>JÖNKÖPINGS LÄN</t>
        </is>
      </c>
      <c r="E89" t="inlineStr">
        <is>
          <t>HABO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28135-2023</t>
        </is>
      </c>
      <c r="B90" s="1" t="n">
        <v>45099</v>
      </c>
      <c r="C90" s="1" t="n">
        <v>45947</v>
      </c>
      <c r="D90" t="inlineStr">
        <is>
          <t>JÖNKÖPINGS LÄN</t>
        </is>
      </c>
      <c r="E90" t="inlineStr">
        <is>
          <t>HABO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2374-2024</t>
        </is>
      </c>
      <c r="B91" s="1" t="n">
        <v>45310.62752314815</v>
      </c>
      <c r="C91" s="1" t="n">
        <v>45947</v>
      </c>
      <c r="D91" t="inlineStr">
        <is>
          <t>JÖNKÖPINGS LÄN</t>
        </is>
      </c>
      <c r="E91" t="inlineStr">
        <is>
          <t>HABO</t>
        </is>
      </c>
      <c r="G91" t="n">
        <v>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6230-2025</t>
        </is>
      </c>
      <c r="B92" s="1" t="n">
        <v>45698.55018518519</v>
      </c>
      <c r="C92" s="1" t="n">
        <v>45947</v>
      </c>
      <c r="D92" t="inlineStr">
        <is>
          <t>JÖNKÖPINGS LÄN</t>
        </is>
      </c>
      <c r="E92" t="inlineStr">
        <is>
          <t>HABO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6233-2025</t>
        </is>
      </c>
      <c r="B93" s="1" t="n">
        <v>45698.55255787037</v>
      </c>
      <c r="C93" s="1" t="n">
        <v>45947</v>
      </c>
      <c r="D93" t="inlineStr">
        <is>
          <t>JÖNKÖPINGS LÄN</t>
        </is>
      </c>
      <c r="E93" t="inlineStr">
        <is>
          <t>HABO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4551-2025</t>
        </is>
      </c>
      <c r="B94" s="1" t="n">
        <v>45687.41087962963</v>
      </c>
      <c r="C94" s="1" t="n">
        <v>45947</v>
      </c>
      <c r="D94" t="inlineStr">
        <is>
          <t>JÖNKÖPINGS LÄN</t>
        </is>
      </c>
      <c r="E94" t="inlineStr">
        <is>
          <t>HABO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51016-2024</t>
        </is>
      </c>
      <c r="B95" s="1" t="n">
        <v>45603.40053240741</v>
      </c>
      <c r="C95" s="1" t="n">
        <v>45947</v>
      </c>
      <c r="D95" t="inlineStr">
        <is>
          <t>JÖNKÖPINGS LÄN</t>
        </is>
      </c>
      <c r="E95" t="inlineStr">
        <is>
          <t>HABO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51444-2023</t>
        </is>
      </c>
      <c r="B96" s="1" t="n">
        <v>45220.40077546296</v>
      </c>
      <c r="C96" s="1" t="n">
        <v>45947</v>
      </c>
      <c r="D96" t="inlineStr">
        <is>
          <t>JÖNKÖPINGS LÄN</t>
        </is>
      </c>
      <c r="E96" t="inlineStr">
        <is>
          <t>HABO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51027-2023</t>
        </is>
      </c>
      <c r="B97" s="1" t="n">
        <v>45218.6069212963</v>
      </c>
      <c r="C97" s="1" t="n">
        <v>45947</v>
      </c>
      <c r="D97" t="inlineStr">
        <is>
          <t>JÖNKÖPINGS LÄN</t>
        </is>
      </c>
      <c r="E97" t="inlineStr">
        <is>
          <t>HABO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9931-2024</t>
        </is>
      </c>
      <c r="B98" s="1" t="n">
        <v>45363</v>
      </c>
      <c r="C98" s="1" t="n">
        <v>45947</v>
      </c>
      <c r="D98" t="inlineStr">
        <is>
          <t>JÖNKÖPINGS LÄN</t>
        </is>
      </c>
      <c r="E98" t="inlineStr">
        <is>
          <t>HABO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54987-2024</t>
        </is>
      </c>
      <c r="B99" s="1" t="n">
        <v>45620.8308912037</v>
      </c>
      <c r="C99" s="1" t="n">
        <v>45947</v>
      </c>
      <c r="D99" t="inlineStr">
        <is>
          <t>JÖNKÖPINGS LÄN</t>
        </is>
      </c>
      <c r="E99" t="inlineStr">
        <is>
          <t>HABO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48893-2024</t>
        </is>
      </c>
      <c r="B100" s="1" t="n">
        <v>45594.34168981481</v>
      </c>
      <c r="C100" s="1" t="n">
        <v>45947</v>
      </c>
      <c r="D100" t="inlineStr">
        <is>
          <t>JÖNKÖPINGS LÄN</t>
        </is>
      </c>
      <c r="E100" t="inlineStr">
        <is>
          <t>HABO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36481-2023</t>
        </is>
      </c>
      <c r="B101" s="1" t="n">
        <v>45152.72302083333</v>
      </c>
      <c r="C101" s="1" t="n">
        <v>45947</v>
      </c>
      <c r="D101" t="inlineStr">
        <is>
          <t>JÖNKÖPINGS LÄN</t>
        </is>
      </c>
      <c r="E101" t="inlineStr">
        <is>
          <t>HABO</t>
        </is>
      </c>
      <c r="G101" t="n">
        <v>5.3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14707-2025</t>
        </is>
      </c>
      <c r="B102" s="1" t="n">
        <v>45742.60814814815</v>
      </c>
      <c r="C102" s="1" t="n">
        <v>45947</v>
      </c>
      <c r="D102" t="inlineStr">
        <is>
          <t>JÖNKÖPINGS LÄN</t>
        </is>
      </c>
      <c r="E102" t="inlineStr">
        <is>
          <t>HABO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15802-2023</t>
        </is>
      </c>
      <c r="B103" s="1" t="n">
        <v>45021</v>
      </c>
      <c r="C103" s="1" t="n">
        <v>45947</v>
      </c>
      <c r="D103" t="inlineStr">
        <is>
          <t>JÖNKÖPINGS LÄN</t>
        </is>
      </c>
      <c r="E103" t="inlineStr">
        <is>
          <t>HABO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1915-2025</t>
        </is>
      </c>
      <c r="B104" s="1" t="n">
        <v>45671.66295138889</v>
      </c>
      <c r="C104" s="1" t="n">
        <v>45947</v>
      </c>
      <c r="D104" t="inlineStr">
        <is>
          <t>JÖNKÖPINGS LÄN</t>
        </is>
      </c>
      <c r="E104" t="inlineStr">
        <is>
          <t>HABO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63523-2020</t>
        </is>
      </c>
      <c r="B105" s="1" t="n">
        <v>44165.67075231481</v>
      </c>
      <c r="C105" s="1" t="n">
        <v>45947</v>
      </c>
      <c r="D105" t="inlineStr">
        <is>
          <t>JÖNKÖPINGS LÄN</t>
        </is>
      </c>
      <c r="E105" t="inlineStr">
        <is>
          <t>HABO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32329-2023</t>
        </is>
      </c>
      <c r="B106" s="1" t="n">
        <v>45120</v>
      </c>
      <c r="C106" s="1" t="n">
        <v>45947</v>
      </c>
      <c r="D106" t="inlineStr">
        <is>
          <t>JÖNKÖPINGS LÄN</t>
        </is>
      </c>
      <c r="E106" t="inlineStr">
        <is>
          <t>HABO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10167-2024</t>
        </is>
      </c>
      <c r="B107" s="1" t="n">
        <v>45364.6840162037</v>
      </c>
      <c r="C107" s="1" t="n">
        <v>45947</v>
      </c>
      <c r="D107" t="inlineStr">
        <is>
          <t>JÖNKÖPINGS LÄN</t>
        </is>
      </c>
      <c r="E107" t="inlineStr">
        <is>
          <t>HABO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12991-2025</t>
        </is>
      </c>
      <c r="B108" s="1" t="n">
        <v>45734.48027777778</v>
      </c>
      <c r="C108" s="1" t="n">
        <v>45947</v>
      </c>
      <c r="D108" t="inlineStr">
        <is>
          <t>JÖNKÖPINGS LÄN</t>
        </is>
      </c>
      <c r="E108" t="inlineStr">
        <is>
          <t>HABO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476-2024</t>
        </is>
      </c>
      <c r="B109" s="1" t="n">
        <v>45297.8840625</v>
      </c>
      <c r="C109" s="1" t="n">
        <v>45947</v>
      </c>
      <c r="D109" t="inlineStr">
        <is>
          <t>JÖNKÖPINGS LÄN</t>
        </is>
      </c>
      <c r="E109" t="inlineStr">
        <is>
          <t>HABO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37802-2024</t>
        </is>
      </c>
      <c r="B110" s="1" t="n">
        <v>45543.56393518519</v>
      </c>
      <c r="C110" s="1" t="n">
        <v>45947</v>
      </c>
      <c r="D110" t="inlineStr">
        <is>
          <t>JÖNKÖPINGS LÄN</t>
        </is>
      </c>
      <c r="E110" t="inlineStr">
        <is>
          <t>HABO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24981-2025</t>
        </is>
      </c>
      <c r="B111" s="1" t="n">
        <v>45799.59719907407</v>
      </c>
      <c r="C111" s="1" t="n">
        <v>45947</v>
      </c>
      <c r="D111" t="inlineStr">
        <is>
          <t>JÖNKÖPINGS LÄN</t>
        </is>
      </c>
      <c r="E111" t="inlineStr">
        <is>
          <t>HABO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59057-2024</t>
        </is>
      </c>
      <c r="B112" s="1" t="n">
        <v>45636</v>
      </c>
      <c r="C112" s="1" t="n">
        <v>45947</v>
      </c>
      <c r="D112" t="inlineStr">
        <is>
          <t>JÖNKÖPINGS LÄN</t>
        </is>
      </c>
      <c r="E112" t="inlineStr">
        <is>
          <t>HABO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57422-2023</t>
        </is>
      </c>
      <c r="B113" s="1" t="n">
        <v>45246</v>
      </c>
      <c r="C113" s="1" t="n">
        <v>45947</v>
      </c>
      <c r="D113" t="inlineStr">
        <is>
          <t>JÖNKÖPINGS LÄN</t>
        </is>
      </c>
      <c r="E113" t="inlineStr">
        <is>
          <t>HABO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28685-2024</t>
        </is>
      </c>
      <c r="B114" s="1" t="n">
        <v>45478.48681712963</v>
      </c>
      <c r="C114" s="1" t="n">
        <v>45947</v>
      </c>
      <c r="D114" t="inlineStr">
        <is>
          <t>JÖNKÖPINGS LÄN</t>
        </is>
      </c>
      <c r="E114" t="inlineStr">
        <is>
          <t>HABO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13850-2024</t>
        </is>
      </c>
      <c r="B115" s="1" t="n">
        <v>45390</v>
      </c>
      <c r="C115" s="1" t="n">
        <v>45947</v>
      </c>
      <c r="D115" t="inlineStr">
        <is>
          <t>JÖNKÖPINGS LÄN</t>
        </is>
      </c>
      <c r="E115" t="inlineStr">
        <is>
          <t>HABO</t>
        </is>
      </c>
      <c r="G115" t="n">
        <v>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32252-2023</t>
        </is>
      </c>
      <c r="B116" s="1" t="n">
        <v>45120</v>
      </c>
      <c r="C116" s="1" t="n">
        <v>45947</v>
      </c>
      <c r="D116" t="inlineStr">
        <is>
          <t>JÖNKÖPINGS LÄN</t>
        </is>
      </c>
      <c r="E116" t="inlineStr">
        <is>
          <t>HABO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49446-2024</t>
        </is>
      </c>
      <c r="B117" s="1" t="n">
        <v>45595.95630787037</v>
      </c>
      <c r="C117" s="1" t="n">
        <v>45947</v>
      </c>
      <c r="D117" t="inlineStr">
        <is>
          <t>JÖNKÖPINGS LÄN</t>
        </is>
      </c>
      <c r="E117" t="inlineStr">
        <is>
          <t>HABO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49449-2024</t>
        </is>
      </c>
      <c r="B118" s="1" t="n">
        <v>45595.96761574074</v>
      </c>
      <c r="C118" s="1" t="n">
        <v>45947</v>
      </c>
      <c r="D118" t="inlineStr">
        <is>
          <t>JÖNKÖPINGS LÄN</t>
        </is>
      </c>
      <c r="E118" t="inlineStr">
        <is>
          <t>HABO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23145-2024</t>
        </is>
      </c>
      <c r="B119" s="1" t="n">
        <v>45450.63736111111</v>
      </c>
      <c r="C119" s="1" t="n">
        <v>45947</v>
      </c>
      <c r="D119" t="inlineStr">
        <is>
          <t>JÖNKÖPINGS LÄN</t>
        </is>
      </c>
      <c r="E119" t="inlineStr">
        <is>
          <t>HABO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23156-2024</t>
        </is>
      </c>
      <c r="B120" s="1" t="n">
        <v>45450.6659375</v>
      </c>
      <c r="C120" s="1" t="n">
        <v>45947</v>
      </c>
      <c r="D120" t="inlineStr">
        <is>
          <t>JÖNKÖPINGS LÄN</t>
        </is>
      </c>
      <c r="E120" t="inlineStr">
        <is>
          <t>HABO</t>
        </is>
      </c>
      <c r="G120" t="n">
        <v>7.5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28821-2022</t>
        </is>
      </c>
      <c r="B121" s="1" t="n">
        <v>44749</v>
      </c>
      <c r="C121" s="1" t="n">
        <v>45947</v>
      </c>
      <c r="D121" t="inlineStr">
        <is>
          <t>JÖNKÖPINGS LÄN</t>
        </is>
      </c>
      <c r="E121" t="inlineStr">
        <is>
          <t>HABO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11906-2023</t>
        </is>
      </c>
      <c r="B122" s="1" t="n">
        <v>44995</v>
      </c>
      <c r="C122" s="1" t="n">
        <v>45947</v>
      </c>
      <c r="D122" t="inlineStr">
        <is>
          <t>JÖNKÖPINGS LÄN</t>
        </is>
      </c>
      <c r="E122" t="inlineStr">
        <is>
          <t>HABO</t>
        </is>
      </c>
      <c r="G122" t="n">
        <v>3.9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43160-2023</t>
        </is>
      </c>
      <c r="B123" s="1" t="n">
        <v>45183.34355324074</v>
      </c>
      <c r="C123" s="1" t="n">
        <v>45947</v>
      </c>
      <c r="D123" t="inlineStr">
        <is>
          <t>JÖNKÖPINGS LÄN</t>
        </is>
      </c>
      <c r="E123" t="inlineStr">
        <is>
          <t>HABO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44158-2023</t>
        </is>
      </c>
      <c r="B124" s="1" t="n">
        <v>45188.48688657407</v>
      </c>
      <c r="C124" s="1" t="n">
        <v>45947</v>
      </c>
      <c r="D124" t="inlineStr">
        <is>
          <t>JÖNKÖPINGS LÄN</t>
        </is>
      </c>
      <c r="E124" t="inlineStr">
        <is>
          <t>HABO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28825-2022</t>
        </is>
      </c>
      <c r="B125" s="1" t="n">
        <v>44749</v>
      </c>
      <c r="C125" s="1" t="n">
        <v>45947</v>
      </c>
      <c r="D125" t="inlineStr">
        <is>
          <t>JÖNKÖPINGS LÄN</t>
        </is>
      </c>
      <c r="E125" t="inlineStr">
        <is>
          <t>HABO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49168-2023</t>
        </is>
      </c>
      <c r="B126" s="1" t="n">
        <v>45210.54012731482</v>
      </c>
      <c r="C126" s="1" t="n">
        <v>45947</v>
      </c>
      <c r="D126" t="inlineStr">
        <is>
          <t>JÖNKÖPINGS LÄN</t>
        </is>
      </c>
      <c r="E126" t="inlineStr">
        <is>
          <t>HABO</t>
        </is>
      </c>
      <c r="G126" t="n">
        <v>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40280-2024</t>
        </is>
      </c>
      <c r="B127" s="1" t="n">
        <v>45554</v>
      </c>
      <c r="C127" s="1" t="n">
        <v>45947</v>
      </c>
      <c r="D127" t="inlineStr">
        <is>
          <t>JÖNKÖPINGS LÄN</t>
        </is>
      </c>
      <c r="E127" t="inlineStr">
        <is>
          <t>HABO</t>
        </is>
      </c>
      <c r="G127" t="n">
        <v>6.9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48894-2024</t>
        </is>
      </c>
      <c r="B128" s="1" t="n">
        <v>45594.34311342592</v>
      </c>
      <c r="C128" s="1" t="n">
        <v>45947</v>
      </c>
      <c r="D128" t="inlineStr">
        <is>
          <t>JÖNKÖPINGS LÄN</t>
        </is>
      </c>
      <c r="E128" t="inlineStr">
        <is>
          <t>HABO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26873-2025</t>
        </is>
      </c>
      <c r="B129" s="1" t="n">
        <v>45810</v>
      </c>
      <c r="C129" s="1" t="n">
        <v>45947</v>
      </c>
      <c r="D129" t="inlineStr">
        <is>
          <t>JÖNKÖPINGS LÄN</t>
        </is>
      </c>
      <c r="E129" t="inlineStr">
        <is>
          <t>HABO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26742-2025</t>
        </is>
      </c>
      <c r="B130" s="1" t="n">
        <v>45810.52659722222</v>
      </c>
      <c r="C130" s="1" t="n">
        <v>45947</v>
      </c>
      <c r="D130" t="inlineStr">
        <is>
          <t>JÖNKÖPINGS LÄN</t>
        </is>
      </c>
      <c r="E130" t="inlineStr">
        <is>
          <t>HABO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26519-2025</t>
        </is>
      </c>
      <c r="B131" s="1" t="n">
        <v>45807.56061342593</v>
      </c>
      <c r="C131" s="1" t="n">
        <v>45947</v>
      </c>
      <c r="D131" t="inlineStr">
        <is>
          <t>JÖNKÖPINGS LÄN</t>
        </is>
      </c>
      <c r="E131" t="inlineStr">
        <is>
          <t>HABO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17941-2025</t>
        </is>
      </c>
      <c r="B132" s="1" t="n">
        <v>45760.58021990741</v>
      </c>
      <c r="C132" s="1" t="n">
        <v>45947</v>
      </c>
      <c r="D132" t="inlineStr">
        <is>
          <t>JÖNKÖPINGS LÄN</t>
        </is>
      </c>
      <c r="E132" t="inlineStr">
        <is>
          <t>HABO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35775-2022</t>
        </is>
      </c>
      <c r="B133" s="1" t="n">
        <v>44801.56965277778</v>
      </c>
      <c r="C133" s="1" t="n">
        <v>45947</v>
      </c>
      <c r="D133" t="inlineStr">
        <is>
          <t>JÖNKÖPINGS LÄN</t>
        </is>
      </c>
      <c r="E133" t="inlineStr">
        <is>
          <t>HABO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27327-2025</t>
        </is>
      </c>
      <c r="B134" s="1" t="n">
        <v>45812.60753472222</v>
      </c>
      <c r="C134" s="1" t="n">
        <v>45947</v>
      </c>
      <c r="D134" t="inlineStr">
        <is>
          <t>JÖNKÖPINGS LÄN</t>
        </is>
      </c>
      <c r="E134" t="inlineStr">
        <is>
          <t>HABO</t>
        </is>
      </c>
      <c r="G134" t="n">
        <v>7.1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26881-2025</t>
        </is>
      </c>
      <c r="B135" s="1" t="n">
        <v>45810.83994212963</v>
      </c>
      <c r="C135" s="1" t="n">
        <v>45947</v>
      </c>
      <c r="D135" t="inlineStr">
        <is>
          <t>JÖNKÖPINGS LÄN</t>
        </is>
      </c>
      <c r="E135" t="inlineStr">
        <is>
          <t>HABO</t>
        </is>
      </c>
      <c r="G135" t="n">
        <v>11.6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3077-2024</t>
        </is>
      </c>
      <c r="B136" s="1" t="n">
        <v>45316.43134259259</v>
      </c>
      <c r="C136" s="1" t="n">
        <v>45947</v>
      </c>
      <c r="D136" t="inlineStr">
        <is>
          <t>JÖNKÖPINGS LÄN</t>
        </is>
      </c>
      <c r="E136" t="inlineStr">
        <is>
          <t>HABO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12999-2025</t>
        </is>
      </c>
      <c r="B137" s="1" t="n">
        <v>45734.49229166667</v>
      </c>
      <c r="C137" s="1" t="n">
        <v>45947</v>
      </c>
      <c r="D137" t="inlineStr">
        <is>
          <t>JÖNKÖPINGS LÄN</t>
        </is>
      </c>
      <c r="E137" t="inlineStr">
        <is>
          <t>HABO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56289-2023</t>
        </is>
      </c>
      <c r="B138" s="1" t="n">
        <v>45242.38527777778</v>
      </c>
      <c r="C138" s="1" t="n">
        <v>45947</v>
      </c>
      <c r="D138" t="inlineStr">
        <is>
          <t>JÖNKÖPINGS LÄN</t>
        </is>
      </c>
      <c r="E138" t="inlineStr">
        <is>
          <t>HABO</t>
        </is>
      </c>
      <c r="F138" t="inlineStr">
        <is>
          <t>Kyrkan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27669-2025</t>
        </is>
      </c>
      <c r="B139" s="1" t="n">
        <v>45813.62425925926</v>
      </c>
      <c r="C139" s="1" t="n">
        <v>45947</v>
      </c>
      <c r="D139" t="inlineStr">
        <is>
          <t>JÖNKÖPINGS LÄN</t>
        </is>
      </c>
      <c r="E139" t="inlineStr">
        <is>
          <t>HABO</t>
        </is>
      </c>
      <c r="G139" t="n">
        <v>7.2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26774-2024</t>
        </is>
      </c>
      <c r="B140" s="1" t="n">
        <v>45469</v>
      </c>
      <c r="C140" s="1" t="n">
        <v>45947</v>
      </c>
      <c r="D140" t="inlineStr">
        <is>
          <t>JÖNKÖPINGS LÄN</t>
        </is>
      </c>
      <c r="E140" t="inlineStr">
        <is>
          <t>HABO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17294-2025</t>
        </is>
      </c>
      <c r="B141" s="1" t="n">
        <v>45756.5894675926</v>
      </c>
      <c r="C141" s="1" t="n">
        <v>45947</v>
      </c>
      <c r="D141" t="inlineStr">
        <is>
          <t>JÖNKÖPINGS LÄN</t>
        </is>
      </c>
      <c r="E141" t="inlineStr">
        <is>
          <t>HABO</t>
        </is>
      </c>
      <c r="G141" t="n">
        <v>4.2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27791-2024</t>
        </is>
      </c>
      <c r="B142" s="1" t="n">
        <v>45475.55299768518</v>
      </c>
      <c r="C142" s="1" t="n">
        <v>45947</v>
      </c>
      <c r="D142" t="inlineStr">
        <is>
          <t>JÖNKÖPINGS LÄN</t>
        </is>
      </c>
      <c r="E142" t="inlineStr">
        <is>
          <t>HABO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27794-2024</t>
        </is>
      </c>
      <c r="B143" s="1" t="n">
        <v>45475.55913194444</v>
      </c>
      <c r="C143" s="1" t="n">
        <v>45947</v>
      </c>
      <c r="D143" t="inlineStr">
        <is>
          <t>JÖNKÖPINGS LÄN</t>
        </is>
      </c>
      <c r="E143" t="inlineStr">
        <is>
          <t>HABO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27732-2025</t>
        </is>
      </c>
      <c r="B144" s="1" t="n">
        <v>45814.71005787037</v>
      </c>
      <c r="C144" s="1" t="n">
        <v>45947</v>
      </c>
      <c r="D144" t="inlineStr">
        <is>
          <t>JÖNKÖPINGS LÄN</t>
        </is>
      </c>
      <c r="E144" t="inlineStr">
        <is>
          <t>HABO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60971-2022</t>
        </is>
      </c>
      <c r="B145" s="1" t="n">
        <v>44914.65731481482</v>
      </c>
      <c r="C145" s="1" t="n">
        <v>45947</v>
      </c>
      <c r="D145" t="inlineStr">
        <is>
          <t>JÖNKÖPINGS LÄN</t>
        </is>
      </c>
      <c r="E145" t="inlineStr">
        <is>
          <t>HABO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54990-2024</t>
        </is>
      </c>
      <c r="B146" s="1" t="n">
        <v>45620.8468287037</v>
      </c>
      <c r="C146" s="1" t="n">
        <v>45947</v>
      </c>
      <c r="D146" t="inlineStr">
        <is>
          <t>JÖNKÖPINGS LÄN</t>
        </is>
      </c>
      <c r="E146" t="inlineStr">
        <is>
          <t>HABO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38779-2022</t>
        </is>
      </c>
      <c r="B147" s="1" t="n">
        <v>44816.42069444444</v>
      </c>
      <c r="C147" s="1" t="n">
        <v>45947</v>
      </c>
      <c r="D147" t="inlineStr">
        <is>
          <t>JÖNKÖPINGS LÄN</t>
        </is>
      </c>
      <c r="E147" t="inlineStr">
        <is>
          <t>HABO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2073-2023</t>
        </is>
      </c>
      <c r="B148" s="1" t="n">
        <v>44939</v>
      </c>
      <c r="C148" s="1" t="n">
        <v>45947</v>
      </c>
      <c r="D148" t="inlineStr">
        <is>
          <t>JÖNKÖPINGS LÄN</t>
        </is>
      </c>
      <c r="E148" t="inlineStr">
        <is>
          <t>HABO</t>
        </is>
      </c>
      <c r="G148" t="n">
        <v>4.3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12606-2025</t>
        </is>
      </c>
      <c r="B149" s="1" t="n">
        <v>45733.31362268519</v>
      </c>
      <c r="C149" s="1" t="n">
        <v>45947</v>
      </c>
      <c r="D149" t="inlineStr">
        <is>
          <t>JÖNKÖPINGS LÄN</t>
        </is>
      </c>
      <c r="E149" t="inlineStr">
        <is>
          <t>HABO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49849-2024</t>
        </is>
      </c>
      <c r="B150" s="1" t="n">
        <v>45597.4624537037</v>
      </c>
      <c r="C150" s="1" t="n">
        <v>45947</v>
      </c>
      <c r="D150" t="inlineStr">
        <is>
          <t>JÖNKÖPINGS LÄN</t>
        </is>
      </c>
      <c r="E150" t="inlineStr">
        <is>
          <t>HABO</t>
        </is>
      </c>
      <c r="F150" t="inlineStr">
        <is>
          <t>Sveaskog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26932-2025</t>
        </is>
      </c>
      <c r="B151" s="1" t="n">
        <v>45811</v>
      </c>
      <c r="C151" s="1" t="n">
        <v>45947</v>
      </c>
      <c r="D151" t="inlineStr">
        <is>
          <t>JÖNKÖPINGS LÄN</t>
        </is>
      </c>
      <c r="E151" t="inlineStr">
        <is>
          <t>HABO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28780-2025</t>
        </is>
      </c>
      <c r="B152" s="1" t="n">
        <v>45820.45122685185</v>
      </c>
      <c r="C152" s="1" t="n">
        <v>45947</v>
      </c>
      <c r="D152" t="inlineStr">
        <is>
          <t>JÖNKÖPINGS LÄN</t>
        </is>
      </c>
      <c r="E152" t="inlineStr">
        <is>
          <t>HABO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29733-2023</t>
        </is>
      </c>
      <c r="B153" s="1" t="n">
        <v>45107.45170138889</v>
      </c>
      <c r="C153" s="1" t="n">
        <v>45947</v>
      </c>
      <c r="D153" t="inlineStr">
        <is>
          <t>JÖNKÖPINGS LÄN</t>
        </is>
      </c>
      <c r="E153" t="inlineStr">
        <is>
          <t>HABO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49673-2023</t>
        </is>
      </c>
      <c r="B154" s="1" t="n">
        <v>45212</v>
      </c>
      <c r="C154" s="1" t="n">
        <v>45947</v>
      </c>
      <c r="D154" t="inlineStr">
        <is>
          <t>JÖNKÖPINGS LÄN</t>
        </is>
      </c>
      <c r="E154" t="inlineStr">
        <is>
          <t>HABO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59439-2024</t>
        </is>
      </c>
      <c r="B155" s="1" t="n">
        <v>45638.43947916666</v>
      </c>
      <c r="C155" s="1" t="n">
        <v>45947</v>
      </c>
      <c r="D155" t="inlineStr">
        <is>
          <t>JÖNKÖPINGS LÄN</t>
        </is>
      </c>
      <c r="E155" t="inlineStr">
        <is>
          <t>HABO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58430-2021</t>
        </is>
      </c>
      <c r="B156" s="1" t="n">
        <v>44488</v>
      </c>
      <c r="C156" s="1" t="n">
        <v>45947</v>
      </c>
      <c r="D156" t="inlineStr">
        <is>
          <t>JÖNKÖPINGS LÄN</t>
        </is>
      </c>
      <c r="E156" t="inlineStr">
        <is>
          <t>HABO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30272-2025</t>
        </is>
      </c>
      <c r="B157" s="1" t="n">
        <v>45827.45251157408</v>
      </c>
      <c r="C157" s="1" t="n">
        <v>45947</v>
      </c>
      <c r="D157" t="inlineStr">
        <is>
          <t>JÖNKÖPINGS LÄN</t>
        </is>
      </c>
      <c r="E157" t="inlineStr">
        <is>
          <t>HABO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30274-2025</t>
        </is>
      </c>
      <c r="B158" s="1" t="n">
        <v>45827.45424768519</v>
      </c>
      <c r="C158" s="1" t="n">
        <v>45947</v>
      </c>
      <c r="D158" t="inlineStr">
        <is>
          <t>JÖNKÖPINGS LÄN</t>
        </is>
      </c>
      <c r="E158" t="inlineStr">
        <is>
          <t>HABO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63418-2023</t>
        </is>
      </c>
      <c r="B159" s="1" t="n">
        <v>45274</v>
      </c>
      <c r="C159" s="1" t="n">
        <v>45947</v>
      </c>
      <c r="D159" t="inlineStr">
        <is>
          <t>JÖNKÖPINGS LÄN</t>
        </is>
      </c>
      <c r="E159" t="inlineStr">
        <is>
          <t>HABO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35115-2021</t>
        </is>
      </c>
      <c r="B160" s="1" t="n">
        <v>44384</v>
      </c>
      <c r="C160" s="1" t="n">
        <v>45947</v>
      </c>
      <c r="D160" t="inlineStr">
        <is>
          <t>JÖNKÖPINGS LÄN</t>
        </is>
      </c>
      <c r="E160" t="inlineStr">
        <is>
          <t>HABO</t>
        </is>
      </c>
      <c r="G160" t="n">
        <v>8.4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62745-2023</t>
        </is>
      </c>
      <c r="B161" s="1" t="n">
        <v>45271</v>
      </c>
      <c r="C161" s="1" t="n">
        <v>45947</v>
      </c>
      <c r="D161" t="inlineStr">
        <is>
          <t>JÖNKÖPINGS LÄN</t>
        </is>
      </c>
      <c r="E161" t="inlineStr">
        <is>
          <t>HABO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58452-2021</t>
        </is>
      </c>
      <c r="B162" s="1" t="n">
        <v>44488</v>
      </c>
      <c r="C162" s="1" t="n">
        <v>45947</v>
      </c>
      <c r="D162" t="inlineStr">
        <is>
          <t>JÖNKÖPINGS LÄN</t>
        </is>
      </c>
      <c r="E162" t="inlineStr">
        <is>
          <t>HABO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31609-2025</t>
        </is>
      </c>
      <c r="B163" s="1" t="n">
        <v>45833.78055555555</v>
      </c>
      <c r="C163" s="1" t="n">
        <v>45947</v>
      </c>
      <c r="D163" t="inlineStr">
        <is>
          <t>JÖNKÖPINGS LÄN</t>
        </is>
      </c>
      <c r="E163" t="inlineStr">
        <is>
          <t>HABO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49433-2024</t>
        </is>
      </c>
      <c r="B164" s="1" t="n">
        <v>45595.82958333333</v>
      </c>
      <c r="C164" s="1" t="n">
        <v>45947</v>
      </c>
      <c r="D164" t="inlineStr">
        <is>
          <t>JÖNKÖPINGS LÄN</t>
        </is>
      </c>
      <c r="E164" t="inlineStr">
        <is>
          <t>HABO</t>
        </is>
      </c>
      <c r="G164" t="n">
        <v>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31597-2025</t>
        </is>
      </c>
      <c r="B165" s="1" t="n">
        <v>45833.71021990741</v>
      </c>
      <c r="C165" s="1" t="n">
        <v>45947</v>
      </c>
      <c r="D165" t="inlineStr">
        <is>
          <t>JÖNKÖPINGS LÄN</t>
        </is>
      </c>
      <c r="E165" t="inlineStr">
        <is>
          <t>HABO</t>
        </is>
      </c>
      <c r="G165" t="n">
        <v>3.7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63922-2023</t>
        </is>
      </c>
      <c r="B166" s="1" t="n">
        <v>45278</v>
      </c>
      <c r="C166" s="1" t="n">
        <v>45947</v>
      </c>
      <c r="D166" t="inlineStr">
        <is>
          <t>JÖNKÖPINGS LÄN</t>
        </is>
      </c>
      <c r="E166" t="inlineStr">
        <is>
          <t>HABO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57360-2022</t>
        </is>
      </c>
      <c r="B167" s="1" t="n">
        <v>44896.42854166667</v>
      </c>
      <c r="C167" s="1" t="n">
        <v>45947</v>
      </c>
      <c r="D167" t="inlineStr">
        <is>
          <t>JÖNKÖPINGS LÄN</t>
        </is>
      </c>
      <c r="E167" t="inlineStr">
        <is>
          <t>HABO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32278-2025</t>
        </is>
      </c>
      <c r="B168" s="1" t="n">
        <v>45835.66958333334</v>
      </c>
      <c r="C168" s="1" t="n">
        <v>45947</v>
      </c>
      <c r="D168" t="inlineStr">
        <is>
          <t>JÖNKÖPINGS LÄN</t>
        </is>
      </c>
      <c r="E168" t="inlineStr">
        <is>
          <t>HABO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33706-2025</t>
        </is>
      </c>
      <c r="B169" s="1" t="n">
        <v>45841.78908564815</v>
      </c>
      <c r="C169" s="1" t="n">
        <v>45947</v>
      </c>
      <c r="D169" t="inlineStr">
        <is>
          <t>JÖNKÖPINGS LÄN</t>
        </is>
      </c>
      <c r="E169" t="inlineStr">
        <is>
          <t>HABO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6069-2025</t>
        </is>
      </c>
      <c r="B170" s="1" t="n">
        <v>45696.44892361111</v>
      </c>
      <c r="C170" s="1" t="n">
        <v>45947</v>
      </c>
      <c r="D170" t="inlineStr">
        <is>
          <t>JÖNKÖPINGS LÄN</t>
        </is>
      </c>
      <c r="E170" t="inlineStr">
        <is>
          <t>HABO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1876-2022</t>
        </is>
      </c>
      <c r="B171" s="1" t="n">
        <v>44575.29486111111</v>
      </c>
      <c r="C171" s="1" t="n">
        <v>45947</v>
      </c>
      <c r="D171" t="inlineStr">
        <is>
          <t>JÖNKÖPINGS LÄN</t>
        </is>
      </c>
      <c r="E171" t="inlineStr">
        <is>
          <t>HABO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32238-2023</t>
        </is>
      </c>
      <c r="B172" s="1" t="n">
        <v>45119.96327546296</v>
      </c>
      <c r="C172" s="1" t="n">
        <v>45947</v>
      </c>
      <c r="D172" t="inlineStr">
        <is>
          <t>JÖNKÖPINGS LÄN</t>
        </is>
      </c>
      <c r="E172" t="inlineStr">
        <is>
          <t>HABO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32245-2023</t>
        </is>
      </c>
      <c r="B173" s="1" t="n">
        <v>45119.99208333333</v>
      </c>
      <c r="C173" s="1" t="n">
        <v>45947</v>
      </c>
      <c r="D173" t="inlineStr">
        <is>
          <t>JÖNKÖPINGS LÄN</t>
        </is>
      </c>
      <c r="E173" t="inlineStr">
        <is>
          <t>HABO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32246-2023</t>
        </is>
      </c>
      <c r="B174" s="1" t="n">
        <v>45120</v>
      </c>
      <c r="C174" s="1" t="n">
        <v>45947</v>
      </c>
      <c r="D174" t="inlineStr">
        <is>
          <t>JÖNKÖPINGS LÄN</t>
        </is>
      </c>
      <c r="E174" t="inlineStr">
        <is>
          <t>HABO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46551-2025</t>
        </is>
      </c>
      <c r="B175" s="1" t="n">
        <v>45926.34577546296</v>
      </c>
      <c r="C175" s="1" t="n">
        <v>45947</v>
      </c>
      <c r="D175" t="inlineStr">
        <is>
          <t>JÖNKÖPINGS LÄN</t>
        </is>
      </c>
      <c r="E175" t="inlineStr">
        <is>
          <t>HABO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34452-2025</t>
        </is>
      </c>
      <c r="B176" s="1" t="n">
        <v>45846.86206018519</v>
      </c>
      <c r="C176" s="1" t="n">
        <v>45947</v>
      </c>
      <c r="D176" t="inlineStr">
        <is>
          <t>JÖNKÖPINGS LÄN</t>
        </is>
      </c>
      <c r="E176" t="inlineStr">
        <is>
          <t>HABO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35369-2023</t>
        </is>
      </c>
      <c r="B177" s="1" t="n">
        <v>45146.55858796297</v>
      </c>
      <c r="C177" s="1" t="n">
        <v>45947</v>
      </c>
      <c r="D177" t="inlineStr">
        <is>
          <t>JÖNKÖPINGS LÄN</t>
        </is>
      </c>
      <c r="E177" t="inlineStr">
        <is>
          <t>HABO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59928-2022</t>
        </is>
      </c>
      <c r="B178" s="1" t="n">
        <v>44909.34195601852</v>
      </c>
      <c r="C178" s="1" t="n">
        <v>45947</v>
      </c>
      <c r="D178" t="inlineStr">
        <is>
          <t>JÖNKÖPINGS LÄN</t>
        </is>
      </c>
      <c r="E178" t="inlineStr">
        <is>
          <t>HABO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38759-2025</t>
        </is>
      </c>
      <c r="B179" s="1" t="n">
        <v>45887.39712962963</v>
      </c>
      <c r="C179" s="1" t="n">
        <v>45947</v>
      </c>
      <c r="D179" t="inlineStr">
        <is>
          <t>JÖNKÖPINGS LÄN</t>
        </is>
      </c>
      <c r="E179" t="inlineStr">
        <is>
          <t>HABO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35626-2022</t>
        </is>
      </c>
      <c r="B180" s="1" t="n">
        <v>44799</v>
      </c>
      <c r="C180" s="1" t="n">
        <v>45947</v>
      </c>
      <c r="D180" t="inlineStr">
        <is>
          <t>JÖNKÖPINGS LÄN</t>
        </is>
      </c>
      <c r="E180" t="inlineStr">
        <is>
          <t>HABO</t>
        </is>
      </c>
      <c r="F180" t="inlineStr">
        <is>
          <t>Kommuner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26882-2025</t>
        </is>
      </c>
      <c r="B181" s="1" t="n">
        <v>45810.84284722222</v>
      </c>
      <c r="C181" s="1" t="n">
        <v>45947</v>
      </c>
      <c r="D181" t="inlineStr">
        <is>
          <t>JÖNKÖPINGS LÄN</t>
        </is>
      </c>
      <c r="E181" t="inlineStr">
        <is>
          <t>HABO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16108-2024</t>
        </is>
      </c>
      <c r="B182" s="1" t="n">
        <v>45406.46671296296</v>
      </c>
      <c r="C182" s="1" t="n">
        <v>45947</v>
      </c>
      <c r="D182" t="inlineStr">
        <is>
          <t>JÖNKÖPINGS LÄN</t>
        </is>
      </c>
      <c r="E182" t="inlineStr">
        <is>
          <t>HABO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38749-2025</t>
        </is>
      </c>
      <c r="B183" s="1" t="n">
        <v>45887.38887731481</v>
      </c>
      <c r="C183" s="1" t="n">
        <v>45947</v>
      </c>
      <c r="D183" t="inlineStr">
        <is>
          <t>JÖNKÖPINGS LÄN</t>
        </is>
      </c>
      <c r="E183" t="inlineStr">
        <is>
          <t>HABO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26364-2025</t>
        </is>
      </c>
      <c r="B184" s="1" t="n">
        <v>45806.33793981482</v>
      </c>
      <c r="C184" s="1" t="n">
        <v>45947</v>
      </c>
      <c r="D184" t="inlineStr">
        <is>
          <t>JÖNKÖPINGS LÄN</t>
        </is>
      </c>
      <c r="E184" t="inlineStr">
        <is>
          <t>HABO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272-2025</t>
        </is>
      </c>
      <c r="B185" s="1" t="n">
        <v>45660.48642361111</v>
      </c>
      <c r="C185" s="1" t="n">
        <v>45947</v>
      </c>
      <c r="D185" t="inlineStr">
        <is>
          <t>JÖNKÖPINGS LÄN</t>
        </is>
      </c>
      <c r="E185" t="inlineStr">
        <is>
          <t>HABO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38069-2025</t>
        </is>
      </c>
      <c r="B186" s="1" t="n">
        <v>45882</v>
      </c>
      <c r="C186" s="1" t="n">
        <v>45947</v>
      </c>
      <c r="D186" t="inlineStr">
        <is>
          <t>JÖNKÖPINGS LÄN</t>
        </is>
      </c>
      <c r="E186" t="inlineStr">
        <is>
          <t>HABO</t>
        </is>
      </c>
      <c r="F186" t="inlineStr">
        <is>
          <t>Allmännings- och besparingsskogar</t>
        </is>
      </c>
      <c r="G186" t="n">
        <v>6.8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16727-2023</t>
        </is>
      </c>
      <c r="B187" s="1" t="n">
        <v>45030</v>
      </c>
      <c r="C187" s="1" t="n">
        <v>45947</v>
      </c>
      <c r="D187" t="inlineStr">
        <is>
          <t>JÖNKÖPINGS LÄN</t>
        </is>
      </c>
      <c r="E187" t="inlineStr">
        <is>
          <t>HABO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35779-2022</t>
        </is>
      </c>
      <c r="B188" s="1" t="n">
        <v>44801.57503472222</v>
      </c>
      <c r="C188" s="1" t="n">
        <v>45947</v>
      </c>
      <c r="D188" t="inlineStr">
        <is>
          <t>JÖNKÖPINGS LÄN</t>
        </is>
      </c>
      <c r="E188" t="inlineStr">
        <is>
          <t>HABO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61665-2024</t>
        </is>
      </c>
      <c r="B189" s="1" t="n">
        <v>45647.29790509259</v>
      </c>
      <c r="C189" s="1" t="n">
        <v>45947</v>
      </c>
      <c r="D189" t="inlineStr">
        <is>
          <t>JÖNKÖPINGS LÄN</t>
        </is>
      </c>
      <c r="E189" t="inlineStr">
        <is>
          <t>HABO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62764-2023</t>
        </is>
      </c>
      <c r="B190" s="1" t="n">
        <v>45271.64642361111</v>
      </c>
      <c r="C190" s="1" t="n">
        <v>45947</v>
      </c>
      <c r="D190" t="inlineStr">
        <is>
          <t>JÖNKÖPINGS LÄN</t>
        </is>
      </c>
      <c r="E190" t="inlineStr">
        <is>
          <t>HABO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1244-2021</t>
        </is>
      </c>
      <c r="B191" s="1" t="n">
        <v>44208</v>
      </c>
      <c r="C191" s="1" t="n">
        <v>45947</v>
      </c>
      <c r="D191" t="inlineStr">
        <is>
          <t>JÖNKÖPINGS LÄN</t>
        </is>
      </c>
      <c r="E191" t="inlineStr">
        <is>
          <t>HABO</t>
        </is>
      </c>
      <c r="F191" t="inlineStr">
        <is>
          <t>Sveaskog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47773-2025</t>
        </is>
      </c>
      <c r="B192" s="1" t="n">
        <v>45931.72253472222</v>
      </c>
      <c r="C192" s="1" t="n">
        <v>45947</v>
      </c>
      <c r="D192" t="inlineStr">
        <is>
          <t>JÖNKÖPINGS LÄN</t>
        </is>
      </c>
      <c r="E192" t="inlineStr">
        <is>
          <t>HABO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55788-2020</t>
        </is>
      </c>
      <c r="B193" s="1" t="n">
        <v>44132</v>
      </c>
      <c r="C193" s="1" t="n">
        <v>45947</v>
      </c>
      <c r="D193" t="inlineStr">
        <is>
          <t>JÖNKÖPINGS LÄN</t>
        </is>
      </c>
      <c r="E193" t="inlineStr">
        <is>
          <t>HABO</t>
        </is>
      </c>
      <c r="F193" t="inlineStr">
        <is>
          <t>Sveaskog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34738-2021</t>
        </is>
      </c>
      <c r="B194" s="1" t="n">
        <v>44382.66885416667</v>
      </c>
      <c r="C194" s="1" t="n">
        <v>45947</v>
      </c>
      <c r="D194" t="inlineStr">
        <is>
          <t>JÖNKÖPINGS LÄN</t>
        </is>
      </c>
      <c r="E194" t="inlineStr">
        <is>
          <t>HABO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28813-2022</t>
        </is>
      </c>
      <c r="B195" s="1" t="n">
        <v>44749</v>
      </c>
      <c r="C195" s="1" t="n">
        <v>45947</v>
      </c>
      <c r="D195" t="inlineStr">
        <is>
          <t>JÖNKÖPINGS LÄN</t>
        </is>
      </c>
      <c r="E195" t="inlineStr">
        <is>
          <t>HABO</t>
        </is>
      </c>
      <c r="G195" t="n">
        <v>4.5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28816-2022</t>
        </is>
      </c>
      <c r="B196" s="1" t="n">
        <v>44749</v>
      </c>
      <c r="C196" s="1" t="n">
        <v>45947</v>
      </c>
      <c r="D196" t="inlineStr">
        <is>
          <t>JÖNKÖPINGS LÄN</t>
        </is>
      </c>
      <c r="E196" t="inlineStr">
        <is>
          <t>HABO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28690-2024</t>
        </is>
      </c>
      <c r="B197" s="1" t="n">
        <v>45478.49003472222</v>
      </c>
      <c r="C197" s="1" t="n">
        <v>45947</v>
      </c>
      <c r="D197" t="inlineStr">
        <is>
          <t>JÖNKÖPINGS LÄN</t>
        </is>
      </c>
      <c r="E197" t="inlineStr">
        <is>
          <t>HABO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23148-2024</t>
        </is>
      </c>
      <c r="B198" s="1" t="n">
        <v>45450.64201388889</v>
      </c>
      <c r="C198" s="1" t="n">
        <v>45947</v>
      </c>
      <c r="D198" t="inlineStr">
        <is>
          <t>JÖNKÖPINGS LÄN</t>
        </is>
      </c>
      <c r="E198" t="inlineStr">
        <is>
          <t>HABO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23153-2024</t>
        </is>
      </c>
      <c r="B199" s="1" t="n">
        <v>45450.66217592593</v>
      </c>
      <c r="C199" s="1" t="n">
        <v>45947</v>
      </c>
      <c r="D199" t="inlineStr">
        <is>
          <t>JÖNKÖPINGS LÄN</t>
        </is>
      </c>
      <c r="E199" t="inlineStr">
        <is>
          <t>HABO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11887-2023</t>
        </is>
      </c>
      <c r="B200" s="1" t="n">
        <v>44995.43578703704</v>
      </c>
      <c r="C200" s="1" t="n">
        <v>45947</v>
      </c>
      <c r="D200" t="inlineStr">
        <is>
          <t>JÖNKÖPINGS LÄN</t>
        </is>
      </c>
      <c r="E200" t="inlineStr">
        <is>
          <t>HABO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6226-2025</t>
        </is>
      </c>
      <c r="B201" s="1" t="n">
        <v>45698.54723379629</v>
      </c>
      <c r="C201" s="1" t="n">
        <v>45947</v>
      </c>
      <c r="D201" t="inlineStr">
        <is>
          <t>JÖNKÖPINGS LÄN</t>
        </is>
      </c>
      <c r="E201" t="inlineStr">
        <is>
          <t>HABO</t>
        </is>
      </c>
      <c r="G201" t="n">
        <v>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6229-2025</t>
        </is>
      </c>
      <c r="B202" s="1" t="n">
        <v>45698.54895833333</v>
      </c>
      <c r="C202" s="1" t="n">
        <v>45947</v>
      </c>
      <c r="D202" t="inlineStr">
        <is>
          <t>JÖNKÖPINGS LÄN</t>
        </is>
      </c>
      <c r="E202" t="inlineStr">
        <is>
          <t>HABO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4549-2025</t>
        </is>
      </c>
      <c r="B203" s="1" t="n">
        <v>45687.40525462963</v>
      </c>
      <c r="C203" s="1" t="n">
        <v>45947</v>
      </c>
      <c r="D203" t="inlineStr">
        <is>
          <t>JÖNKÖPINGS LÄN</t>
        </is>
      </c>
      <c r="E203" t="inlineStr">
        <is>
          <t>HABO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49447-2024</t>
        </is>
      </c>
      <c r="B204" s="1" t="n">
        <v>45595.96028935185</v>
      </c>
      <c r="C204" s="1" t="n">
        <v>45947</v>
      </c>
      <c r="D204" t="inlineStr">
        <is>
          <t>JÖNKÖPINGS LÄN</t>
        </is>
      </c>
      <c r="E204" t="inlineStr">
        <is>
          <t>HABO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35148-2022</t>
        </is>
      </c>
      <c r="B205" s="1" t="n">
        <v>44797</v>
      </c>
      <c r="C205" s="1" t="n">
        <v>45947</v>
      </c>
      <c r="D205" t="inlineStr">
        <is>
          <t>JÖNKÖPINGS LÄN</t>
        </is>
      </c>
      <c r="E205" t="inlineStr">
        <is>
          <t>HABO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2780-2023</t>
        </is>
      </c>
      <c r="B206" s="1" t="n">
        <v>44944.65483796296</v>
      </c>
      <c r="C206" s="1" t="n">
        <v>45947</v>
      </c>
      <c r="D206" t="inlineStr">
        <is>
          <t>JÖNKÖPINGS LÄN</t>
        </is>
      </c>
      <c r="E206" t="inlineStr">
        <is>
          <t>HABO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17519-2025</t>
        </is>
      </c>
      <c r="B207" s="1" t="n">
        <v>45757.57725694445</v>
      </c>
      <c r="C207" s="1" t="n">
        <v>45947</v>
      </c>
      <c r="D207" t="inlineStr">
        <is>
          <t>JÖNKÖPINGS LÄN</t>
        </is>
      </c>
      <c r="E207" t="inlineStr">
        <is>
          <t>HABO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17520-2025</t>
        </is>
      </c>
      <c r="B208" s="1" t="n">
        <v>45757.57844907408</v>
      </c>
      <c r="C208" s="1" t="n">
        <v>45947</v>
      </c>
      <c r="D208" t="inlineStr">
        <is>
          <t>JÖNKÖPINGS LÄN</t>
        </is>
      </c>
      <c r="E208" t="inlineStr">
        <is>
          <t>HABO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36483-2023</t>
        </is>
      </c>
      <c r="B209" s="1" t="n">
        <v>45152.73112268518</v>
      </c>
      <c r="C209" s="1" t="n">
        <v>45947</v>
      </c>
      <c r="D209" t="inlineStr">
        <is>
          <t>JÖNKÖPINGS LÄN</t>
        </is>
      </c>
      <c r="E209" t="inlineStr">
        <is>
          <t>HABO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30350-2023</t>
        </is>
      </c>
      <c r="B210" s="1" t="n">
        <v>45111.39873842592</v>
      </c>
      <c r="C210" s="1" t="n">
        <v>45947</v>
      </c>
      <c r="D210" t="inlineStr">
        <is>
          <t>JÖNKÖPINGS LÄN</t>
        </is>
      </c>
      <c r="E210" t="inlineStr">
        <is>
          <t>HABO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55368-2024</t>
        </is>
      </c>
      <c r="B211" s="1" t="n">
        <v>45621</v>
      </c>
      <c r="C211" s="1" t="n">
        <v>45947</v>
      </c>
      <c r="D211" t="inlineStr">
        <is>
          <t>JÖNKÖPINGS LÄN</t>
        </is>
      </c>
      <c r="E211" t="inlineStr">
        <is>
          <t>HABO</t>
        </is>
      </c>
      <c r="G211" t="n">
        <v>4.6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55372-2024</t>
        </is>
      </c>
      <c r="B212" s="1" t="n">
        <v>45621.93097222222</v>
      </c>
      <c r="C212" s="1" t="n">
        <v>45947</v>
      </c>
      <c r="D212" t="inlineStr">
        <is>
          <t>JÖNKÖPINGS LÄN</t>
        </is>
      </c>
      <c r="E212" t="inlineStr">
        <is>
          <t>HABO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55375-2024</t>
        </is>
      </c>
      <c r="B213" s="1" t="n">
        <v>45621.93724537037</v>
      </c>
      <c r="C213" s="1" t="n">
        <v>45947</v>
      </c>
      <c r="D213" t="inlineStr">
        <is>
          <t>JÖNKÖPINGS LÄN</t>
        </is>
      </c>
      <c r="E213" t="inlineStr">
        <is>
          <t>HABO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30863-2023</t>
        </is>
      </c>
      <c r="B214" s="1" t="n">
        <v>45113</v>
      </c>
      <c r="C214" s="1" t="n">
        <v>45947</v>
      </c>
      <c r="D214" t="inlineStr">
        <is>
          <t>JÖNKÖPINGS LÄN</t>
        </is>
      </c>
      <c r="E214" t="inlineStr">
        <is>
          <t>HABO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1396-2021</t>
        </is>
      </c>
      <c r="B215" s="1" t="n">
        <v>44208</v>
      </c>
      <c r="C215" s="1" t="n">
        <v>45947</v>
      </c>
      <c r="D215" t="inlineStr">
        <is>
          <t>JÖNKÖPINGS LÄN</t>
        </is>
      </c>
      <c r="E215" t="inlineStr">
        <is>
          <t>HABO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1412-2021</t>
        </is>
      </c>
      <c r="B216" s="1" t="n">
        <v>44208</v>
      </c>
      <c r="C216" s="1" t="n">
        <v>45947</v>
      </c>
      <c r="D216" t="inlineStr">
        <is>
          <t>JÖNKÖPINGS LÄN</t>
        </is>
      </c>
      <c r="E216" t="inlineStr">
        <is>
          <t>HABO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60726-2022</t>
        </is>
      </c>
      <c r="B217" s="1" t="n">
        <v>44913.54509259259</v>
      </c>
      <c r="C217" s="1" t="n">
        <v>45947</v>
      </c>
      <c r="D217" t="inlineStr">
        <is>
          <t>JÖNKÖPINGS LÄN</t>
        </is>
      </c>
      <c r="E217" t="inlineStr">
        <is>
          <t>HABO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41910-2022</t>
        </is>
      </c>
      <c r="B218" s="1" t="n">
        <v>44830</v>
      </c>
      <c r="C218" s="1" t="n">
        <v>45947</v>
      </c>
      <c r="D218" t="inlineStr">
        <is>
          <t>JÖNKÖPINGS LÄN</t>
        </is>
      </c>
      <c r="E218" t="inlineStr">
        <is>
          <t>HABO</t>
        </is>
      </c>
      <c r="G218" t="n">
        <v>7.6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40725-2025</t>
        </is>
      </c>
      <c r="B219" s="1" t="n">
        <v>45897.34652777778</v>
      </c>
      <c r="C219" s="1" t="n">
        <v>45947</v>
      </c>
      <c r="D219" t="inlineStr">
        <is>
          <t>JÖNKÖPINGS LÄN</t>
        </is>
      </c>
      <c r="E219" t="inlineStr">
        <is>
          <t>HABO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16458-2025</t>
        </is>
      </c>
      <c r="B220" s="1" t="n">
        <v>45751.52873842593</v>
      </c>
      <c r="C220" s="1" t="n">
        <v>45947</v>
      </c>
      <c r="D220" t="inlineStr">
        <is>
          <t>JÖNKÖPINGS LÄN</t>
        </is>
      </c>
      <c r="E220" t="inlineStr">
        <is>
          <t>HABO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40677-2025</t>
        </is>
      </c>
      <c r="B221" s="1" t="n">
        <v>45896.79884259259</v>
      </c>
      <c r="C221" s="1" t="n">
        <v>45947</v>
      </c>
      <c r="D221" t="inlineStr">
        <is>
          <t>JÖNKÖPINGS LÄN</t>
        </is>
      </c>
      <c r="E221" t="inlineStr">
        <is>
          <t>HABO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13880-2023</t>
        </is>
      </c>
      <c r="B222" s="1" t="n">
        <v>45007</v>
      </c>
      <c r="C222" s="1" t="n">
        <v>45947</v>
      </c>
      <c r="D222" t="inlineStr">
        <is>
          <t>JÖNKÖPINGS LÄN</t>
        </is>
      </c>
      <c r="E222" t="inlineStr">
        <is>
          <t>HABO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16459-2025</t>
        </is>
      </c>
      <c r="B223" s="1" t="n">
        <v>45751.53125</v>
      </c>
      <c r="C223" s="1" t="n">
        <v>45947</v>
      </c>
      <c r="D223" t="inlineStr">
        <is>
          <t>JÖNKÖPINGS LÄN</t>
        </is>
      </c>
      <c r="E223" t="inlineStr">
        <is>
          <t>HABO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40883-2023</t>
        </is>
      </c>
      <c r="B224" s="1" t="n">
        <v>45173.37297453704</v>
      </c>
      <c r="C224" s="1" t="n">
        <v>45947</v>
      </c>
      <c r="D224" t="inlineStr">
        <is>
          <t>JÖNKÖPINGS LÄN</t>
        </is>
      </c>
      <c r="E224" t="inlineStr">
        <is>
          <t>HABO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37128-2025</t>
        </is>
      </c>
      <c r="B225" s="1" t="n">
        <v>45875.54210648148</v>
      </c>
      <c r="C225" s="1" t="n">
        <v>45947</v>
      </c>
      <c r="D225" t="inlineStr">
        <is>
          <t>JÖNKÖPINGS LÄN</t>
        </is>
      </c>
      <c r="E225" t="inlineStr">
        <is>
          <t>HABO</t>
        </is>
      </c>
      <c r="G225" t="n">
        <v>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53264-2022</t>
        </is>
      </c>
      <c r="B226" s="1" t="n">
        <v>44876</v>
      </c>
      <c r="C226" s="1" t="n">
        <v>45947</v>
      </c>
      <c r="D226" t="inlineStr">
        <is>
          <t>JÖNKÖPINGS LÄN</t>
        </is>
      </c>
      <c r="E226" t="inlineStr">
        <is>
          <t>HABO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40575-2021</t>
        </is>
      </c>
      <c r="B227" s="1" t="n">
        <v>44420</v>
      </c>
      <c r="C227" s="1" t="n">
        <v>45947</v>
      </c>
      <c r="D227" t="inlineStr">
        <is>
          <t>JÖNKÖPINGS LÄN</t>
        </is>
      </c>
      <c r="E227" t="inlineStr">
        <is>
          <t>HABO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4957-2025</t>
        </is>
      </c>
      <c r="B228" s="1" t="n">
        <v>45689.57192129629</v>
      </c>
      <c r="C228" s="1" t="n">
        <v>45947</v>
      </c>
      <c r="D228" t="inlineStr">
        <is>
          <t>JÖNKÖPINGS LÄN</t>
        </is>
      </c>
      <c r="E228" t="inlineStr">
        <is>
          <t>HABO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48348-2025</t>
        </is>
      </c>
      <c r="B229" s="1" t="n">
        <v>45933.65431712963</v>
      </c>
      <c r="C229" s="1" t="n">
        <v>45947</v>
      </c>
      <c r="D229" t="inlineStr">
        <is>
          <t>JÖNKÖPINGS LÄN</t>
        </is>
      </c>
      <c r="E229" t="inlineStr">
        <is>
          <t>HABO</t>
        </is>
      </c>
      <c r="G229" t="n">
        <v>9.4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16726-2023</t>
        </is>
      </c>
      <c r="B230" s="1" t="n">
        <v>45030.67268518519</v>
      </c>
      <c r="C230" s="1" t="n">
        <v>45947</v>
      </c>
      <c r="D230" t="inlineStr">
        <is>
          <t>JÖNKÖPINGS LÄN</t>
        </is>
      </c>
      <c r="E230" t="inlineStr">
        <is>
          <t>HABO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32247-2023</t>
        </is>
      </c>
      <c r="B231" s="1" t="n">
        <v>45120.00594907408</v>
      </c>
      <c r="C231" s="1" t="n">
        <v>45947</v>
      </c>
      <c r="D231" t="inlineStr">
        <is>
          <t>JÖNKÖPINGS LÄN</t>
        </is>
      </c>
      <c r="E231" t="inlineStr">
        <is>
          <t>HABO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32253-2023</t>
        </is>
      </c>
      <c r="B232" s="1" t="n">
        <v>45120.05320601852</v>
      </c>
      <c r="C232" s="1" t="n">
        <v>45947</v>
      </c>
      <c r="D232" t="inlineStr">
        <is>
          <t>JÖNKÖPINGS LÄN</t>
        </is>
      </c>
      <c r="E232" t="inlineStr">
        <is>
          <t>HABO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45601-2022</t>
        </is>
      </c>
      <c r="B233" s="1" t="n">
        <v>44845.56953703704</v>
      </c>
      <c r="C233" s="1" t="n">
        <v>45947</v>
      </c>
      <c r="D233" t="inlineStr">
        <is>
          <t>JÖNKÖPINGS LÄN</t>
        </is>
      </c>
      <c r="E233" t="inlineStr">
        <is>
          <t>HABO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56767-2022</t>
        </is>
      </c>
      <c r="B234" s="1" t="n">
        <v>44894</v>
      </c>
      <c r="C234" s="1" t="n">
        <v>45947</v>
      </c>
      <c r="D234" t="inlineStr">
        <is>
          <t>JÖNKÖPINGS LÄN</t>
        </is>
      </c>
      <c r="E234" t="inlineStr">
        <is>
          <t>HABO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37438-2025</t>
        </is>
      </c>
      <c r="B235" s="1" t="n">
        <v>45877.53517361111</v>
      </c>
      <c r="C235" s="1" t="n">
        <v>45947</v>
      </c>
      <c r="D235" t="inlineStr">
        <is>
          <t>JÖNKÖPINGS LÄN</t>
        </is>
      </c>
      <c r="E235" t="inlineStr">
        <is>
          <t>HABO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54989-2024</t>
        </is>
      </c>
      <c r="B236" s="1" t="n">
        <v>45620.84454861111</v>
      </c>
      <c r="C236" s="1" t="n">
        <v>45947</v>
      </c>
      <c r="D236" t="inlineStr">
        <is>
          <t>JÖNKÖPINGS LÄN</t>
        </is>
      </c>
      <c r="E236" t="inlineStr">
        <is>
          <t>HABO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15252-2024</t>
        </is>
      </c>
      <c r="B237" s="1" t="n">
        <v>45400.54119212963</v>
      </c>
      <c r="C237" s="1" t="n">
        <v>45947</v>
      </c>
      <c r="D237" t="inlineStr">
        <is>
          <t>JÖNKÖPINGS LÄN</t>
        </is>
      </c>
      <c r="E237" t="inlineStr">
        <is>
          <t>HABO</t>
        </is>
      </c>
      <c r="G237" t="n">
        <v>0.2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45321-2025</t>
        </is>
      </c>
      <c r="B238" s="1" t="n">
        <v>45922.28649305556</v>
      </c>
      <c r="C238" s="1" t="n">
        <v>45947</v>
      </c>
      <c r="D238" t="inlineStr">
        <is>
          <t>JÖNKÖPINGS LÄN</t>
        </is>
      </c>
      <c r="E238" t="inlineStr">
        <is>
          <t>HABO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45322-2025</t>
        </is>
      </c>
      <c r="B239" s="1" t="n">
        <v>45922.29103009259</v>
      </c>
      <c r="C239" s="1" t="n">
        <v>45947</v>
      </c>
      <c r="D239" t="inlineStr">
        <is>
          <t>JÖNKÖPINGS LÄN</t>
        </is>
      </c>
      <c r="E239" t="inlineStr">
        <is>
          <t>HABO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26207-2023</t>
        </is>
      </c>
      <c r="B240" s="1" t="n">
        <v>45091.55079861111</v>
      </c>
      <c r="C240" s="1" t="n">
        <v>45947</v>
      </c>
      <c r="D240" t="inlineStr">
        <is>
          <t>JÖNKÖPINGS LÄN</t>
        </is>
      </c>
      <c r="E240" t="inlineStr">
        <is>
          <t>HABO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54988-2024</t>
        </is>
      </c>
      <c r="B241" s="1" t="n">
        <v>45620.84238425926</v>
      </c>
      <c r="C241" s="1" t="n">
        <v>45947</v>
      </c>
      <c r="D241" t="inlineStr">
        <is>
          <t>JÖNKÖPINGS LÄN</t>
        </is>
      </c>
      <c r="E241" t="inlineStr">
        <is>
          <t>HABO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10943-2022</t>
        </is>
      </c>
      <c r="B242" s="1" t="n">
        <v>44628</v>
      </c>
      <c r="C242" s="1" t="n">
        <v>45947</v>
      </c>
      <c r="D242" t="inlineStr">
        <is>
          <t>JÖNKÖPINGS LÄN</t>
        </is>
      </c>
      <c r="E242" t="inlineStr">
        <is>
          <t>HABO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28810-2022</t>
        </is>
      </c>
      <c r="B243" s="1" t="n">
        <v>44749</v>
      </c>
      <c r="C243" s="1" t="n">
        <v>45947</v>
      </c>
      <c r="D243" t="inlineStr">
        <is>
          <t>JÖNKÖPINGS LÄN</t>
        </is>
      </c>
      <c r="E243" t="inlineStr">
        <is>
          <t>HABO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28817-2022</t>
        </is>
      </c>
      <c r="B244" s="1" t="n">
        <v>44749</v>
      </c>
      <c r="C244" s="1" t="n">
        <v>45947</v>
      </c>
      <c r="D244" t="inlineStr">
        <is>
          <t>JÖNKÖPINGS LÄN</t>
        </is>
      </c>
      <c r="E244" t="inlineStr">
        <is>
          <t>HABO</t>
        </is>
      </c>
      <c r="G244" t="n">
        <v>22.4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38122-2025</t>
        </is>
      </c>
      <c r="B245" s="1" t="n">
        <v>45882.55258101852</v>
      </c>
      <c r="C245" s="1" t="n">
        <v>45947</v>
      </c>
      <c r="D245" t="inlineStr">
        <is>
          <t>JÖNKÖPINGS LÄN</t>
        </is>
      </c>
      <c r="E245" t="inlineStr">
        <is>
          <t>HABO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46589-2025</t>
        </is>
      </c>
      <c r="B246" s="1" t="n">
        <v>45926</v>
      </c>
      <c r="C246" s="1" t="n">
        <v>45947</v>
      </c>
      <c r="D246" t="inlineStr">
        <is>
          <t>JÖNKÖPINGS LÄN</t>
        </is>
      </c>
      <c r="E246" t="inlineStr">
        <is>
          <t>HABO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41962-2025</t>
        </is>
      </c>
      <c r="B247" s="1" t="n">
        <v>45903.46984953704</v>
      </c>
      <c r="C247" s="1" t="n">
        <v>45947</v>
      </c>
      <c r="D247" t="inlineStr">
        <is>
          <t>JÖNKÖPINGS LÄN</t>
        </is>
      </c>
      <c r="E247" t="inlineStr">
        <is>
          <t>HABO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38065-2025</t>
        </is>
      </c>
      <c r="B248" s="1" t="n">
        <v>45882</v>
      </c>
      <c r="C248" s="1" t="n">
        <v>45947</v>
      </c>
      <c r="D248" t="inlineStr">
        <is>
          <t>JÖNKÖPINGS LÄN</t>
        </is>
      </c>
      <c r="E248" t="inlineStr">
        <is>
          <t>HABO</t>
        </is>
      </c>
      <c r="F248" t="inlineStr">
        <is>
          <t>Allmännings- och besparingsskogar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54693-2023</t>
        </is>
      </c>
      <c r="B249" s="1" t="n">
        <v>45236.28766203704</v>
      </c>
      <c r="C249" s="1" t="n">
        <v>45947</v>
      </c>
      <c r="D249" t="inlineStr">
        <is>
          <t>JÖNKÖPINGS LÄN</t>
        </is>
      </c>
      <c r="E249" t="inlineStr">
        <is>
          <t>HABO</t>
        </is>
      </c>
      <c r="G249" t="n">
        <v>5.3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57999-2024</t>
        </is>
      </c>
      <c r="B250" s="1" t="n">
        <v>45631.63677083333</v>
      </c>
      <c r="C250" s="1" t="n">
        <v>45947</v>
      </c>
      <c r="D250" t="inlineStr">
        <is>
          <t>JÖNKÖPINGS LÄN</t>
        </is>
      </c>
      <c r="E250" t="inlineStr">
        <is>
          <t>HABO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40638-2024</t>
        </is>
      </c>
      <c r="B251" s="1" t="n">
        <v>45558.29855324074</v>
      </c>
      <c r="C251" s="1" t="n">
        <v>45947</v>
      </c>
      <c r="D251" t="inlineStr">
        <is>
          <t>JÖNKÖPINGS LÄN</t>
        </is>
      </c>
      <c r="E251" t="inlineStr">
        <is>
          <t>HABO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59917-2024</t>
        </is>
      </c>
      <c r="B252" s="1" t="n">
        <v>45641.84190972222</v>
      </c>
      <c r="C252" s="1" t="n">
        <v>45947</v>
      </c>
      <c r="D252" t="inlineStr">
        <is>
          <t>JÖNKÖPINGS LÄN</t>
        </is>
      </c>
      <c r="E252" t="inlineStr">
        <is>
          <t>HABO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38125-2025</t>
        </is>
      </c>
      <c r="B253" s="1" t="n">
        <v>45882.55325231481</v>
      </c>
      <c r="C253" s="1" t="n">
        <v>45947</v>
      </c>
      <c r="D253" t="inlineStr">
        <is>
          <t>JÖNKÖPINGS LÄN</t>
        </is>
      </c>
      <c r="E253" t="inlineStr">
        <is>
          <t>HABO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45818-2025</t>
        </is>
      </c>
      <c r="B254" s="1" t="n">
        <v>45923.59528935186</v>
      </c>
      <c r="C254" s="1" t="n">
        <v>45947</v>
      </c>
      <c r="D254" t="inlineStr">
        <is>
          <t>JÖNKÖPINGS LÄN</t>
        </is>
      </c>
      <c r="E254" t="inlineStr">
        <is>
          <t>HABO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26202-2023</t>
        </is>
      </c>
      <c r="B255" s="1" t="n">
        <v>45091.54733796296</v>
      </c>
      <c r="C255" s="1" t="n">
        <v>45947</v>
      </c>
      <c r="D255" t="inlineStr">
        <is>
          <t>JÖNKÖPINGS LÄN</t>
        </is>
      </c>
      <c r="E255" t="inlineStr">
        <is>
          <t>HABO</t>
        </is>
      </c>
      <c r="G255" t="n">
        <v>0.2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26212-2023</t>
        </is>
      </c>
      <c r="B256" s="1" t="n">
        <v>45091.55373842592</v>
      </c>
      <c r="C256" s="1" t="n">
        <v>45947</v>
      </c>
      <c r="D256" t="inlineStr">
        <is>
          <t>JÖNKÖPINGS LÄN</t>
        </is>
      </c>
      <c r="E256" t="inlineStr">
        <is>
          <t>HABO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38063-2025</t>
        </is>
      </c>
      <c r="B257" s="1" t="n">
        <v>45882</v>
      </c>
      <c r="C257" s="1" t="n">
        <v>45947</v>
      </c>
      <c r="D257" t="inlineStr">
        <is>
          <t>JÖNKÖPINGS LÄN</t>
        </is>
      </c>
      <c r="E257" t="inlineStr">
        <is>
          <t>HABO</t>
        </is>
      </c>
      <c r="F257" t="inlineStr">
        <is>
          <t>Allmännings- och besparingsskogar</t>
        </is>
      </c>
      <c r="G257" t="n">
        <v>11.4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38067-2025</t>
        </is>
      </c>
      <c r="B258" s="1" t="n">
        <v>45882</v>
      </c>
      <c r="C258" s="1" t="n">
        <v>45947</v>
      </c>
      <c r="D258" t="inlineStr">
        <is>
          <t>JÖNKÖPINGS LÄN</t>
        </is>
      </c>
      <c r="E258" t="inlineStr">
        <is>
          <t>HABO</t>
        </is>
      </c>
      <c r="F258" t="inlineStr">
        <is>
          <t>Allmännings- och besparingsskogar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28131-2023</t>
        </is>
      </c>
      <c r="B259" s="1" t="n">
        <v>45099</v>
      </c>
      <c r="C259" s="1" t="n">
        <v>45947</v>
      </c>
      <c r="D259" t="inlineStr">
        <is>
          <t>JÖNKÖPINGS LÄN</t>
        </is>
      </c>
      <c r="E259" t="inlineStr">
        <is>
          <t>HABO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47836-2023</t>
        </is>
      </c>
      <c r="B260" s="1" t="n">
        <v>45204.37240740741</v>
      </c>
      <c r="C260" s="1" t="n">
        <v>45947</v>
      </c>
      <c r="D260" t="inlineStr">
        <is>
          <t>JÖNKÖPINGS LÄN</t>
        </is>
      </c>
      <c r="E260" t="inlineStr">
        <is>
          <t>HABO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16149-2025</t>
        </is>
      </c>
      <c r="B261" s="1" t="n">
        <v>45750.48006944444</v>
      </c>
      <c r="C261" s="1" t="n">
        <v>45947</v>
      </c>
      <c r="D261" t="inlineStr">
        <is>
          <t>JÖNKÖPINGS LÄN</t>
        </is>
      </c>
      <c r="E261" t="inlineStr">
        <is>
          <t>HABO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31591-2022</t>
        </is>
      </c>
      <c r="B262" s="1" t="n">
        <v>44775.56290509259</v>
      </c>
      <c r="C262" s="1" t="n">
        <v>45947</v>
      </c>
      <c r="D262" t="inlineStr">
        <is>
          <t>JÖNKÖPINGS LÄN</t>
        </is>
      </c>
      <c r="E262" t="inlineStr">
        <is>
          <t>HABO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49448-2024</t>
        </is>
      </c>
      <c r="B263" s="1" t="n">
        <v>45595.96385416666</v>
      </c>
      <c r="C263" s="1" t="n">
        <v>45947</v>
      </c>
      <c r="D263" t="inlineStr">
        <is>
          <t>JÖNKÖPINGS LÄN</t>
        </is>
      </c>
      <c r="E263" t="inlineStr">
        <is>
          <t>HABO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1699-2024</t>
        </is>
      </c>
      <c r="B264" s="1" t="n">
        <v>45307</v>
      </c>
      <c r="C264" s="1" t="n">
        <v>45947</v>
      </c>
      <c r="D264" t="inlineStr">
        <is>
          <t>JÖNKÖPINGS LÄN</t>
        </is>
      </c>
      <c r="E264" t="inlineStr">
        <is>
          <t>HABO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58666-2024</t>
        </is>
      </c>
      <c r="B265" s="1" t="n">
        <v>45635.60771990741</v>
      </c>
      <c r="C265" s="1" t="n">
        <v>45947</v>
      </c>
      <c r="D265" t="inlineStr">
        <is>
          <t>JÖNKÖPINGS LÄN</t>
        </is>
      </c>
      <c r="E265" t="inlineStr">
        <is>
          <t>HABO</t>
        </is>
      </c>
      <c r="G265" t="n">
        <v>3.8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35115-2021</t>
        </is>
      </c>
      <c r="B266" s="1" t="n">
        <v>44384</v>
      </c>
      <c r="C266" s="1" t="n">
        <v>45947</v>
      </c>
      <c r="D266" t="inlineStr">
        <is>
          <t>JÖNKÖPINGS LÄN</t>
        </is>
      </c>
      <c r="E266" t="inlineStr">
        <is>
          <t>HABO</t>
        </is>
      </c>
      <c r="G266" t="n">
        <v>8.4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51588-2023</t>
        </is>
      </c>
      <c r="B267" s="1" t="n">
        <v>45222</v>
      </c>
      <c r="C267" s="1" t="n">
        <v>45947</v>
      </c>
      <c r="D267" t="inlineStr">
        <is>
          <t>JÖNKÖPINGS LÄN</t>
        </is>
      </c>
      <c r="E267" t="inlineStr">
        <is>
          <t>HABO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679-2025</t>
        </is>
      </c>
      <c r="B268" s="1" t="n">
        <v>45664.84519675926</v>
      </c>
      <c r="C268" s="1" t="n">
        <v>45947</v>
      </c>
      <c r="D268" t="inlineStr">
        <is>
          <t>JÖNKÖPINGS LÄN</t>
        </is>
      </c>
      <c r="E268" t="inlineStr">
        <is>
          <t>HABO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59058-2024</t>
        </is>
      </c>
      <c r="B269" s="1" t="n">
        <v>45636</v>
      </c>
      <c r="C269" s="1" t="n">
        <v>45947</v>
      </c>
      <c r="D269" t="inlineStr">
        <is>
          <t>JÖNKÖPINGS LÄN</t>
        </is>
      </c>
      <c r="E269" t="inlineStr">
        <is>
          <t>HABO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32331-2023</t>
        </is>
      </c>
      <c r="B270" s="1" t="n">
        <v>45120</v>
      </c>
      <c r="C270" s="1" t="n">
        <v>45947</v>
      </c>
      <c r="D270" t="inlineStr">
        <is>
          <t>JÖNKÖPINGS LÄN</t>
        </is>
      </c>
      <c r="E270" t="inlineStr">
        <is>
          <t>HABO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26711-2024</t>
        </is>
      </c>
      <c r="B271" s="1" t="n">
        <v>45470.40313657407</v>
      </c>
      <c r="C271" s="1" t="n">
        <v>45947</v>
      </c>
      <c r="D271" t="inlineStr">
        <is>
          <t>JÖNKÖPINGS LÄN</t>
        </is>
      </c>
      <c r="E271" t="inlineStr">
        <is>
          <t>HABO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11426-2024</t>
        </is>
      </c>
      <c r="B272" s="1" t="n">
        <v>45372.50304398148</v>
      </c>
      <c r="C272" s="1" t="n">
        <v>45947</v>
      </c>
      <c r="D272" t="inlineStr">
        <is>
          <t>JÖNKÖPINGS LÄN</t>
        </is>
      </c>
      <c r="E272" t="inlineStr">
        <is>
          <t>HABO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54892-2021</t>
        </is>
      </c>
      <c r="B273" s="1" t="n">
        <v>44474.36921296296</v>
      </c>
      <c r="C273" s="1" t="n">
        <v>45947</v>
      </c>
      <c r="D273" t="inlineStr">
        <is>
          <t>JÖNKÖPINGS LÄN</t>
        </is>
      </c>
      <c r="E273" t="inlineStr">
        <is>
          <t>HABO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65067-2023</t>
        </is>
      </c>
      <c r="B274" s="1" t="n">
        <v>45287</v>
      </c>
      <c r="C274" s="1" t="n">
        <v>45947</v>
      </c>
      <c r="D274" t="inlineStr">
        <is>
          <t>JÖNKÖPINGS LÄN</t>
        </is>
      </c>
      <c r="E274" t="inlineStr">
        <is>
          <t>HABO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15517-2023</t>
        </is>
      </c>
      <c r="B275" s="1" t="n">
        <v>45020</v>
      </c>
      <c r="C275" s="1" t="n">
        <v>45947</v>
      </c>
      <c r="D275" t="inlineStr">
        <is>
          <t>JÖNKÖPINGS LÄN</t>
        </is>
      </c>
      <c r="E275" t="inlineStr">
        <is>
          <t>HABO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25954-2024</t>
        </is>
      </c>
      <c r="B276" s="1" t="n">
        <v>45467.65891203703</v>
      </c>
      <c r="C276" s="1" t="n">
        <v>45947</v>
      </c>
      <c r="D276" t="inlineStr">
        <is>
          <t>JÖNKÖPINGS LÄN</t>
        </is>
      </c>
      <c r="E276" t="inlineStr">
        <is>
          <t>HABO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14724-2024</t>
        </is>
      </c>
      <c r="B277" s="1" t="n">
        <v>45397</v>
      </c>
      <c r="C277" s="1" t="n">
        <v>45947</v>
      </c>
      <c r="D277" t="inlineStr">
        <is>
          <t>JÖNKÖPINGS LÄN</t>
        </is>
      </c>
      <c r="E277" t="inlineStr">
        <is>
          <t>HABO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53300-2022</t>
        </is>
      </c>
      <c r="B278" s="1" t="n">
        <v>44877</v>
      </c>
      <c r="C278" s="1" t="n">
        <v>45947</v>
      </c>
      <c r="D278" t="inlineStr">
        <is>
          <t>JÖNKÖPINGS LÄN</t>
        </is>
      </c>
      <c r="E278" t="inlineStr">
        <is>
          <t>HABO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3710-2023</t>
        </is>
      </c>
      <c r="B279" s="1" t="n">
        <v>44951</v>
      </c>
      <c r="C279" s="1" t="n">
        <v>45947</v>
      </c>
      <c r="D279" t="inlineStr">
        <is>
          <t>JÖNKÖPINGS LÄN</t>
        </is>
      </c>
      <c r="E279" t="inlineStr">
        <is>
          <t>HABO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27795-2024</t>
        </is>
      </c>
      <c r="B280" s="1" t="n">
        <v>45475.55986111111</v>
      </c>
      <c r="C280" s="1" t="n">
        <v>45947</v>
      </c>
      <c r="D280" t="inlineStr">
        <is>
          <t>JÖNKÖPINGS LÄN</t>
        </is>
      </c>
      <c r="E280" t="inlineStr">
        <is>
          <t>HABO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50710-2023</t>
        </is>
      </c>
      <c r="B281" s="1" t="n">
        <v>45217.56189814815</v>
      </c>
      <c r="C281" s="1" t="n">
        <v>45947</v>
      </c>
      <c r="D281" t="inlineStr">
        <is>
          <t>JÖNKÖPINGS LÄN</t>
        </is>
      </c>
      <c r="E281" t="inlineStr">
        <is>
          <t>HABO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10330-2025</t>
        </is>
      </c>
      <c r="B282" s="1" t="n">
        <v>45720</v>
      </c>
      <c r="C282" s="1" t="n">
        <v>45947</v>
      </c>
      <c r="D282" t="inlineStr">
        <is>
          <t>JÖNKÖPINGS LÄN</t>
        </is>
      </c>
      <c r="E282" t="inlineStr">
        <is>
          <t>HABO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16509-2023</t>
        </is>
      </c>
      <c r="B283" s="1" t="n">
        <v>45029.6452662037</v>
      </c>
      <c r="C283" s="1" t="n">
        <v>45947</v>
      </c>
      <c r="D283" t="inlineStr">
        <is>
          <t>JÖNKÖPINGS LÄN</t>
        </is>
      </c>
      <c r="E283" t="inlineStr">
        <is>
          <t>HABO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17845-2024</t>
        </is>
      </c>
      <c r="B284" s="1" t="n">
        <v>45419.38777777777</v>
      </c>
      <c r="C284" s="1" t="n">
        <v>45947</v>
      </c>
      <c r="D284" t="inlineStr">
        <is>
          <t>JÖNKÖPINGS LÄN</t>
        </is>
      </c>
      <c r="E284" t="inlineStr">
        <is>
          <t>HABO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36036-2023</t>
        </is>
      </c>
      <c r="B285" s="1" t="n">
        <v>45149.39180555556</v>
      </c>
      <c r="C285" s="1" t="n">
        <v>45947</v>
      </c>
      <c r="D285" t="inlineStr">
        <is>
          <t>JÖNKÖPINGS LÄN</t>
        </is>
      </c>
      <c r="E285" t="inlineStr">
        <is>
          <t>HABO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31909-2024</t>
        </is>
      </c>
      <c r="B286" s="1" t="n">
        <v>45510.35284722222</v>
      </c>
      <c r="C286" s="1" t="n">
        <v>45947</v>
      </c>
      <c r="D286" t="inlineStr">
        <is>
          <t>JÖNKÖPINGS LÄN</t>
        </is>
      </c>
      <c r="E286" t="inlineStr">
        <is>
          <t>HABO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27796-2024</t>
        </is>
      </c>
      <c r="B287" s="1" t="n">
        <v>45475.56065972222</v>
      </c>
      <c r="C287" s="1" t="n">
        <v>45947</v>
      </c>
      <c r="D287" t="inlineStr">
        <is>
          <t>JÖNKÖPINGS LÄN</t>
        </is>
      </c>
      <c r="E287" t="inlineStr">
        <is>
          <t>HABO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32539-2023</t>
        </is>
      </c>
      <c r="B288" s="1" t="n">
        <v>45121</v>
      </c>
      <c r="C288" s="1" t="n">
        <v>45947</v>
      </c>
      <c r="D288" t="inlineStr">
        <is>
          <t>JÖNKÖPINGS LÄN</t>
        </is>
      </c>
      <c r="E288" t="inlineStr">
        <is>
          <t>HABO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45275-2024</t>
        </is>
      </c>
      <c r="B289" s="1" t="n">
        <v>45576.36652777778</v>
      </c>
      <c r="C289" s="1" t="n">
        <v>45947</v>
      </c>
      <c r="D289" t="inlineStr">
        <is>
          <t>JÖNKÖPINGS LÄN</t>
        </is>
      </c>
      <c r="E289" t="inlineStr">
        <is>
          <t>HABO</t>
        </is>
      </c>
      <c r="G289" t="n">
        <v>0.4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60679-2024</t>
        </is>
      </c>
      <c r="B290" s="1" t="n">
        <v>45644.46246527778</v>
      </c>
      <c r="C290" s="1" t="n">
        <v>45947</v>
      </c>
      <c r="D290" t="inlineStr">
        <is>
          <t>JÖNKÖPINGS LÄN</t>
        </is>
      </c>
      <c r="E290" t="inlineStr">
        <is>
          <t>HABO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50804-2024</t>
        </is>
      </c>
      <c r="B291" s="1" t="n">
        <v>45602.50542824074</v>
      </c>
      <c r="C291" s="1" t="n">
        <v>45947</v>
      </c>
      <c r="D291" t="inlineStr">
        <is>
          <t>JÖNKÖPINGS LÄN</t>
        </is>
      </c>
      <c r="E291" t="inlineStr">
        <is>
          <t>HABO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26329-2024</t>
        </is>
      </c>
      <c r="B292" s="1" t="n">
        <v>45469</v>
      </c>
      <c r="C292" s="1" t="n">
        <v>45947</v>
      </c>
      <c r="D292" t="inlineStr">
        <is>
          <t>JÖNKÖPINGS LÄN</t>
        </is>
      </c>
      <c r="E292" t="inlineStr">
        <is>
          <t>HABO</t>
        </is>
      </c>
      <c r="F292" t="inlineStr">
        <is>
          <t>Sveaskog</t>
        </is>
      </c>
      <c r="G292" t="n">
        <v>4.9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58668-2024</t>
        </is>
      </c>
      <c r="B293" s="1" t="n">
        <v>45635.6093287037</v>
      </c>
      <c r="C293" s="1" t="n">
        <v>45947</v>
      </c>
      <c r="D293" t="inlineStr">
        <is>
          <t>JÖNKÖPINGS LÄN</t>
        </is>
      </c>
      <c r="E293" t="inlineStr">
        <is>
          <t>HABO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15251-2024</t>
        </is>
      </c>
      <c r="B294" s="1" t="n">
        <v>45400.53930555555</v>
      </c>
      <c r="C294" s="1" t="n">
        <v>45947</v>
      </c>
      <c r="D294" t="inlineStr">
        <is>
          <t>JÖNKÖPINGS LÄN</t>
        </is>
      </c>
      <c r="E294" t="inlineStr">
        <is>
          <t>HABO</t>
        </is>
      </c>
      <c r="G294" t="n">
        <v>0.3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15587-2025</t>
        </is>
      </c>
      <c r="B295" s="1" t="n">
        <v>45747</v>
      </c>
      <c r="C295" s="1" t="n">
        <v>45947</v>
      </c>
      <c r="D295" t="inlineStr">
        <is>
          <t>JÖNKÖPINGS LÄN</t>
        </is>
      </c>
      <c r="E295" t="inlineStr">
        <is>
          <t>HABO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15516-2023</t>
        </is>
      </c>
      <c r="B296" s="1" t="n">
        <v>45020</v>
      </c>
      <c r="C296" s="1" t="n">
        <v>45947</v>
      </c>
      <c r="D296" t="inlineStr">
        <is>
          <t>JÖNKÖPINGS LÄN</t>
        </is>
      </c>
      <c r="E296" t="inlineStr">
        <is>
          <t>HABO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15518-2023</t>
        </is>
      </c>
      <c r="B297" s="1" t="n">
        <v>45020</v>
      </c>
      <c r="C297" s="1" t="n">
        <v>45947</v>
      </c>
      <c r="D297" t="inlineStr">
        <is>
          <t>JÖNKÖPINGS LÄN</t>
        </is>
      </c>
      <c r="E297" t="inlineStr">
        <is>
          <t>HABO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28140-2023</t>
        </is>
      </c>
      <c r="B298" s="1" t="n">
        <v>45099</v>
      </c>
      <c r="C298" s="1" t="n">
        <v>45947</v>
      </c>
      <c r="D298" t="inlineStr">
        <is>
          <t>JÖNKÖPINGS LÄN</t>
        </is>
      </c>
      <c r="E298" t="inlineStr">
        <is>
          <t>HABO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59433-2024</t>
        </is>
      </c>
      <c r="B299" s="1" t="n">
        <v>45638.42907407408</v>
      </c>
      <c r="C299" s="1" t="n">
        <v>45947</v>
      </c>
      <c r="D299" t="inlineStr">
        <is>
          <t>JÖNKÖPINGS LÄN</t>
        </is>
      </c>
      <c r="E299" t="inlineStr">
        <is>
          <t>HABO</t>
        </is>
      </c>
      <c r="G299" t="n">
        <v>10.4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21072-2025</t>
        </is>
      </c>
      <c r="B300" s="1" t="n">
        <v>45777.59802083333</v>
      </c>
      <c r="C300" s="1" t="n">
        <v>45947</v>
      </c>
      <c r="D300" t="inlineStr">
        <is>
          <t>JÖNKÖPINGS LÄN</t>
        </is>
      </c>
      <c r="E300" t="inlineStr">
        <is>
          <t>HABO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21073-2025</t>
        </is>
      </c>
      <c r="B301" s="1" t="n">
        <v>45777.59881944444</v>
      </c>
      <c r="C301" s="1" t="n">
        <v>45947</v>
      </c>
      <c r="D301" t="inlineStr">
        <is>
          <t>JÖNKÖPINGS LÄN</t>
        </is>
      </c>
      <c r="E301" t="inlineStr">
        <is>
          <t>HABO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7754-2025</t>
        </is>
      </c>
      <c r="B302" s="1" t="n">
        <v>45706.50554398148</v>
      </c>
      <c r="C302" s="1" t="n">
        <v>45947</v>
      </c>
      <c r="D302" t="inlineStr">
        <is>
          <t>JÖNKÖPINGS LÄN</t>
        </is>
      </c>
      <c r="E302" t="inlineStr">
        <is>
          <t>HABO</t>
        </is>
      </c>
      <c r="G302" t="n">
        <v>3.7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55369-2024</t>
        </is>
      </c>
      <c r="B303" s="1" t="n">
        <v>45621.90494212963</v>
      </c>
      <c r="C303" s="1" t="n">
        <v>45947</v>
      </c>
      <c r="D303" t="inlineStr">
        <is>
          <t>JÖNKÖPINGS LÄN</t>
        </is>
      </c>
      <c r="E303" t="inlineStr">
        <is>
          <t>HABO</t>
        </is>
      </c>
      <c r="G303" t="n">
        <v>4.5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55370-2024</t>
        </is>
      </c>
      <c r="B304" s="1" t="n">
        <v>45621.90680555555</v>
      </c>
      <c r="C304" s="1" t="n">
        <v>45947</v>
      </c>
      <c r="D304" t="inlineStr">
        <is>
          <t>JÖNKÖPINGS LÄN</t>
        </is>
      </c>
      <c r="E304" t="inlineStr">
        <is>
          <t>HABO</t>
        </is>
      </c>
      <c r="G304" t="n">
        <v>11.5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55376-2024</t>
        </is>
      </c>
      <c r="B305" s="1" t="n">
        <v>45621.93943287037</v>
      </c>
      <c r="C305" s="1" t="n">
        <v>45947</v>
      </c>
      <c r="D305" t="inlineStr">
        <is>
          <t>JÖNKÖPINGS LÄN</t>
        </is>
      </c>
      <c r="E305" t="inlineStr">
        <is>
          <t>HABO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19370-2024</t>
        </is>
      </c>
      <c r="B306" s="1" t="n">
        <v>45429.34811342593</v>
      </c>
      <c r="C306" s="1" t="n">
        <v>45947</v>
      </c>
      <c r="D306" t="inlineStr">
        <is>
          <t>JÖNKÖPINGS LÄN</t>
        </is>
      </c>
      <c r="E306" t="inlineStr">
        <is>
          <t>HABO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46062-2024</t>
        </is>
      </c>
      <c r="B307" s="1" t="n">
        <v>45580.94521990741</v>
      </c>
      <c r="C307" s="1" t="n">
        <v>45947</v>
      </c>
      <c r="D307" t="inlineStr">
        <is>
          <t>JÖNKÖPINGS LÄN</t>
        </is>
      </c>
      <c r="E307" t="inlineStr">
        <is>
          <t>HABO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32235-2023</t>
        </is>
      </c>
      <c r="B308" s="1" t="n">
        <v>45119.95571759259</v>
      </c>
      <c r="C308" s="1" t="n">
        <v>45947</v>
      </c>
      <c r="D308" t="inlineStr">
        <is>
          <t>JÖNKÖPINGS LÄN</t>
        </is>
      </c>
      <c r="E308" t="inlineStr">
        <is>
          <t>HABO</t>
        </is>
      </c>
      <c r="G308" t="n">
        <v>7.1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32236-2023</t>
        </is>
      </c>
      <c r="B309" s="1" t="n">
        <v>45119.95995370371</v>
      </c>
      <c r="C309" s="1" t="n">
        <v>45947</v>
      </c>
      <c r="D309" t="inlineStr">
        <is>
          <t>JÖNKÖPINGS LÄN</t>
        </is>
      </c>
      <c r="E309" t="inlineStr">
        <is>
          <t>HABO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8849-2024</t>
        </is>
      </c>
      <c r="B310" s="1" t="n">
        <v>45356.85099537037</v>
      </c>
      <c r="C310" s="1" t="n">
        <v>45947</v>
      </c>
      <c r="D310" t="inlineStr">
        <is>
          <t>JÖNKÖPINGS LÄN</t>
        </is>
      </c>
      <c r="E310" t="inlineStr">
        <is>
          <t>HABO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>
      <c r="A311" t="inlineStr">
        <is>
          <t>A 45277-2024</t>
        </is>
      </c>
      <c r="B311" s="1" t="n">
        <v>45576.36799768519</v>
      </c>
      <c r="C311" s="1" t="n">
        <v>45947</v>
      </c>
      <c r="D311" t="inlineStr">
        <is>
          <t>JÖNKÖPINGS LÄN</t>
        </is>
      </c>
      <c r="E311" t="inlineStr">
        <is>
          <t>HABO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2025-10-17T14:21:22Z</dcterms:created>
  <dcterms:modified xmlns:dcterms="http://purl.org/dc/terms/" xmlns:xsi="http://www.w3.org/2001/XMLSchema-instance" xsi:type="dcterms:W3CDTF">2025-10-17T14:21:22Z</dcterms:modified>
</cp:coreProperties>
</file>