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45951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45951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7521-2024</t>
        </is>
      </c>
      <c r="B4" s="1" t="n">
        <v>45348</v>
      </c>
      <c r="C4" s="1" t="n">
        <v>45951</v>
      </c>
      <c r="D4" t="inlineStr">
        <is>
          <t>JÖNKÖPINGS LÄN</t>
        </is>
      </c>
      <c r="E4" t="inlineStr">
        <is>
          <t>JÖNKÖPING</t>
        </is>
      </c>
      <c r="G4" t="n">
        <v>8.199999999999999</v>
      </c>
      <c r="H4" t="n">
        <v>2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Blåmossa
Bronshjon
Grovticka
Stor revmossa
Vedticka
Västlig hakmossa
Revlummer</t>
        </is>
      </c>
      <c r="S4">
        <f>HYPERLINK("https://klasma.github.io/Logging_0680/artfynd/A 7521-2024 artfynd.xlsx", "A 7521-2024")</f>
        <v/>
      </c>
      <c r="T4">
        <f>HYPERLINK("https://klasma.github.io/Logging_0680/kartor/A 7521-2024 karta.png", "A 7521-2024")</f>
        <v/>
      </c>
      <c r="V4">
        <f>HYPERLINK("https://klasma.github.io/Logging_0680/klagomål/A 7521-2024 FSC-klagomål.docx", "A 7521-2024")</f>
        <v/>
      </c>
      <c r="W4">
        <f>HYPERLINK("https://klasma.github.io/Logging_0680/klagomålsmail/A 7521-2024 FSC-klagomål mail.docx", "A 7521-2024")</f>
        <v/>
      </c>
      <c r="X4">
        <f>HYPERLINK("https://klasma.github.io/Logging_0680/tillsyn/A 7521-2024 tillsynsbegäran.docx", "A 7521-2024")</f>
        <v/>
      </c>
      <c r="Y4">
        <f>HYPERLINK("https://klasma.github.io/Logging_0680/tillsynsmail/A 7521-2024 tillsynsbegäran mail.docx", "A 7521-2024")</f>
        <v/>
      </c>
      <c r="Z4">
        <f>HYPERLINK("https://klasma.github.io/Logging_0680/fåglar/A 7521-2024 prioriterade fågelarter.docx", "A 7521-2024")</f>
        <v/>
      </c>
    </row>
    <row r="5" ht="15" customHeight="1">
      <c r="A5" t="inlineStr">
        <is>
          <t>A 52402-2024</t>
        </is>
      </c>
      <c r="B5" s="1" t="n">
        <v>45609</v>
      </c>
      <c r="C5" s="1" t="n">
        <v>45951</v>
      </c>
      <c r="D5" t="inlineStr">
        <is>
          <t>JÖNKÖPINGS LÄN</t>
        </is>
      </c>
      <c r="E5" t="inlineStr">
        <is>
          <t>JÖNKÖPING</t>
        </is>
      </c>
      <c r="G5" t="n">
        <v>38.2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Garnlav
Hornuggla
Björksplintborre
Bronshjon
Kattfotslav
Skuggblåslav
Vedticka
Revlummer</t>
        </is>
      </c>
      <c r="S5">
        <f>HYPERLINK("https://klasma.github.io/Logging_0680/artfynd/A 52402-2024 artfynd.xlsx", "A 52402-2024")</f>
        <v/>
      </c>
      <c r="T5">
        <f>HYPERLINK("https://klasma.github.io/Logging_0680/kartor/A 52402-2024 karta.png", "A 52402-2024")</f>
        <v/>
      </c>
      <c r="V5">
        <f>HYPERLINK("https://klasma.github.io/Logging_0680/klagomål/A 52402-2024 FSC-klagomål.docx", "A 52402-2024")</f>
        <v/>
      </c>
      <c r="W5">
        <f>HYPERLINK("https://klasma.github.io/Logging_0680/klagomålsmail/A 52402-2024 FSC-klagomål mail.docx", "A 52402-2024")</f>
        <v/>
      </c>
      <c r="X5">
        <f>HYPERLINK("https://klasma.github.io/Logging_0680/tillsyn/A 52402-2024 tillsynsbegäran.docx", "A 52402-2024")</f>
        <v/>
      </c>
      <c r="Y5">
        <f>HYPERLINK("https://klasma.github.io/Logging_0680/tillsynsmail/A 52402-2024 tillsynsbegäran mail.docx", "A 52402-2024")</f>
        <v/>
      </c>
      <c r="Z5">
        <f>HYPERLINK("https://klasma.github.io/Logging_0680/fåglar/A 52402-2024 prioriterade fågelarter.docx", "A 52402-2024")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45951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45951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45951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45951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45951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45951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45951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45951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8179-2023</t>
        </is>
      </c>
      <c r="B14" s="1" t="n">
        <v>44974</v>
      </c>
      <c r="C14" s="1" t="n">
        <v>45951</v>
      </c>
      <c r="D14" t="inlineStr">
        <is>
          <t>JÖNKÖPINGS LÄN</t>
        </is>
      </c>
      <c r="E14" t="inlineStr">
        <is>
          <t>JÖNKÖPING</t>
        </is>
      </c>
      <c r="G14" t="n">
        <v>1.1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Dvärgpipistrell</t>
        </is>
      </c>
      <c r="S14">
        <f>HYPERLINK("https://klasma.github.io/Logging_0680/artfynd/A 8179-2023 artfynd.xlsx", "A 8179-2023")</f>
        <v/>
      </c>
      <c r="T14">
        <f>HYPERLINK("https://klasma.github.io/Logging_0680/kartor/A 8179-2023 karta.png", "A 8179-2023")</f>
        <v/>
      </c>
      <c r="V14">
        <f>HYPERLINK("https://klasma.github.io/Logging_0680/klagomål/A 8179-2023 FSC-klagomål.docx", "A 8179-2023")</f>
        <v/>
      </c>
      <c r="W14">
        <f>HYPERLINK("https://klasma.github.io/Logging_0680/klagomålsmail/A 8179-2023 FSC-klagomål mail.docx", "A 8179-2023")</f>
        <v/>
      </c>
      <c r="X14">
        <f>HYPERLINK("https://klasma.github.io/Logging_0680/tillsyn/A 8179-2023 tillsynsbegäran.docx", "A 8179-2023")</f>
        <v/>
      </c>
      <c r="Y14">
        <f>HYPERLINK("https://klasma.github.io/Logging_0680/tillsynsmail/A 8179-2023 tillsynsbegäran mail.docx", "A 8179-2023")</f>
        <v/>
      </c>
    </row>
    <row r="15" ht="15" customHeight="1">
      <c r="A15" t="inlineStr">
        <is>
          <t>A 6799-2022</t>
        </is>
      </c>
      <c r="B15" s="1" t="n">
        <v>44602</v>
      </c>
      <c r="C15" s="1" t="n">
        <v>45951</v>
      </c>
      <c r="D15" t="inlineStr">
        <is>
          <t>JÖNKÖPINGS LÄN</t>
        </is>
      </c>
      <c r="E15" t="inlineStr">
        <is>
          <t>JÖNKÖPING</t>
        </is>
      </c>
      <c r="F15" t="inlineStr">
        <is>
          <t>Kyrkan</t>
        </is>
      </c>
      <c r="G15" t="n">
        <v>2.2</v>
      </c>
      <c r="H15" t="n">
        <v>1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Dvärgtufs
Grön sköldmossa
Västlig hakmossa</t>
        </is>
      </c>
      <c r="S15">
        <f>HYPERLINK("https://klasma.github.io/Logging_0680/artfynd/A 6799-2022 artfynd.xlsx", "A 6799-2022")</f>
        <v/>
      </c>
      <c r="T15">
        <f>HYPERLINK("https://klasma.github.io/Logging_0680/kartor/A 6799-2022 karta.png", "A 6799-2022")</f>
        <v/>
      </c>
      <c r="V15">
        <f>HYPERLINK("https://klasma.github.io/Logging_0680/klagomål/A 6799-2022 FSC-klagomål.docx", "A 6799-2022")</f>
        <v/>
      </c>
      <c r="W15">
        <f>HYPERLINK("https://klasma.github.io/Logging_0680/klagomålsmail/A 6799-2022 FSC-klagomål mail.docx", "A 6799-2022")</f>
        <v/>
      </c>
      <c r="X15">
        <f>HYPERLINK("https://klasma.github.io/Logging_0680/tillsyn/A 6799-2022 tillsynsbegäran.docx", "A 6799-2022")</f>
        <v/>
      </c>
      <c r="Y15">
        <f>HYPERLINK("https://klasma.github.io/Logging_0680/tillsynsmail/A 6799-2022 tillsynsbegäran mail.docx", "A 6799-2022")</f>
        <v/>
      </c>
    </row>
    <row r="16" ht="15" customHeight="1">
      <c r="A16" t="inlineStr">
        <is>
          <t>A 51492-2024</t>
        </is>
      </c>
      <c r="B16" s="1" t="n">
        <v>45604.53402777778</v>
      </c>
      <c r="C16" s="1" t="n">
        <v>45951</v>
      </c>
      <c r="D16" t="inlineStr">
        <is>
          <t>JÖNKÖPINGS LÄN</t>
        </is>
      </c>
      <c r="E16" t="inlineStr">
        <is>
          <t>JÖNKÖPING</t>
        </is>
      </c>
      <c r="G16" t="n">
        <v>3.1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Rostfläck
Vanlig padda
Grönvit nattviol</t>
        </is>
      </c>
      <c r="S16">
        <f>HYPERLINK("https://klasma.github.io/Logging_0680/artfynd/A 51492-2024 artfynd.xlsx", "A 51492-2024")</f>
        <v/>
      </c>
      <c r="T16">
        <f>HYPERLINK("https://klasma.github.io/Logging_0680/kartor/A 51492-2024 karta.png", "A 51492-2024")</f>
        <v/>
      </c>
      <c r="V16">
        <f>HYPERLINK("https://klasma.github.io/Logging_0680/klagomål/A 51492-2024 FSC-klagomål.docx", "A 51492-2024")</f>
        <v/>
      </c>
      <c r="W16">
        <f>HYPERLINK("https://klasma.github.io/Logging_0680/klagomålsmail/A 51492-2024 FSC-klagomål mail.docx", "A 51492-2024")</f>
        <v/>
      </c>
      <c r="X16">
        <f>HYPERLINK("https://klasma.github.io/Logging_0680/tillsyn/A 51492-2024 tillsynsbegäran.docx", "A 51492-2024")</f>
        <v/>
      </c>
      <c r="Y16">
        <f>HYPERLINK("https://klasma.github.io/Logging_0680/tillsynsmail/A 51492-2024 tillsynsbegäran mail.docx", "A 51492-2024")</f>
        <v/>
      </c>
    </row>
    <row r="17" ht="15" customHeight="1">
      <c r="A17" t="inlineStr">
        <is>
          <t>A 11623-2024</t>
        </is>
      </c>
      <c r="B17" s="1" t="n">
        <v>45373.44148148148</v>
      </c>
      <c r="C17" s="1" t="n">
        <v>45951</v>
      </c>
      <c r="D17" t="inlineStr">
        <is>
          <t>JÖNKÖPINGS LÄN</t>
        </is>
      </c>
      <c r="E17" t="inlineStr">
        <is>
          <t>JÖNKÖPING</t>
        </is>
      </c>
      <c r="G17" t="n">
        <v>0.7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Sexfläckig bastardsvärmare
Ängsmetallvinge</t>
        </is>
      </c>
      <c r="S17">
        <f>HYPERLINK("https://klasma.github.io/Logging_0680/artfynd/A 11623-2024 artfynd.xlsx", "A 11623-2024")</f>
        <v/>
      </c>
      <c r="T17">
        <f>HYPERLINK("https://klasma.github.io/Logging_0680/kartor/A 11623-2024 karta.png", "A 11623-2024")</f>
        <v/>
      </c>
      <c r="V17">
        <f>HYPERLINK("https://klasma.github.io/Logging_0680/klagomål/A 11623-2024 FSC-klagomål.docx", "A 11623-2024")</f>
        <v/>
      </c>
      <c r="W17">
        <f>HYPERLINK("https://klasma.github.io/Logging_0680/klagomålsmail/A 11623-2024 FSC-klagomål mail.docx", "A 11623-2024")</f>
        <v/>
      </c>
      <c r="X17">
        <f>HYPERLINK("https://klasma.github.io/Logging_0680/tillsyn/A 11623-2024 tillsynsbegäran.docx", "A 11623-2024")</f>
        <v/>
      </c>
      <c r="Y17">
        <f>HYPERLINK("https://klasma.github.io/Logging_0680/tillsynsmail/A 11623-2024 tillsynsbegäran mail.docx", "A 11623-2024")</f>
        <v/>
      </c>
    </row>
    <row r="18" ht="15" customHeight="1">
      <c r="A18" t="inlineStr">
        <is>
          <t>A 37016-2024</t>
        </is>
      </c>
      <c r="B18" s="1" t="n">
        <v>45539</v>
      </c>
      <c r="C18" s="1" t="n">
        <v>45951</v>
      </c>
      <c r="D18" t="inlineStr">
        <is>
          <t>JÖNKÖPINGS LÄN</t>
        </is>
      </c>
      <c r="E18" t="inlineStr">
        <is>
          <t>JÖNKÖPING</t>
        </is>
      </c>
      <c r="G18" t="n">
        <v>1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Tibast
Vårärt</t>
        </is>
      </c>
      <c r="S18">
        <f>HYPERLINK("https://klasma.github.io/Logging_0680/artfynd/A 37016-2024 artfynd.xlsx", "A 37016-2024")</f>
        <v/>
      </c>
      <c r="T18">
        <f>HYPERLINK("https://klasma.github.io/Logging_0680/kartor/A 37016-2024 karta.png", "A 37016-2024")</f>
        <v/>
      </c>
      <c r="V18">
        <f>HYPERLINK("https://klasma.github.io/Logging_0680/klagomål/A 37016-2024 FSC-klagomål.docx", "A 37016-2024")</f>
        <v/>
      </c>
      <c r="W18">
        <f>HYPERLINK("https://klasma.github.io/Logging_0680/klagomålsmail/A 37016-2024 FSC-klagomål mail.docx", "A 37016-2024")</f>
        <v/>
      </c>
      <c r="X18">
        <f>HYPERLINK("https://klasma.github.io/Logging_0680/tillsyn/A 37016-2024 tillsynsbegäran.docx", "A 37016-2024")</f>
        <v/>
      </c>
      <c r="Y18">
        <f>HYPERLINK("https://klasma.github.io/Logging_0680/tillsynsmail/A 37016-2024 tillsynsbegäran mail.docx", "A 37016-2024")</f>
        <v/>
      </c>
    </row>
    <row r="19" ht="15" customHeight="1">
      <c r="A19" t="inlineStr">
        <is>
          <t>A 10991-2023</t>
        </is>
      </c>
      <c r="B19" s="1" t="n">
        <v>44991</v>
      </c>
      <c r="C19" s="1" t="n">
        <v>45951</v>
      </c>
      <c r="D19" t="inlineStr">
        <is>
          <t>JÖNKÖPINGS LÄN</t>
        </is>
      </c>
      <c r="E19" t="inlineStr">
        <is>
          <t>JÖNKÖPING</t>
        </is>
      </c>
      <c r="G19" t="n">
        <v>0.7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Gulnål
Kornig nållav</t>
        </is>
      </c>
      <c r="S19">
        <f>HYPERLINK("https://klasma.github.io/Logging_0680/artfynd/A 10991-2023 artfynd.xlsx", "A 10991-2023")</f>
        <v/>
      </c>
      <c r="T19">
        <f>HYPERLINK("https://klasma.github.io/Logging_0680/kartor/A 10991-2023 karta.png", "A 10991-2023")</f>
        <v/>
      </c>
      <c r="V19">
        <f>HYPERLINK("https://klasma.github.io/Logging_0680/klagomål/A 10991-2023 FSC-klagomål.docx", "A 10991-2023")</f>
        <v/>
      </c>
      <c r="W19">
        <f>HYPERLINK("https://klasma.github.io/Logging_0680/klagomålsmail/A 10991-2023 FSC-klagomål mail.docx", "A 10991-2023")</f>
        <v/>
      </c>
      <c r="X19">
        <f>HYPERLINK("https://klasma.github.io/Logging_0680/tillsyn/A 10991-2023 tillsynsbegäran.docx", "A 10991-2023")</f>
        <v/>
      </c>
      <c r="Y19">
        <f>HYPERLINK("https://klasma.github.io/Logging_0680/tillsynsmail/A 10991-2023 tillsynsbegäran mail.docx", "A 10991-2023")</f>
        <v/>
      </c>
    </row>
    <row r="20" ht="15" customHeight="1">
      <c r="A20" t="inlineStr">
        <is>
          <t>A 23066-2025</t>
        </is>
      </c>
      <c r="B20" s="1" t="n">
        <v>45790.83706018519</v>
      </c>
      <c r="C20" s="1" t="n">
        <v>45951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Slåttergubbe
Nattviol</t>
        </is>
      </c>
      <c r="S20">
        <f>HYPERLINK("https://klasma.github.io/Logging_0680/artfynd/A 23066-2025 artfynd.xlsx", "A 23066-2025")</f>
        <v/>
      </c>
      <c r="T20">
        <f>HYPERLINK("https://klasma.github.io/Logging_0680/kartor/A 23066-2025 karta.png", "A 23066-2025")</f>
        <v/>
      </c>
      <c r="V20">
        <f>HYPERLINK("https://klasma.github.io/Logging_0680/klagomål/A 23066-2025 FSC-klagomål.docx", "A 23066-2025")</f>
        <v/>
      </c>
      <c r="W20">
        <f>HYPERLINK("https://klasma.github.io/Logging_0680/klagomålsmail/A 23066-2025 FSC-klagomål mail.docx", "A 23066-2025")</f>
        <v/>
      </c>
      <c r="X20">
        <f>HYPERLINK("https://klasma.github.io/Logging_0680/tillsyn/A 23066-2025 tillsynsbegäran.docx", "A 23066-2025")</f>
        <v/>
      </c>
      <c r="Y20">
        <f>HYPERLINK("https://klasma.github.io/Logging_0680/tillsynsmail/A 23066-2025 tillsynsbegäran mail.docx", "A 23066-2025")</f>
        <v/>
      </c>
    </row>
    <row r="21" ht="15" customHeight="1">
      <c r="A21" t="inlineStr">
        <is>
          <t>A 41104-2025</t>
        </is>
      </c>
      <c r="B21" s="1" t="n">
        <v>45898.45456018519</v>
      </c>
      <c r="C21" s="1" t="n">
        <v>45951</v>
      </c>
      <c r="D21" t="inlineStr">
        <is>
          <t>JÖNKÖPINGS LÄN</t>
        </is>
      </c>
      <c r="E21" t="inlineStr">
        <is>
          <t>JÖNKÖPING</t>
        </is>
      </c>
      <c r="G21" t="n">
        <v>1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Duvhök
Havsörn</t>
        </is>
      </c>
      <c r="S21">
        <f>HYPERLINK("https://klasma.github.io/Logging_0680/artfynd/A 41104-2025 artfynd.xlsx", "A 41104-2025")</f>
        <v/>
      </c>
      <c r="T21">
        <f>HYPERLINK("https://klasma.github.io/Logging_0680/kartor/A 41104-2025 karta.png", "A 41104-2025")</f>
        <v/>
      </c>
      <c r="V21">
        <f>HYPERLINK("https://klasma.github.io/Logging_0680/klagomål/A 41104-2025 FSC-klagomål.docx", "A 41104-2025")</f>
        <v/>
      </c>
      <c r="W21">
        <f>HYPERLINK("https://klasma.github.io/Logging_0680/klagomålsmail/A 41104-2025 FSC-klagomål mail.docx", "A 41104-2025")</f>
        <v/>
      </c>
      <c r="X21">
        <f>HYPERLINK("https://klasma.github.io/Logging_0680/tillsyn/A 41104-2025 tillsynsbegäran.docx", "A 41104-2025")</f>
        <v/>
      </c>
      <c r="Y21">
        <f>HYPERLINK("https://klasma.github.io/Logging_0680/tillsynsmail/A 41104-2025 tillsynsbegäran mail.docx", "A 41104-2025")</f>
        <v/>
      </c>
      <c r="Z21">
        <f>HYPERLINK("https://klasma.github.io/Logging_0680/fåglar/A 41104-2025 prioriterade fågelarter.docx", "A 41104-2025")</f>
        <v/>
      </c>
    </row>
    <row r="22" ht="15" customHeight="1">
      <c r="A22" t="inlineStr">
        <is>
          <t>A 3361-2025</t>
        </is>
      </c>
      <c r="B22" s="1" t="n">
        <v>45679.98452546296</v>
      </c>
      <c r="C22" s="1" t="n">
        <v>45951</v>
      </c>
      <c r="D22" t="inlineStr">
        <is>
          <t>JÖNKÖPINGS LÄN</t>
        </is>
      </c>
      <c r="E22" t="inlineStr">
        <is>
          <t>JÖNKÖPING</t>
        </is>
      </c>
      <c r="G22" t="n">
        <v>1.3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Vårärt
Blåsippa</t>
        </is>
      </c>
      <c r="S22">
        <f>HYPERLINK("https://klasma.github.io/Logging_0680/artfynd/A 3361-2025 artfynd.xlsx", "A 3361-2025")</f>
        <v/>
      </c>
      <c r="T22">
        <f>HYPERLINK("https://klasma.github.io/Logging_0680/kartor/A 3361-2025 karta.png", "A 3361-2025")</f>
        <v/>
      </c>
      <c r="V22">
        <f>HYPERLINK("https://klasma.github.io/Logging_0680/klagomål/A 3361-2025 FSC-klagomål.docx", "A 3361-2025")</f>
        <v/>
      </c>
      <c r="W22">
        <f>HYPERLINK("https://klasma.github.io/Logging_0680/klagomålsmail/A 3361-2025 FSC-klagomål mail.docx", "A 3361-2025")</f>
        <v/>
      </c>
      <c r="X22">
        <f>HYPERLINK("https://klasma.github.io/Logging_0680/tillsyn/A 3361-2025 tillsynsbegäran.docx", "A 3361-2025")</f>
        <v/>
      </c>
      <c r="Y22">
        <f>HYPERLINK("https://klasma.github.io/Logging_0680/tillsynsmail/A 3361-2025 tillsynsbegäran mail.docx", "A 3361-2025")</f>
        <v/>
      </c>
    </row>
    <row r="23" ht="15" customHeight="1">
      <c r="A23" t="inlineStr">
        <is>
          <t>A 9221-2024</t>
        </is>
      </c>
      <c r="B23" s="1" t="n">
        <v>45358.52763888889</v>
      </c>
      <c r="C23" s="1" t="n">
        <v>45951</v>
      </c>
      <c r="D23" t="inlineStr">
        <is>
          <t>JÖNKÖPINGS LÄN</t>
        </is>
      </c>
      <c r="E23" t="inlineStr">
        <is>
          <t>JÖNKÖPING</t>
        </is>
      </c>
      <c r="G23" t="n">
        <v>4.7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Blomkålssvamp</t>
        </is>
      </c>
      <c r="S23">
        <f>HYPERLINK("https://klasma.github.io/Logging_0680/artfynd/A 9221-2024 artfynd.xlsx", "A 9221-2024")</f>
        <v/>
      </c>
      <c r="T23">
        <f>HYPERLINK("https://klasma.github.io/Logging_0680/kartor/A 9221-2024 karta.png", "A 9221-2024")</f>
        <v/>
      </c>
      <c r="V23">
        <f>HYPERLINK("https://klasma.github.io/Logging_0680/klagomål/A 9221-2024 FSC-klagomål.docx", "A 9221-2024")</f>
        <v/>
      </c>
      <c r="W23">
        <f>HYPERLINK("https://klasma.github.io/Logging_0680/klagomålsmail/A 9221-2024 FSC-klagomål mail.docx", "A 9221-2024")</f>
        <v/>
      </c>
      <c r="X23">
        <f>HYPERLINK("https://klasma.github.io/Logging_0680/tillsyn/A 9221-2024 tillsynsbegäran.docx", "A 9221-2024")</f>
        <v/>
      </c>
      <c r="Y23">
        <f>HYPERLINK("https://klasma.github.io/Logging_0680/tillsynsmail/A 9221-2024 tillsynsbegäran mail.docx", "A 9221-2024")</f>
        <v/>
      </c>
    </row>
    <row r="24" ht="15" customHeight="1">
      <c r="A24" t="inlineStr">
        <is>
          <t>A 51385-2025</t>
        </is>
      </c>
      <c r="B24" s="1" t="n">
        <v>45947</v>
      </c>
      <c r="C24" s="1" t="n">
        <v>45951</v>
      </c>
      <c r="D24" t="inlineStr">
        <is>
          <t>JÖNKÖPINGS LÄN</t>
        </is>
      </c>
      <c r="E24" t="inlineStr">
        <is>
          <t>JÖNKÖPING</t>
        </is>
      </c>
      <c r="G24" t="n">
        <v>5.2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Klofibbla</t>
        </is>
      </c>
      <c r="S24">
        <f>HYPERLINK("https://klasma.github.io/Logging_0680/artfynd/A 51385-2025 artfynd.xlsx", "A 51385-2025")</f>
        <v/>
      </c>
      <c r="T24">
        <f>HYPERLINK("https://klasma.github.io/Logging_0680/kartor/A 51385-2025 karta.png", "A 51385-2025")</f>
        <v/>
      </c>
      <c r="V24">
        <f>HYPERLINK("https://klasma.github.io/Logging_0680/klagomål/A 51385-2025 FSC-klagomål.docx", "A 51385-2025")</f>
        <v/>
      </c>
      <c r="W24">
        <f>HYPERLINK("https://klasma.github.io/Logging_0680/klagomålsmail/A 51385-2025 FSC-klagomål mail.docx", "A 51385-2025")</f>
        <v/>
      </c>
      <c r="X24">
        <f>HYPERLINK("https://klasma.github.io/Logging_0680/tillsyn/A 51385-2025 tillsynsbegäran.docx", "A 51385-2025")</f>
        <v/>
      </c>
      <c r="Y24">
        <f>HYPERLINK("https://klasma.github.io/Logging_0680/tillsynsmail/A 51385-2025 tillsynsbegäran mail.docx", "A 51385-2025")</f>
        <v/>
      </c>
    </row>
    <row r="25" ht="15" customHeight="1">
      <c r="A25" t="inlineStr">
        <is>
          <t>A 1235-2024</t>
        </is>
      </c>
      <c r="B25" s="1" t="n">
        <v>45302</v>
      </c>
      <c r="C25" s="1" t="n">
        <v>45951</v>
      </c>
      <c r="D25" t="inlineStr">
        <is>
          <t>JÖNKÖPINGS LÄN</t>
        </is>
      </c>
      <c r="E25" t="inlineStr">
        <is>
          <t>JÖNKÖPING</t>
        </is>
      </c>
      <c r="G25" t="n">
        <v>2.8</v>
      </c>
      <c r="H25" t="n">
        <v>0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Lakritsmusseron
Dropptaggsvamp</t>
        </is>
      </c>
      <c r="S25">
        <f>HYPERLINK("https://klasma.github.io/Logging_0680/artfynd/A 1235-2024 artfynd.xlsx", "A 1235-2024")</f>
        <v/>
      </c>
      <c r="T25">
        <f>HYPERLINK("https://klasma.github.io/Logging_0680/kartor/A 1235-2024 karta.png", "A 1235-2024")</f>
        <v/>
      </c>
      <c r="V25">
        <f>HYPERLINK("https://klasma.github.io/Logging_0680/klagomål/A 1235-2024 FSC-klagomål.docx", "A 1235-2024")</f>
        <v/>
      </c>
      <c r="W25">
        <f>HYPERLINK("https://klasma.github.io/Logging_0680/klagomålsmail/A 1235-2024 FSC-klagomål mail.docx", "A 1235-2024")</f>
        <v/>
      </c>
      <c r="X25">
        <f>HYPERLINK("https://klasma.github.io/Logging_0680/tillsyn/A 1235-2024 tillsynsbegäran.docx", "A 1235-2024")</f>
        <v/>
      </c>
      <c r="Y25">
        <f>HYPERLINK("https://klasma.github.io/Logging_0680/tillsynsmail/A 1235-2024 tillsynsbegäran mail.docx", "A 1235-2024")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45951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45951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45951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53670-2021</t>
        </is>
      </c>
      <c r="B29" s="1" t="n">
        <v>44469</v>
      </c>
      <c r="C29" s="1" t="n">
        <v>45951</v>
      </c>
      <c r="D29" t="inlineStr">
        <is>
          <t>JÖNKÖPINGS LÄN</t>
        </is>
      </c>
      <c r="E29" t="inlineStr">
        <is>
          <t>JÖNKÖPING</t>
        </is>
      </c>
      <c r="G29" t="n">
        <v>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HYPERLINK("https://klasma.github.io/Logging_0680/artfynd/A 53670-2021 artfynd.xlsx", "A 53670-2021")</f>
        <v/>
      </c>
      <c r="T29">
        <f>HYPERLINK("https://klasma.github.io/Logging_0680/kartor/A 53670-2021 karta.png", "A 53670-2021")</f>
        <v/>
      </c>
      <c r="U29">
        <f>HYPERLINK("https://klasma.github.io/Logging_0680/knärot/A 53670-2021 karta knärot.png", "A 53670-2021")</f>
        <v/>
      </c>
      <c r="V29">
        <f>HYPERLINK("https://klasma.github.io/Logging_0680/klagomål/A 53670-2021 FSC-klagomål.docx", "A 53670-2021")</f>
        <v/>
      </c>
      <c r="W29">
        <f>HYPERLINK("https://klasma.github.io/Logging_0680/klagomålsmail/A 53670-2021 FSC-klagomål mail.docx", "A 53670-2021")</f>
        <v/>
      </c>
      <c r="X29">
        <f>HYPERLINK("https://klasma.github.io/Logging_0680/tillsyn/A 53670-2021 tillsynsbegäran.docx", "A 53670-2021")</f>
        <v/>
      </c>
      <c r="Y29">
        <f>HYPERLINK("https://klasma.github.io/Logging_0680/tillsynsmail/A 53670-2021 tillsynsbegäran mail.docx", "A 53670-2021")</f>
        <v/>
      </c>
    </row>
    <row r="30" ht="15" customHeight="1">
      <c r="A30" t="inlineStr">
        <is>
          <t>A 26343-2021</t>
        </is>
      </c>
      <c r="B30" s="1" t="n">
        <v>44347.63069444444</v>
      </c>
      <c r="C30" s="1" t="n">
        <v>45951</v>
      </c>
      <c r="D30" t="inlineStr">
        <is>
          <t>JÖNKÖPINGS LÄN</t>
        </is>
      </c>
      <c r="E30" t="inlineStr">
        <is>
          <t>JÖNKÖPING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Dvärghäxört</t>
        </is>
      </c>
      <c r="S30">
        <f>HYPERLINK("https://klasma.github.io/Logging_0680/artfynd/A 26343-2021 artfynd.xlsx", "A 26343-2021")</f>
        <v/>
      </c>
      <c r="T30">
        <f>HYPERLINK("https://klasma.github.io/Logging_0680/kartor/A 26343-2021 karta.png", "A 26343-2021")</f>
        <v/>
      </c>
      <c r="V30">
        <f>HYPERLINK("https://klasma.github.io/Logging_0680/klagomål/A 26343-2021 FSC-klagomål.docx", "A 26343-2021")</f>
        <v/>
      </c>
      <c r="W30">
        <f>HYPERLINK("https://klasma.github.io/Logging_0680/klagomålsmail/A 26343-2021 FSC-klagomål mail.docx", "A 26343-2021")</f>
        <v/>
      </c>
      <c r="X30">
        <f>HYPERLINK("https://klasma.github.io/Logging_0680/tillsyn/A 26343-2021 tillsynsbegäran.docx", "A 26343-2021")</f>
        <v/>
      </c>
      <c r="Y30">
        <f>HYPERLINK("https://klasma.github.io/Logging_0680/tillsynsmail/A 26343-2021 tillsynsbegäran mail.docx", "A 26343-2021")</f>
        <v/>
      </c>
    </row>
    <row r="31" ht="15" customHeight="1">
      <c r="A31" t="inlineStr">
        <is>
          <t>A 53025-2021</t>
        </is>
      </c>
      <c r="B31" s="1" t="n">
        <v>44467</v>
      </c>
      <c r="C31" s="1" t="n">
        <v>45951</v>
      </c>
      <c r="D31" t="inlineStr">
        <is>
          <t>JÖNKÖPINGS LÄN</t>
        </is>
      </c>
      <c r="E31" t="inlineStr">
        <is>
          <t>JÖNKÖPING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HYPERLINK("https://klasma.github.io/Logging_0680/artfynd/A 53025-2021 artfynd.xlsx", "A 53025-2021")</f>
        <v/>
      </c>
      <c r="T31">
        <f>HYPERLINK("https://klasma.github.io/Logging_0680/kartor/A 53025-2021 karta.png", "A 53025-2021")</f>
        <v/>
      </c>
      <c r="V31">
        <f>HYPERLINK("https://klasma.github.io/Logging_0680/klagomål/A 53025-2021 FSC-klagomål.docx", "A 53025-2021")</f>
        <v/>
      </c>
      <c r="W31">
        <f>HYPERLINK("https://klasma.github.io/Logging_0680/klagomålsmail/A 53025-2021 FSC-klagomål mail.docx", "A 53025-2021")</f>
        <v/>
      </c>
      <c r="X31">
        <f>HYPERLINK("https://klasma.github.io/Logging_0680/tillsyn/A 53025-2021 tillsynsbegäran.docx", "A 53025-2021")</f>
        <v/>
      </c>
      <c r="Y31">
        <f>HYPERLINK("https://klasma.github.io/Logging_0680/tillsynsmail/A 53025-2021 tillsynsbegäran mail.docx", "A 53025-2021")</f>
        <v/>
      </c>
    </row>
    <row r="32" ht="15" customHeight="1">
      <c r="A32" t="inlineStr">
        <is>
          <t>A 43573-2024</t>
        </is>
      </c>
      <c r="B32" s="1" t="n">
        <v>45569.41550925926</v>
      </c>
      <c r="C32" s="1" t="n">
        <v>45951</v>
      </c>
      <c r="D32" t="inlineStr">
        <is>
          <t>JÖNKÖPINGS LÄN</t>
        </is>
      </c>
      <c r="E32" t="inlineStr">
        <is>
          <t>JÖNKÖPING</t>
        </is>
      </c>
      <c r="G32" t="n">
        <v>0.8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Större vattensalamander</t>
        </is>
      </c>
      <c r="S32">
        <f>HYPERLINK("https://klasma.github.io/Logging_0680/artfynd/A 43573-2024 artfynd.xlsx", "A 43573-2024")</f>
        <v/>
      </c>
      <c r="T32">
        <f>HYPERLINK("https://klasma.github.io/Logging_0680/kartor/A 43573-2024 karta.png", "A 43573-2024")</f>
        <v/>
      </c>
      <c r="V32">
        <f>HYPERLINK("https://klasma.github.io/Logging_0680/klagomål/A 43573-2024 FSC-klagomål.docx", "A 43573-2024")</f>
        <v/>
      </c>
      <c r="W32">
        <f>HYPERLINK("https://klasma.github.io/Logging_0680/klagomålsmail/A 43573-2024 FSC-klagomål mail.docx", "A 43573-2024")</f>
        <v/>
      </c>
      <c r="X32">
        <f>HYPERLINK("https://klasma.github.io/Logging_0680/tillsyn/A 43573-2024 tillsynsbegäran.docx", "A 43573-2024")</f>
        <v/>
      </c>
      <c r="Y32">
        <f>HYPERLINK("https://klasma.github.io/Logging_0680/tillsynsmail/A 43573-2024 tillsynsbegäran mail.docx", "A 43573-2024")</f>
        <v/>
      </c>
    </row>
    <row r="33" ht="15" customHeight="1">
      <c r="A33" t="inlineStr">
        <is>
          <t>A 2486-2023</t>
        </is>
      </c>
      <c r="B33" s="1" t="n">
        <v>44943</v>
      </c>
      <c r="C33" s="1" t="n">
        <v>45951</v>
      </c>
      <c r="D33" t="inlineStr">
        <is>
          <t>JÖNKÖPINGS LÄN</t>
        </is>
      </c>
      <c r="E33" t="inlineStr">
        <is>
          <t>JÖNKÖPING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HYPERLINK("https://klasma.github.io/Logging_0680/artfynd/A 2486-2023 artfynd.xlsx", "A 2486-2023")</f>
        <v/>
      </c>
      <c r="T33">
        <f>HYPERLINK("https://klasma.github.io/Logging_0680/kartor/A 2486-2023 karta.png", "A 2486-2023")</f>
        <v/>
      </c>
      <c r="V33">
        <f>HYPERLINK("https://klasma.github.io/Logging_0680/klagomål/A 2486-2023 FSC-klagomål.docx", "A 2486-2023")</f>
        <v/>
      </c>
      <c r="W33">
        <f>HYPERLINK("https://klasma.github.io/Logging_0680/klagomålsmail/A 2486-2023 FSC-klagomål mail.docx", "A 2486-2023")</f>
        <v/>
      </c>
      <c r="X33">
        <f>HYPERLINK("https://klasma.github.io/Logging_0680/tillsyn/A 2486-2023 tillsynsbegäran.docx", "A 2486-2023")</f>
        <v/>
      </c>
      <c r="Y33">
        <f>HYPERLINK("https://klasma.github.io/Logging_0680/tillsynsmail/A 2486-2023 tillsynsbegäran mail.docx", "A 2486-2023")</f>
        <v/>
      </c>
    </row>
    <row r="34" ht="15" customHeight="1">
      <c r="A34" t="inlineStr">
        <is>
          <t>A 48114-2023</t>
        </is>
      </c>
      <c r="B34" s="1" t="n">
        <v>45205</v>
      </c>
      <c r="C34" s="1" t="n">
        <v>45951</v>
      </c>
      <c r="D34" t="inlineStr">
        <is>
          <t>JÖNKÖPINGS LÄN</t>
        </is>
      </c>
      <c r="E34" t="inlineStr">
        <is>
          <t>JÖNKÖPING</t>
        </is>
      </c>
      <c r="G34" t="n">
        <v>9.300000000000001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HYPERLINK("https://klasma.github.io/Logging_0680/artfynd/A 48114-2023 artfynd.xlsx", "A 48114-2023")</f>
        <v/>
      </c>
      <c r="T34">
        <f>HYPERLINK("https://klasma.github.io/Logging_0680/kartor/A 48114-2023 karta.png", "A 48114-2023")</f>
        <v/>
      </c>
      <c r="V34">
        <f>HYPERLINK("https://klasma.github.io/Logging_0680/klagomål/A 48114-2023 FSC-klagomål.docx", "A 48114-2023")</f>
        <v/>
      </c>
      <c r="W34">
        <f>HYPERLINK("https://klasma.github.io/Logging_0680/klagomålsmail/A 48114-2023 FSC-klagomål mail.docx", "A 48114-2023")</f>
        <v/>
      </c>
      <c r="X34">
        <f>HYPERLINK("https://klasma.github.io/Logging_0680/tillsyn/A 48114-2023 tillsynsbegäran.docx", "A 48114-2023")</f>
        <v/>
      </c>
      <c r="Y34">
        <f>HYPERLINK("https://klasma.github.io/Logging_0680/tillsynsmail/A 48114-2023 tillsynsbegäran mail.docx", "A 48114-2023")</f>
        <v/>
      </c>
    </row>
    <row r="35" ht="15" customHeight="1">
      <c r="A35" t="inlineStr">
        <is>
          <t>A 38072-2021</t>
        </is>
      </c>
      <c r="B35" s="1" t="n">
        <v>44404.71972222222</v>
      </c>
      <c r="C35" s="1" t="n">
        <v>45951</v>
      </c>
      <c r="D35" t="inlineStr">
        <is>
          <t>JÖNKÖPINGS LÄN</t>
        </is>
      </c>
      <c r="E35" t="inlineStr">
        <is>
          <t>JÖNKÖPING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Slåttergubbe</t>
        </is>
      </c>
      <c r="S35">
        <f>HYPERLINK("https://klasma.github.io/Logging_0680/artfynd/A 38072-2021 artfynd.xlsx", "A 38072-2021")</f>
        <v/>
      </c>
      <c r="T35">
        <f>HYPERLINK("https://klasma.github.io/Logging_0680/kartor/A 38072-2021 karta.png", "A 38072-2021")</f>
        <v/>
      </c>
      <c r="V35">
        <f>HYPERLINK("https://klasma.github.io/Logging_0680/klagomål/A 38072-2021 FSC-klagomål.docx", "A 38072-2021")</f>
        <v/>
      </c>
      <c r="W35">
        <f>HYPERLINK("https://klasma.github.io/Logging_0680/klagomålsmail/A 38072-2021 FSC-klagomål mail.docx", "A 38072-2021")</f>
        <v/>
      </c>
      <c r="X35">
        <f>HYPERLINK("https://klasma.github.io/Logging_0680/tillsyn/A 38072-2021 tillsynsbegäran.docx", "A 38072-2021")</f>
        <v/>
      </c>
      <c r="Y35">
        <f>HYPERLINK("https://klasma.github.io/Logging_0680/tillsynsmail/A 38072-2021 tillsynsbegäran mail.docx", "A 38072-2021")</f>
        <v/>
      </c>
    </row>
    <row r="36" ht="15" customHeight="1">
      <c r="A36" t="inlineStr">
        <is>
          <t>A 45366-2022</t>
        </is>
      </c>
      <c r="B36" s="1" t="n">
        <v>44840</v>
      </c>
      <c r="C36" s="1" t="n">
        <v>45951</v>
      </c>
      <c r="D36" t="inlineStr">
        <is>
          <t>JÖNKÖPINGS LÄN</t>
        </is>
      </c>
      <c r="E36" t="inlineStr">
        <is>
          <t>JÖNKÖPING</t>
        </is>
      </c>
      <c r="G36" t="n">
        <v>3.2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Mörk husmossa</t>
        </is>
      </c>
      <c r="S36">
        <f>HYPERLINK("https://klasma.github.io/Logging_0680/artfynd/A 45366-2022 artfynd.xlsx", "A 45366-2022")</f>
        <v/>
      </c>
      <c r="T36">
        <f>HYPERLINK("https://klasma.github.io/Logging_0680/kartor/A 45366-2022 karta.png", "A 45366-2022")</f>
        <v/>
      </c>
      <c r="V36">
        <f>HYPERLINK("https://klasma.github.io/Logging_0680/klagomål/A 45366-2022 FSC-klagomål.docx", "A 45366-2022")</f>
        <v/>
      </c>
      <c r="W36">
        <f>HYPERLINK("https://klasma.github.io/Logging_0680/klagomålsmail/A 45366-2022 FSC-klagomål mail.docx", "A 45366-2022")</f>
        <v/>
      </c>
      <c r="X36">
        <f>HYPERLINK("https://klasma.github.io/Logging_0680/tillsyn/A 45366-2022 tillsynsbegäran.docx", "A 45366-2022")</f>
        <v/>
      </c>
      <c r="Y36">
        <f>HYPERLINK("https://klasma.github.io/Logging_0680/tillsynsmail/A 45366-2022 tillsynsbegäran mail.docx", "A 45366-2022")</f>
        <v/>
      </c>
    </row>
    <row r="37" ht="15" customHeight="1">
      <c r="A37" t="inlineStr">
        <is>
          <t>A 47412-2025</t>
        </is>
      </c>
      <c r="B37" s="1" t="n">
        <v>45930.6172337963</v>
      </c>
      <c r="C37" s="1" t="n">
        <v>45951</v>
      </c>
      <c r="D37" t="inlineStr">
        <is>
          <t>JÖNKÖPINGS LÄN</t>
        </is>
      </c>
      <c r="E37" t="inlineStr">
        <is>
          <t>JÖNKÖPING</t>
        </is>
      </c>
      <c r="G37" t="n">
        <v>2.6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HYPERLINK("https://klasma.github.io/Logging_0680/artfynd/A 47412-2025 artfynd.xlsx", "A 47412-2025")</f>
        <v/>
      </c>
      <c r="T37">
        <f>HYPERLINK("https://klasma.github.io/Logging_0680/kartor/A 47412-2025 karta.png", "A 47412-2025")</f>
        <v/>
      </c>
      <c r="U37">
        <f>HYPERLINK("https://klasma.github.io/Logging_0680/knärot/A 47412-2025 karta knärot.png", "A 47412-2025")</f>
        <v/>
      </c>
      <c r="V37">
        <f>HYPERLINK("https://klasma.github.io/Logging_0680/klagomål/A 47412-2025 FSC-klagomål.docx", "A 47412-2025")</f>
        <v/>
      </c>
      <c r="W37">
        <f>HYPERLINK("https://klasma.github.io/Logging_0680/klagomålsmail/A 47412-2025 FSC-klagomål mail.docx", "A 47412-2025")</f>
        <v/>
      </c>
      <c r="X37">
        <f>HYPERLINK("https://klasma.github.io/Logging_0680/tillsyn/A 47412-2025 tillsynsbegäran.docx", "A 47412-2025")</f>
        <v/>
      </c>
      <c r="Y37">
        <f>HYPERLINK("https://klasma.github.io/Logging_0680/tillsynsmail/A 47412-2025 tillsynsbegäran mail.docx", "A 47412-2025")</f>
        <v/>
      </c>
    </row>
    <row r="38" ht="15" customHeight="1">
      <c r="A38" t="inlineStr">
        <is>
          <t>A 47402-2025</t>
        </is>
      </c>
      <c r="B38" s="1" t="n">
        <v>45930.60978009259</v>
      </c>
      <c r="C38" s="1" t="n">
        <v>45951</v>
      </c>
      <c r="D38" t="inlineStr">
        <is>
          <t>JÖNKÖPINGS LÄN</t>
        </is>
      </c>
      <c r="E38" t="inlineStr">
        <is>
          <t>JÖNKÖPING</t>
        </is>
      </c>
      <c r="G38" t="n">
        <v>2.1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HYPERLINK("https://klasma.github.io/Logging_0680/artfynd/A 47402-2025 artfynd.xlsx", "A 47402-2025")</f>
        <v/>
      </c>
      <c r="T38">
        <f>HYPERLINK("https://klasma.github.io/Logging_0680/kartor/A 47402-2025 karta.png", "A 47402-2025")</f>
        <v/>
      </c>
      <c r="V38">
        <f>HYPERLINK("https://klasma.github.io/Logging_0680/klagomål/A 47402-2025 FSC-klagomål.docx", "A 47402-2025")</f>
        <v/>
      </c>
      <c r="W38">
        <f>HYPERLINK("https://klasma.github.io/Logging_0680/klagomålsmail/A 47402-2025 FSC-klagomål mail.docx", "A 47402-2025")</f>
        <v/>
      </c>
      <c r="X38">
        <f>HYPERLINK("https://klasma.github.io/Logging_0680/tillsyn/A 47402-2025 tillsynsbegäran.docx", "A 47402-2025")</f>
        <v/>
      </c>
      <c r="Y38">
        <f>HYPERLINK("https://klasma.github.io/Logging_0680/tillsynsmail/A 47402-2025 tillsynsbegäran mail.docx", "A 47402-2025")</f>
        <v/>
      </c>
    </row>
    <row r="39" ht="15" customHeight="1">
      <c r="A39" t="inlineStr">
        <is>
          <t>A 45917-2024</t>
        </is>
      </c>
      <c r="B39" s="1" t="n">
        <v>45580.46207175926</v>
      </c>
      <c r="C39" s="1" t="n">
        <v>45951</v>
      </c>
      <c r="D39" t="inlineStr">
        <is>
          <t>JÖNKÖPINGS LÄN</t>
        </is>
      </c>
      <c r="E39" t="inlineStr">
        <is>
          <t>JÖNKÖPING</t>
        </is>
      </c>
      <c r="G39" t="n">
        <v>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HYPERLINK("https://klasma.github.io/Logging_0680/artfynd/A 45917-2024 artfynd.xlsx", "A 45917-2024")</f>
        <v/>
      </c>
      <c r="T39">
        <f>HYPERLINK("https://klasma.github.io/Logging_0680/kartor/A 45917-2024 karta.png", "A 45917-2024")</f>
        <v/>
      </c>
      <c r="V39">
        <f>HYPERLINK("https://klasma.github.io/Logging_0680/klagomål/A 45917-2024 FSC-klagomål.docx", "A 45917-2024")</f>
        <v/>
      </c>
      <c r="W39">
        <f>HYPERLINK("https://klasma.github.io/Logging_0680/klagomålsmail/A 45917-2024 FSC-klagomål mail.docx", "A 45917-2024")</f>
        <v/>
      </c>
      <c r="X39">
        <f>HYPERLINK("https://klasma.github.io/Logging_0680/tillsyn/A 45917-2024 tillsynsbegäran.docx", "A 45917-2024")</f>
        <v/>
      </c>
      <c r="Y39">
        <f>HYPERLINK("https://klasma.github.io/Logging_0680/tillsynsmail/A 45917-2024 tillsynsbegäran mail.docx", "A 45917-2024")</f>
        <v/>
      </c>
    </row>
    <row r="40" ht="15" customHeight="1">
      <c r="A40" t="inlineStr">
        <is>
          <t>A 278-2024</t>
        </is>
      </c>
      <c r="B40" s="1" t="n">
        <v>45295.3942824074</v>
      </c>
      <c r="C40" s="1" t="n">
        <v>45951</v>
      </c>
      <c r="D40" t="inlineStr">
        <is>
          <t>JÖNKÖPINGS LÄN</t>
        </is>
      </c>
      <c r="E40" t="inlineStr">
        <is>
          <t>JÖNKÖPING</t>
        </is>
      </c>
      <c r="F40" t="inlineStr">
        <is>
          <t>Sveaskog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HYPERLINK("https://klasma.github.io/Logging_0680/artfynd/A 278-2024 artfynd.xlsx", "A 278-2024")</f>
        <v/>
      </c>
      <c r="T40">
        <f>HYPERLINK("https://klasma.github.io/Logging_0680/kartor/A 278-2024 karta.png", "A 278-2024")</f>
        <v/>
      </c>
      <c r="V40">
        <f>HYPERLINK("https://klasma.github.io/Logging_0680/klagomål/A 278-2024 FSC-klagomål.docx", "A 278-2024")</f>
        <v/>
      </c>
      <c r="W40">
        <f>HYPERLINK("https://klasma.github.io/Logging_0680/klagomålsmail/A 278-2024 FSC-klagomål mail.docx", "A 278-2024")</f>
        <v/>
      </c>
      <c r="X40">
        <f>HYPERLINK("https://klasma.github.io/Logging_0680/tillsyn/A 278-2024 tillsynsbegäran.docx", "A 278-2024")</f>
        <v/>
      </c>
      <c r="Y40">
        <f>HYPERLINK("https://klasma.github.io/Logging_0680/tillsynsmail/A 278-2024 tillsynsbegäran mail.docx", "A 278-2024")</f>
        <v/>
      </c>
    </row>
    <row r="41" ht="15" customHeight="1">
      <c r="A41" t="inlineStr">
        <is>
          <t>A 7092-2024</t>
        </is>
      </c>
      <c r="B41" s="1" t="n">
        <v>45343</v>
      </c>
      <c r="C41" s="1" t="n">
        <v>45951</v>
      </c>
      <c r="D41" t="inlineStr">
        <is>
          <t>JÖNKÖPINGS LÄN</t>
        </is>
      </c>
      <c r="E41" t="inlineStr">
        <is>
          <t>JÖNKÖPING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HYPERLINK("https://klasma.github.io/Logging_0680/artfynd/A 7092-2024 artfynd.xlsx", "A 7092-2024")</f>
        <v/>
      </c>
      <c r="T41">
        <f>HYPERLINK("https://klasma.github.io/Logging_0680/kartor/A 7092-2024 karta.png", "A 7092-2024")</f>
        <v/>
      </c>
      <c r="V41">
        <f>HYPERLINK("https://klasma.github.io/Logging_0680/klagomål/A 7092-2024 FSC-klagomål.docx", "A 7092-2024")</f>
        <v/>
      </c>
      <c r="W41">
        <f>HYPERLINK("https://klasma.github.io/Logging_0680/klagomålsmail/A 7092-2024 FSC-klagomål mail.docx", "A 7092-2024")</f>
        <v/>
      </c>
      <c r="X41">
        <f>HYPERLINK("https://klasma.github.io/Logging_0680/tillsyn/A 7092-2024 tillsynsbegäran.docx", "A 7092-2024")</f>
        <v/>
      </c>
      <c r="Y41">
        <f>HYPERLINK("https://klasma.github.io/Logging_0680/tillsynsmail/A 7092-2024 tillsynsbegäran mail.docx", "A 7092-2024")</f>
        <v/>
      </c>
    </row>
    <row r="42" ht="15" customHeight="1">
      <c r="A42" t="inlineStr">
        <is>
          <t>A 21591-2025</t>
        </is>
      </c>
      <c r="B42" s="1" t="n">
        <v>45783</v>
      </c>
      <c r="C42" s="1" t="n">
        <v>45951</v>
      </c>
      <c r="D42" t="inlineStr">
        <is>
          <t>JÖNKÖPINGS LÄN</t>
        </is>
      </c>
      <c r="E42" t="inlineStr">
        <is>
          <t>JÖNKÖPING</t>
        </is>
      </c>
      <c r="G42" t="n">
        <v>4.6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HYPERLINK("https://klasma.github.io/Logging_0680/artfynd/A 21591-2025 artfynd.xlsx", "A 21591-2025")</f>
        <v/>
      </c>
      <c r="T42">
        <f>HYPERLINK("https://klasma.github.io/Logging_0680/kartor/A 21591-2025 karta.png", "A 21591-2025")</f>
        <v/>
      </c>
      <c r="V42">
        <f>HYPERLINK("https://klasma.github.io/Logging_0680/klagomål/A 21591-2025 FSC-klagomål.docx", "A 21591-2025")</f>
        <v/>
      </c>
      <c r="W42">
        <f>HYPERLINK("https://klasma.github.io/Logging_0680/klagomålsmail/A 21591-2025 FSC-klagomål mail.docx", "A 21591-2025")</f>
        <v/>
      </c>
      <c r="X42">
        <f>HYPERLINK("https://klasma.github.io/Logging_0680/tillsyn/A 21591-2025 tillsynsbegäran.docx", "A 21591-2025")</f>
        <v/>
      </c>
      <c r="Y42">
        <f>HYPERLINK("https://klasma.github.io/Logging_0680/tillsynsmail/A 21591-2025 tillsynsbegäran mail.docx", "A 21591-2025")</f>
        <v/>
      </c>
    </row>
    <row r="43" ht="15" customHeight="1">
      <c r="A43" t="inlineStr">
        <is>
          <t>A 11357-2025</t>
        </is>
      </c>
      <c r="B43" s="1" t="n">
        <v>45726.52925925926</v>
      </c>
      <c r="C43" s="1" t="n">
        <v>45951</v>
      </c>
      <c r="D43" t="inlineStr">
        <is>
          <t>JÖNKÖPINGS LÄN</t>
        </is>
      </c>
      <c r="E43" t="inlineStr">
        <is>
          <t>JÖNKÖPING</t>
        </is>
      </c>
      <c r="G43" t="n">
        <v>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HYPERLINK("https://klasma.github.io/Logging_0680/artfynd/A 11357-2025 artfynd.xlsx", "A 11357-2025")</f>
        <v/>
      </c>
      <c r="T43">
        <f>HYPERLINK("https://klasma.github.io/Logging_0680/kartor/A 11357-2025 karta.png", "A 11357-2025")</f>
        <v/>
      </c>
      <c r="V43">
        <f>HYPERLINK("https://klasma.github.io/Logging_0680/klagomål/A 11357-2025 FSC-klagomål.docx", "A 11357-2025")</f>
        <v/>
      </c>
      <c r="W43">
        <f>HYPERLINK("https://klasma.github.io/Logging_0680/klagomålsmail/A 11357-2025 FSC-klagomål mail.docx", "A 11357-2025")</f>
        <v/>
      </c>
      <c r="X43">
        <f>HYPERLINK("https://klasma.github.io/Logging_0680/tillsyn/A 11357-2025 tillsynsbegäran.docx", "A 11357-2025")</f>
        <v/>
      </c>
      <c r="Y43">
        <f>HYPERLINK("https://klasma.github.io/Logging_0680/tillsynsmail/A 11357-2025 tillsynsbegäran mail.docx", "A 11357-2025")</f>
        <v/>
      </c>
    </row>
    <row r="44" ht="15" customHeight="1">
      <c r="A44" t="inlineStr">
        <is>
          <t>A 14221-2025</t>
        </is>
      </c>
      <c r="B44" s="1" t="n">
        <v>45740.58743055556</v>
      </c>
      <c r="C44" s="1" t="n">
        <v>45951</v>
      </c>
      <c r="D44" t="inlineStr">
        <is>
          <t>JÖNKÖPINGS LÄN</t>
        </is>
      </c>
      <c r="E44" t="inlineStr">
        <is>
          <t>JÖNKÖPING</t>
        </is>
      </c>
      <c r="G44" t="n">
        <v>8.699999999999999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Gaffelglim</t>
        </is>
      </c>
      <c r="S44">
        <f>HYPERLINK("https://klasma.github.io/Logging_0680/artfynd/A 14221-2025 artfynd.xlsx", "A 14221-2025")</f>
        <v/>
      </c>
      <c r="T44">
        <f>HYPERLINK("https://klasma.github.io/Logging_0680/kartor/A 14221-2025 karta.png", "A 14221-2025")</f>
        <v/>
      </c>
      <c r="V44">
        <f>HYPERLINK("https://klasma.github.io/Logging_0680/klagomål/A 14221-2025 FSC-klagomål.docx", "A 14221-2025")</f>
        <v/>
      </c>
      <c r="W44">
        <f>HYPERLINK("https://klasma.github.io/Logging_0680/klagomålsmail/A 14221-2025 FSC-klagomål mail.docx", "A 14221-2025")</f>
        <v/>
      </c>
      <c r="X44">
        <f>HYPERLINK("https://klasma.github.io/Logging_0680/tillsyn/A 14221-2025 tillsynsbegäran.docx", "A 14221-2025")</f>
        <v/>
      </c>
      <c r="Y44">
        <f>HYPERLINK("https://klasma.github.io/Logging_0680/tillsynsmail/A 14221-2025 tillsynsbegäran mail.docx", "A 14221-2025")</f>
        <v/>
      </c>
    </row>
    <row r="45" ht="15" customHeight="1">
      <c r="A45" t="inlineStr">
        <is>
          <t>A 47492-2024</t>
        </is>
      </c>
      <c r="B45" s="1" t="n">
        <v>45587</v>
      </c>
      <c r="C45" s="1" t="n">
        <v>45951</v>
      </c>
      <c r="D45" t="inlineStr">
        <is>
          <t>JÖNKÖPINGS LÄN</t>
        </is>
      </c>
      <c r="E45" t="inlineStr">
        <is>
          <t>JÖNKÖPING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HYPERLINK("https://klasma.github.io/Logging_0680/artfynd/A 47492-2024 artfynd.xlsx", "A 47492-2024")</f>
        <v/>
      </c>
      <c r="T45">
        <f>HYPERLINK("https://klasma.github.io/Logging_0680/kartor/A 47492-2024 karta.png", "A 47492-2024")</f>
        <v/>
      </c>
      <c r="V45">
        <f>HYPERLINK("https://klasma.github.io/Logging_0680/klagomål/A 47492-2024 FSC-klagomål.docx", "A 47492-2024")</f>
        <v/>
      </c>
      <c r="W45">
        <f>HYPERLINK("https://klasma.github.io/Logging_0680/klagomålsmail/A 47492-2024 FSC-klagomål mail.docx", "A 47492-2024")</f>
        <v/>
      </c>
      <c r="X45">
        <f>HYPERLINK("https://klasma.github.io/Logging_0680/tillsyn/A 47492-2024 tillsynsbegäran.docx", "A 47492-2024")</f>
        <v/>
      </c>
      <c r="Y45">
        <f>HYPERLINK("https://klasma.github.io/Logging_0680/tillsynsmail/A 47492-2024 tillsynsbegäran mail.docx", "A 47492-2024")</f>
        <v/>
      </c>
    </row>
    <row r="46" ht="15" customHeight="1">
      <c r="A46" t="inlineStr">
        <is>
          <t>A 28604-2025</t>
        </is>
      </c>
      <c r="B46" s="1" t="n">
        <v>45819.60131944445</v>
      </c>
      <c r="C46" s="1" t="n">
        <v>45951</v>
      </c>
      <c r="D46" t="inlineStr">
        <is>
          <t>JÖNKÖPINGS LÄN</t>
        </is>
      </c>
      <c r="E46" t="inlineStr">
        <is>
          <t>JÖNKÖPING</t>
        </is>
      </c>
      <c r="G46" t="n">
        <v>6.1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Kustdaggkåpa</t>
        </is>
      </c>
      <c r="S46">
        <f>HYPERLINK("https://klasma.github.io/Logging_0680/artfynd/A 28604-2025 artfynd.xlsx", "A 28604-2025")</f>
        <v/>
      </c>
      <c r="T46">
        <f>HYPERLINK("https://klasma.github.io/Logging_0680/kartor/A 28604-2025 karta.png", "A 28604-2025")</f>
        <v/>
      </c>
      <c r="V46">
        <f>HYPERLINK("https://klasma.github.io/Logging_0680/klagomål/A 28604-2025 FSC-klagomål.docx", "A 28604-2025")</f>
        <v/>
      </c>
      <c r="W46">
        <f>HYPERLINK("https://klasma.github.io/Logging_0680/klagomålsmail/A 28604-2025 FSC-klagomål mail.docx", "A 28604-2025")</f>
        <v/>
      </c>
      <c r="X46">
        <f>HYPERLINK("https://klasma.github.io/Logging_0680/tillsyn/A 28604-2025 tillsynsbegäran.docx", "A 28604-2025")</f>
        <v/>
      </c>
      <c r="Y46">
        <f>HYPERLINK("https://klasma.github.io/Logging_0680/tillsynsmail/A 28604-2025 tillsynsbegäran mail.docx", "A 28604-2025")</f>
        <v/>
      </c>
    </row>
    <row r="47" ht="15" customHeight="1">
      <c r="A47" t="inlineStr">
        <is>
          <t>A 17836-2025</t>
        </is>
      </c>
      <c r="B47" s="1" t="n">
        <v>45758</v>
      </c>
      <c r="C47" s="1" t="n">
        <v>45951</v>
      </c>
      <c r="D47" t="inlineStr">
        <is>
          <t>JÖNKÖPINGS LÄN</t>
        </is>
      </c>
      <c r="E47" t="inlineStr">
        <is>
          <t>JÖNKÖPING</t>
        </is>
      </c>
      <c r="F47" t="inlineStr">
        <is>
          <t>Kyrkan</t>
        </is>
      </c>
      <c r="G47" t="n">
        <v>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Större vattensalamander</t>
        </is>
      </c>
      <c r="S47">
        <f>HYPERLINK("https://klasma.github.io/Logging_0680/artfynd/A 17836-2025 artfynd.xlsx", "A 17836-2025")</f>
        <v/>
      </c>
      <c r="T47">
        <f>HYPERLINK("https://klasma.github.io/Logging_0680/kartor/A 17836-2025 karta.png", "A 17836-2025")</f>
        <v/>
      </c>
      <c r="V47">
        <f>HYPERLINK("https://klasma.github.io/Logging_0680/klagomål/A 17836-2025 FSC-klagomål.docx", "A 17836-2025")</f>
        <v/>
      </c>
      <c r="W47">
        <f>HYPERLINK("https://klasma.github.io/Logging_0680/klagomålsmail/A 17836-2025 FSC-klagomål mail.docx", "A 17836-2025")</f>
        <v/>
      </c>
      <c r="X47">
        <f>HYPERLINK("https://klasma.github.io/Logging_0680/tillsyn/A 17836-2025 tillsynsbegäran.docx", "A 17836-2025")</f>
        <v/>
      </c>
      <c r="Y47">
        <f>HYPERLINK("https://klasma.github.io/Logging_0680/tillsynsmail/A 17836-2025 tillsynsbegäran mail.docx", "A 17836-2025")</f>
        <v/>
      </c>
    </row>
    <row r="48" ht="15" customHeight="1">
      <c r="A48" t="inlineStr">
        <is>
          <t>A 33405-2025</t>
        </is>
      </c>
      <c r="B48" s="1" t="n">
        <v>45841.4303125</v>
      </c>
      <c r="C48" s="1" t="n">
        <v>45951</v>
      </c>
      <c r="D48" t="inlineStr">
        <is>
          <t>JÖNKÖPINGS LÄN</t>
        </is>
      </c>
      <c r="E48" t="inlineStr">
        <is>
          <t>JÖNKÖPING</t>
        </is>
      </c>
      <c r="G48" t="n">
        <v>3.9</v>
      </c>
      <c r="H48" t="n">
        <v>1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Läkeögontröst</t>
        </is>
      </c>
      <c r="S48">
        <f>HYPERLINK("https://klasma.github.io/Logging_0680/artfynd/A 33405-2025 artfynd.xlsx", "A 33405-2025")</f>
        <v/>
      </c>
      <c r="T48">
        <f>HYPERLINK("https://klasma.github.io/Logging_0680/kartor/A 33405-2025 karta.png", "A 33405-2025")</f>
        <v/>
      </c>
      <c r="V48">
        <f>HYPERLINK("https://klasma.github.io/Logging_0680/klagomål/A 33405-2025 FSC-klagomål.docx", "A 33405-2025")</f>
        <v/>
      </c>
      <c r="W48">
        <f>HYPERLINK("https://klasma.github.io/Logging_0680/klagomålsmail/A 33405-2025 FSC-klagomål mail.docx", "A 33405-2025")</f>
        <v/>
      </c>
      <c r="X48">
        <f>HYPERLINK("https://klasma.github.io/Logging_0680/tillsyn/A 33405-2025 tillsynsbegäran.docx", "A 33405-2025")</f>
        <v/>
      </c>
      <c r="Y48">
        <f>HYPERLINK("https://klasma.github.io/Logging_0680/tillsynsmail/A 33405-2025 tillsynsbegäran mail.docx", "A 33405-2025")</f>
        <v/>
      </c>
    </row>
    <row r="49" ht="15" customHeight="1">
      <c r="A49" t="inlineStr">
        <is>
          <t>A 1244-2024</t>
        </is>
      </c>
      <c r="B49" s="1" t="n">
        <v>45302</v>
      </c>
      <c r="C49" s="1" t="n">
        <v>45951</v>
      </c>
      <c r="D49" t="inlineStr">
        <is>
          <t>JÖNKÖPINGS LÄN</t>
        </is>
      </c>
      <c r="E49" t="inlineStr">
        <is>
          <t>JÖNKÖPING</t>
        </is>
      </c>
      <c r="G49" t="n">
        <v>1.4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Stickelfrö</t>
        </is>
      </c>
      <c r="S49">
        <f>HYPERLINK("https://klasma.github.io/Logging_0680/artfynd/A 1244-2024 artfynd.xlsx", "A 1244-2024")</f>
        <v/>
      </c>
      <c r="T49">
        <f>HYPERLINK("https://klasma.github.io/Logging_0680/kartor/A 1244-2024 karta.png", "A 1244-2024")</f>
        <v/>
      </c>
      <c r="V49">
        <f>HYPERLINK("https://klasma.github.io/Logging_0680/klagomål/A 1244-2024 FSC-klagomål.docx", "A 1244-2024")</f>
        <v/>
      </c>
      <c r="W49">
        <f>HYPERLINK("https://klasma.github.io/Logging_0680/klagomålsmail/A 1244-2024 FSC-klagomål mail.docx", "A 1244-2024")</f>
        <v/>
      </c>
      <c r="X49">
        <f>HYPERLINK("https://klasma.github.io/Logging_0680/tillsyn/A 1244-2024 tillsynsbegäran.docx", "A 1244-2024")</f>
        <v/>
      </c>
      <c r="Y49">
        <f>HYPERLINK("https://klasma.github.io/Logging_0680/tillsynsmail/A 1244-2024 tillsynsbegäran mail.docx", "A 1244-2024")</f>
        <v/>
      </c>
    </row>
    <row r="50" ht="15" customHeight="1">
      <c r="A50" t="inlineStr">
        <is>
          <t>A 34359-2025</t>
        </is>
      </c>
      <c r="B50" s="1" t="n">
        <v>45846</v>
      </c>
      <c r="C50" s="1" t="n">
        <v>45951</v>
      </c>
      <c r="D50" t="inlineStr">
        <is>
          <t>JÖNKÖPINGS LÄN</t>
        </is>
      </c>
      <c r="E50" t="inlineStr">
        <is>
          <t>JÖNKÖPING</t>
        </is>
      </c>
      <c r="G50" t="n">
        <v>1.1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Axveronika</t>
        </is>
      </c>
      <c r="S50">
        <f>HYPERLINK("https://klasma.github.io/Logging_0680/artfynd/A 34359-2025 artfynd.xlsx", "A 34359-2025")</f>
        <v/>
      </c>
      <c r="T50">
        <f>HYPERLINK("https://klasma.github.io/Logging_0680/kartor/A 34359-2025 karta.png", "A 34359-2025")</f>
        <v/>
      </c>
      <c r="V50">
        <f>HYPERLINK("https://klasma.github.io/Logging_0680/klagomål/A 34359-2025 FSC-klagomål.docx", "A 34359-2025")</f>
        <v/>
      </c>
      <c r="W50">
        <f>HYPERLINK("https://klasma.github.io/Logging_0680/klagomålsmail/A 34359-2025 FSC-klagomål mail.docx", "A 34359-2025")</f>
        <v/>
      </c>
      <c r="X50">
        <f>HYPERLINK("https://klasma.github.io/Logging_0680/tillsyn/A 34359-2025 tillsynsbegäran.docx", "A 34359-2025")</f>
        <v/>
      </c>
      <c r="Y50">
        <f>HYPERLINK("https://klasma.github.io/Logging_0680/tillsynsmail/A 34359-2025 tillsynsbegäran mail.docx", "A 34359-2025")</f>
        <v/>
      </c>
    </row>
    <row r="51" ht="15" customHeight="1">
      <c r="A51" t="inlineStr">
        <is>
          <t>A 54325-2024</t>
        </is>
      </c>
      <c r="B51" s="1" t="n">
        <v>45616</v>
      </c>
      <c r="C51" s="1" t="n">
        <v>45951</v>
      </c>
      <c r="D51" t="inlineStr">
        <is>
          <t>JÖNKÖPINGS LÄN</t>
        </is>
      </c>
      <c r="E51" t="inlineStr">
        <is>
          <t>JÖNKÖPING</t>
        </is>
      </c>
      <c r="G51" t="n">
        <v>8.699999999999999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HYPERLINK("https://klasma.github.io/Logging_0680/artfynd/A 54325-2024 artfynd.xlsx", "A 54325-2024")</f>
        <v/>
      </c>
      <c r="T51">
        <f>HYPERLINK("https://klasma.github.io/Logging_0680/kartor/A 54325-2024 karta.png", "A 54325-2024")</f>
        <v/>
      </c>
      <c r="V51">
        <f>HYPERLINK("https://klasma.github.io/Logging_0680/klagomål/A 54325-2024 FSC-klagomål.docx", "A 54325-2024")</f>
        <v/>
      </c>
      <c r="W51">
        <f>HYPERLINK("https://klasma.github.io/Logging_0680/klagomålsmail/A 54325-2024 FSC-klagomål mail.docx", "A 54325-2024")</f>
        <v/>
      </c>
      <c r="X51">
        <f>HYPERLINK("https://klasma.github.io/Logging_0680/tillsyn/A 54325-2024 tillsynsbegäran.docx", "A 54325-2024")</f>
        <v/>
      </c>
      <c r="Y51">
        <f>HYPERLINK("https://klasma.github.io/Logging_0680/tillsynsmail/A 54325-2024 tillsynsbegäran mail.docx", "A 54325-2024")</f>
        <v/>
      </c>
      <c r="Z51">
        <f>HYPERLINK("https://klasma.github.io/Logging_0680/fåglar/A 54325-2024 prioriterade fågelarter.docx", "A 54325-2024")</f>
        <v/>
      </c>
    </row>
    <row r="52" ht="15" customHeight="1">
      <c r="A52" t="inlineStr">
        <is>
          <t>A 35567-2025</t>
        </is>
      </c>
      <c r="B52" s="1" t="n">
        <v>45856.55965277777</v>
      </c>
      <c r="C52" s="1" t="n">
        <v>45951</v>
      </c>
      <c r="D52" t="inlineStr">
        <is>
          <t>JÖNKÖPINGS LÄN</t>
        </is>
      </c>
      <c r="E52" t="inlineStr">
        <is>
          <t>JÖNKÖPING</t>
        </is>
      </c>
      <c r="G52" t="n">
        <v>5.2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Kambräken</t>
        </is>
      </c>
      <c r="S52">
        <f>HYPERLINK("https://klasma.github.io/Logging_0680/artfynd/A 35567-2025 artfynd.xlsx", "A 35567-2025")</f>
        <v/>
      </c>
      <c r="T52">
        <f>HYPERLINK("https://klasma.github.io/Logging_0680/kartor/A 35567-2025 karta.png", "A 35567-2025")</f>
        <v/>
      </c>
      <c r="U52">
        <f>HYPERLINK("https://klasma.github.io/Logging_0680/knärot/A 35567-2025 karta knärot.png", "A 35567-2025")</f>
        <v/>
      </c>
      <c r="V52">
        <f>HYPERLINK("https://klasma.github.io/Logging_0680/klagomål/A 35567-2025 FSC-klagomål.docx", "A 35567-2025")</f>
        <v/>
      </c>
      <c r="W52">
        <f>HYPERLINK("https://klasma.github.io/Logging_0680/klagomålsmail/A 35567-2025 FSC-klagomål mail.docx", "A 35567-2025")</f>
        <v/>
      </c>
      <c r="X52">
        <f>HYPERLINK("https://klasma.github.io/Logging_0680/tillsyn/A 35567-2025 tillsynsbegäran.docx", "A 35567-2025")</f>
        <v/>
      </c>
      <c r="Y52">
        <f>HYPERLINK("https://klasma.github.io/Logging_0680/tillsynsmail/A 35567-2025 tillsynsbegäran mail.docx", "A 35567-2025")</f>
        <v/>
      </c>
    </row>
    <row r="53" ht="15" customHeight="1">
      <c r="A53" t="inlineStr">
        <is>
          <t>A 36799-2024</t>
        </is>
      </c>
      <c r="B53" s="1" t="n">
        <v>45538.45523148148</v>
      </c>
      <c r="C53" s="1" t="n">
        <v>45951</v>
      </c>
      <c r="D53" t="inlineStr">
        <is>
          <t>JÖNKÖPINGS LÄN</t>
        </is>
      </c>
      <c r="E53" t="inlineStr">
        <is>
          <t>JÖNKÖPING</t>
        </is>
      </c>
      <c r="G53" t="n">
        <v>1.1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HYPERLINK("https://klasma.github.io/Logging_0680/artfynd/A 36799-2024 artfynd.xlsx", "A 36799-2024")</f>
        <v/>
      </c>
      <c r="T53">
        <f>HYPERLINK("https://klasma.github.io/Logging_0680/kartor/A 36799-2024 karta.png", "A 36799-2024")</f>
        <v/>
      </c>
      <c r="V53">
        <f>HYPERLINK("https://klasma.github.io/Logging_0680/klagomål/A 36799-2024 FSC-klagomål.docx", "A 36799-2024")</f>
        <v/>
      </c>
      <c r="W53">
        <f>HYPERLINK("https://klasma.github.io/Logging_0680/klagomålsmail/A 36799-2024 FSC-klagomål mail.docx", "A 36799-2024")</f>
        <v/>
      </c>
      <c r="X53">
        <f>HYPERLINK("https://klasma.github.io/Logging_0680/tillsyn/A 36799-2024 tillsynsbegäran.docx", "A 36799-2024")</f>
        <v/>
      </c>
      <c r="Y53">
        <f>HYPERLINK("https://klasma.github.io/Logging_0680/tillsynsmail/A 36799-2024 tillsynsbegäran mail.docx", "A 36799-2024")</f>
        <v/>
      </c>
    </row>
    <row r="54" ht="15" customHeight="1">
      <c r="A54" t="inlineStr">
        <is>
          <t>A 53601-2022</t>
        </is>
      </c>
      <c r="B54" s="1" t="n">
        <v>44879</v>
      </c>
      <c r="C54" s="1" t="n">
        <v>45951</v>
      </c>
      <c r="D54" t="inlineStr">
        <is>
          <t>JÖNKÖPINGS LÄN</t>
        </is>
      </c>
      <c r="E54" t="inlineStr">
        <is>
          <t>JÖNKÖPING</t>
        </is>
      </c>
      <c r="G54" t="n">
        <v>3.8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HYPERLINK("https://klasma.github.io/Logging_0680/artfynd/A 53601-2022 artfynd.xlsx", "A 53601-2022")</f>
        <v/>
      </c>
      <c r="T54">
        <f>HYPERLINK("https://klasma.github.io/Logging_0680/kartor/A 53601-2022 karta.png", "A 53601-2022")</f>
        <v/>
      </c>
      <c r="U54">
        <f>HYPERLINK("https://klasma.github.io/Logging_0680/knärot/A 53601-2022 karta knärot.png", "A 53601-2022")</f>
        <v/>
      </c>
      <c r="V54">
        <f>HYPERLINK("https://klasma.github.io/Logging_0680/klagomål/A 53601-2022 FSC-klagomål.docx", "A 53601-2022")</f>
        <v/>
      </c>
      <c r="W54">
        <f>HYPERLINK("https://klasma.github.io/Logging_0680/klagomålsmail/A 53601-2022 FSC-klagomål mail.docx", "A 53601-2022")</f>
        <v/>
      </c>
      <c r="X54">
        <f>HYPERLINK("https://klasma.github.io/Logging_0680/tillsyn/A 53601-2022 tillsynsbegäran.docx", "A 53601-2022")</f>
        <v/>
      </c>
      <c r="Y54">
        <f>HYPERLINK("https://klasma.github.io/Logging_0680/tillsynsmail/A 53601-2022 tillsynsbegäran mail.docx", "A 53601-2022")</f>
        <v/>
      </c>
    </row>
    <row r="55" ht="15" customHeight="1">
      <c r="A55" t="inlineStr">
        <is>
          <t>A 34597-2025</t>
        </is>
      </c>
      <c r="B55" s="1" t="n">
        <v>45846</v>
      </c>
      <c r="C55" s="1" t="n">
        <v>45951</v>
      </c>
      <c r="D55" t="inlineStr">
        <is>
          <t>JÖNKÖPINGS LÄN</t>
        </is>
      </c>
      <c r="E55" t="inlineStr">
        <is>
          <t>JÖNKÖPING</t>
        </is>
      </c>
      <c r="F55" t="inlineStr">
        <is>
          <t>Kyrkan</t>
        </is>
      </c>
      <c r="G55" t="n">
        <v>7.3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HYPERLINK("https://klasma.github.io/Logging_0680/artfynd/A 34597-2025 artfynd.xlsx", "A 34597-2025")</f>
        <v/>
      </c>
      <c r="T55">
        <f>HYPERLINK("https://klasma.github.io/Logging_0680/kartor/A 34597-2025 karta.png", "A 34597-2025")</f>
        <v/>
      </c>
      <c r="U55">
        <f>HYPERLINK("https://klasma.github.io/Logging_0680/knärot/A 34597-2025 karta knärot.png", "A 34597-2025")</f>
        <v/>
      </c>
      <c r="V55">
        <f>HYPERLINK("https://klasma.github.io/Logging_0680/klagomål/A 34597-2025 FSC-klagomål.docx", "A 34597-2025")</f>
        <v/>
      </c>
      <c r="W55">
        <f>HYPERLINK("https://klasma.github.io/Logging_0680/klagomålsmail/A 34597-2025 FSC-klagomål mail.docx", "A 34597-2025")</f>
        <v/>
      </c>
      <c r="X55">
        <f>HYPERLINK("https://klasma.github.io/Logging_0680/tillsyn/A 34597-2025 tillsynsbegäran.docx", "A 34597-2025")</f>
        <v/>
      </c>
      <c r="Y55">
        <f>HYPERLINK("https://klasma.github.io/Logging_0680/tillsynsmail/A 34597-2025 tillsynsbegäran mail.docx", "A 34597-2025")</f>
        <v/>
      </c>
    </row>
    <row r="56" ht="15" customHeight="1">
      <c r="A56" t="inlineStr">
        <is>
          <t>A 37342-2025</t>
        </is>
      </c>
      <c r="B56" s="1" t="n">
        <v>45876.69954861111</v>
      </c>
      <c r="C56" s="1" t="n">
        <v>45951</v>
      </c>
      <c r="D56" t="inlineStr">
        <is>
          <t>JÖNKÖPINGS LÄN</t>
        </is>
      </c>
      <c r="E56" t="inlineStr">
        <is>
          <t>JÖNKÖPING</t>
        </is>
      </c>
      <c r="G56" t="n">
        <v>4.7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Vedskivlav</t>
        </is>
      </c>
      <c r="S56">
        <f>HYPERLINK("https://klasma.github.io/Logging_0680/artfynd/A 37342-2025 artfynd.xlsx", "A 37342-2025")</f>
        <v/>
      </c>
      <c r="T56">
        <f>HYPERLINK("https://klasma.github.io/Logging_0680/kartor/A 37342-2025 karta.png", "A 37342-2025")</f>
        <v/>
      </c>
      <c r="V56">
        <f>HYPERLINK("https://klasma.github.io/Logging_0680/klagomål/A 37342-2025 FSC-klagomål.docx", "A 37342-2025")</f>
        <v/>
      </c>
      <c r="W56">
        <f>HYPERLINK("https://klasma.github.io/Logging_0680/klagomålsmail/A 37342-2025 FSC-klagomål mail.docx", "A 37342-2025")</f>
        <v/>
      </c>
      <c r="X56">
        <f>HYPERLINK("https://klasma.github.io/Logging_0680/tillsyn/A 37342-2025 tillsynsbegäran.docx", "A 37342-2025")</f>
        <v/>
      </c>
      <c r="Y56">
        <f>HYPERLINK("https://klasma.github.io/Logging_0680/tillsynsmail/A 37342-2025 tillsynsbegäran mail.docx", "A 37342-2025")</f>
        <v/>
      </c>
    </row>
    <row r="57" ht="15" customHeight="1">
      <c r="A57" t="inlineStr">
        <is>
          <t>A 46083-2025</t>
        </is>
      </c>
      <c r="B57" s="1" t="n">
        <v>45924.51141203703</v>
      </c>
      <c r="C57" s="1" t="n">
        <v>45951</v>
      </c>
      <c r="D57" t="inlineStr">
        <is>
          <t>JÖNKÖPINGS LÄN</t>
        </is>
      </c>
      <c r="E57" t="inlineStr">
        <is>
          <t>JÖNKÖPING</t>
        </is>
      </c>
      <c r="G57" t="n">
        <v>2.2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Granspira</t>
        </is>
      </c>
      <c r="S57">
        <f>HYPERLINK("https://klasma.github.io/Logging_0680/artfynd/A 46083-2025 artfynd.xlsx", "A 46083-2025")</f>
        <v/>
      </c>
      <c r="T57">
        <f>HYPERLINK("https://klasma.github.io/Logging_0680/kartor/A 46083-2025 karta.png", "A 46083-2025")</f>
        <v/>
      </c>
      <c r="V57">
        <f>HYPERLINK("https://klasma.github.io/Logging_0680/klagomål/A 46083-2025 FSC-klagomål.docx", "A 46083-2025")</f>
        <v/>
      </c>
      <c r="W57">
        <f>HYPERLINK("https://klasma.github.io/Logging_0680/klagomålsmail/A 46083-2025 FSC-klagomål mail.docx", "A 46083-2025")</f>
        <v/>
      </c>
      <c r="X57">
        <f>HYPERLINK("https://klasma.github.io/Logging_0680/tillsyn/A 46083-2025 tillsynsbegäran.docx", "A 46083-2025")</f>
        <v/>
      </c>
      <c r="Y57">
        <f>HYPERLINK("https://klasma.github.io/Logging_0680/tillsynsmail/A 46083-2025 tillsynsbegäran mail.docx", "A 46083-2025")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45951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45951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45951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18651-2021</t>
        </is>
      </c>
      <c r="B61" s="1" t="n">
        <v>44306</v>
      </c>
      <c r="C61" s="1" t="n">
        <v>45951</v>
      </c>
      <c r="D61" t="inlineStr">
        <is>
          <t>JÖNKÖPINGS LÄN</t>
        </is>
      </c>
      <c r="E61" t="inlineStr">
        <is>
          <t>JÖNKÖPING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59305-2020</t>
        </is>
      </c>
      <c r="B62" s="1" t="n">
        <v>44147</v>
      </c>
      <c r="C62" s="1" t="n">
        <v>45951</v>
      </c>
      <c r="D62" t="inlineStr">
        <is>
          <t>JÖNKÖPINGS LÄN</t>
        </is>
      </c>
      <c r="E62" t="inlineStr">
        <is>
          <t>JÖNKÖPING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19126-2021</t>
        </is>
      </c>
      <c r="B63" s="1" t="n">
        <v>44308</v>
      </c>
      <c r="C63" s="1" t="n">
        <v>45951</v>
      </c>
      <c r="D63" t="inlineStr">
        <is>
          <t>JÖNKÖPINGS LÄN</t>
        </is>
      </c>
      <c r="E63" t="inlineStr">
        <is>
          <t>JÖNKÖPING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58007-2020</t>
        </is>
      </c>
      <c r="B64" s="1" t="n">
        <v>44144</v>
      </c>
      <c r="C64" s="1" t="n">
        <v>45951</v>
      </c>
      <c r="D64" t="inlineStr">
        <is>
          <t>JÖNKÖPINGS LÄN</t>
        </is>
      </c>
      <c r="E64" t="inlineStr">
        <is>
          <t>JÖNKÖPING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22818-2021</t>
        </is>
      </c>
      <c r="B65" s="1" t="n">
        <v>44328.35063657408</v>
      </c>
      <c r="C65" s="1" t="n">
        <v>45951</v>
      </c>
      <c r="D65" t="inlineStr">
        <is>
          <t>JÖNKÖPINGS LÄN</t>
        </is>
      </c>
      <c r="E65" t="inlineStr">
        <is>
          <t>JÖNKÖPING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7329-2021</t>
        </is>
      </c>
      <c r="B66" s="1" t="n">
        <v>44239.33525462963</v>
      </c>
      <c r="C66" s="1" t="n">
        <v>45951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60720-2021</t>
        </is>
      </c>
      <c r="B67" s="1" t="n">
        <v>44496</v>
      </c>
      <c r="C67" s="1" t="n">
        <v>45951</v>
      </c>
      <c r="D67" t="inlineStr">
        <is>
          <t>JÖNKÖPINGS LÄN</t>
        </is>
      </c>
      <c r="E67" t="inlineStr">
        <is>
          <t>JÖNKÖPING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14141-2021</t>
        </is>
      </c>
      <c r="B68" s="1" t="n">
        <v>44278.3859375</v>
      </c>
      <c r="C68" s="1" t="n">
        <v>45951</v>
      </c>
      <c r="D68" t="inlineStr">
        <is>
          <t>JÖNKÖPINGS LÄN</t>
        </is>
      </c>
      <c r="E68" t="inlineStr">
        <is>
          <t>JÖNKÖPING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2067-2022</t>
        </is>
      </c>
      <c r="B69" s="1" t="n">
        <v>44575.80925925926</v>
      </c>
      <c r="C69" s="1" t="n">
        <v>45951</v>
      </c>
      <c r="D69" t="inlineStr">
        <is>
          <t>JÖNKÖPINGS LÄN</t>
        </is>
      </c>
      <c r="E69" t="inlineStr">
        <is>
          <t>JÖNKÖPING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38082-2021</t>
        </is>
      </c>
      <c r="B70" s="1" t="n">
        <v>44404.84280092592</v>
      </c>
      <c r="C70" s="1" t="n">
        <v>45951</v>
      </c>
      <c r="D70" t="inlineStr">
        <is>
          <t>JÖNKÖPINGS LÄN</t>
        </is>
      </c>
      <c r="E70" t="inlineStr">
        <is>
          <t>JÖNKÖPING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38083-2021</t>
        </is>
      </c>
      <c r="B71" s="1" t="n">
        <v>44404.84659722223</v>
      </c>
      <c r="C71" s="1" t="n">
        <v>45951</v>
      </c>
      <c r="D71" t="inlineStr">
        <is>
          <t>JÖNKÖPINGS LÄN</t>
        </is>
      </c>
      <c r="E71" t="inlineStr">
        <is>
          <t>JÖNKÖPING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45951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45951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45951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28907-2022</t>
        </is>
      </c>
      <c r="B75" s="1" t="n">
        <v>44749.55703703704</v>
      </c>
      <c r="C75" s="1" t="n">
        <v>45951</v>
      </c>
      <c r="D75" t="inlineStr">
        <is>
          <t>JÖNKÖPINGS LÄN</t>
        </is>
      </c>
      <c r="E75" t="inlineStr">
        <is>
          <t>JÖNKÖPING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45951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45951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45951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45951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45951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38865-2021</t>
        </is>
      </c>
      <c r="B81" s="1" t="n">
        <v>44411</v>
      </c>
      <c r="C81" s="1" t="n">
        <v>45951</v>
      </c>
      <c r="D81" t="inlineStr">
        <is>
          <t>JÖNKÖPINGS LÄN</t>
        </is>
      </c>
      <c r="E81" t="inlineStr">
        <is>
          <t>JÖNKÖPING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34405-2022</t>
        </is>
      </c>
      <c r="B82" s="1" t="n">
        <v>44792.53711805555</v>
      </c>
      <c r="C82" s="1" t="n">
        <v>45951</v>
      </c>
      <c r="D82" t="inlineStr">
        <is>
          <t>JÖNKÖPINGS LÄN</t>
        </is>
      </c>
      <c r="E82" t="inlineStr">
        <is>
          <t>JÖNKÖPING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69566-2020</t>
        </is>
      </c>
      <c r="B83" s="1" t="n">
        <v>44194</v>
      </c>
      <c r="C83" s="1" t="n">
        <v>45951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4688-2021</t>
        </is>
      </c>
      <c r="B84" s="1" t="n">
        <v>44225</v>
      </c>
      <c r="C84" s="1" t="n">
        <v>45951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46430-2021</t>
        </is>
      </c>
      <c r="B85" s="1" t="n">
        <v>44442</v>
      </c>
      <c r="C85" s="1" t="n">
        <v>45951</v>
      </c>
      <c r="D85" t="inlineStr">
        <is>
          <t>JÖNKÖPINGS LÄN</t>
        </is>
      </c>
      <c r="E85" t="inlineStr">
        <is>
          <t>JÖNKÖPING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37372-2022</t>
        </is>
      </c>
      <c r="B86" s="1" t="n">
        <v>44809</v>
      </c>
      <c r="C86" s="1" t="n">
        <v>45951</v>
      </c>
      <c r="D86" t="inlineStr">
        <is>
          <t>JÖNKÖPINGS LÄN</t>
        </is>
      </c>
      <c r="E86" t="inlineStr">
        <is>
          <t>JÖNKÖPING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58006-2021</t>
        </is>
      </c>
      <c r="B87" s="1" t="n">
        <v>44487</v>
      </c>
      <c r="C87" s="1" t="n">
        <v>45951</v>
      </c>
      <c r="D87" t="inlineStr">
        <is>
          <t>JÖNKÖPINGS LÄN</t>
        </is>
      </c>
      <c r="E87" t="inlineStr">
        <is>
          <t>JÖNKÖPING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58079-2021</t>
        </is>
      </c>
      <c r="B88" s="1" t="n">
        <v>44487.49392361111</v>
      </c>
      <c r="C88" s="1" t="n">
        <v>45951</v>
      </c>
      <c r="D88" t="inlineStr">
        <is>
          <t>JÖNKÖPINGS LÄN</t>
        </is>
      </c>
      <c r="E88" t="inlineStr">
        <is>
          <t>JÖNKÖPING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45951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38081-2021</t>
        </is>
      </c>
      <c r="B90" s="1" t="n">
        <v>44404.84138888889</v>
      </c>
      <c r="C90" s="1" t="n">
        <v>45951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12167-2021</t>
        </is>
      </c>
      <c r="B91" s="1" t="n">
        <v>44266</v>
      </c>
      <c r="C91" s="1" t="n">
        <v>45951</v>
      </c>
      <c r="D91" t="inlineStr">
        <is>
          <t>JÖNKÖPINGS LÄN</t>
        </is>
      </c>
      <c r="E91" t="inlineStr">
        <is>
          <t>JÖNKÖPING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40745-2021</t>
        </is>
      </c>
      <c r="B92" s="1" t="n">
        <v>44420.68987268519</v>
      </c>
      <c r="C92" s="1" t="n">
        <v>45951</v>
      </c>
      <c r="D92" t="inlineStr">
        <is>
          <t>JÖNKÖPINGS LÄN</t>
        </is>
      </c>
      <c r="E92" t="inlineStr">
        <is>
          <t>JÖNKÖPING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54219-2022</t>
        </is>
      </c>
      <c r="B93" s="1" t="n">
        <v>44881.81052083334</v>
      </c>
      <c r="C93" s="1" t="n">
        <v>45951</v>
      </c>
      <c r="D93" t="inlineStr">
        <is>
          <t>JÖNKÖPINGS LÄN</t>
        </is>
      </c>
      <c r="E93" t="inlineStr">
        <is>
          <t>JÖNKÖPING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16103-2022</t>
        </is>
      </c>
      <c r="B94" s="1" t="n">
        <v>44665.60081018518</v>
      </c>
      <c r="C94" s="1" t="n">
        <v>45951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51446-2022</t>
        </is>
      </c>
      <c r="B95" s="1" t="n">
        <v>44869.49265046296</v>
      </c>
      <c r="C95" s="1" t="n">
        <v>45951</v>
      </c>
      <c r="D95" t="inlineStr">
        <is>
          <t>JÖNKÖPINGS LÄN</t>
        </is>
      </c>
      <c r="E95" t="inlineStr">
        <is>
          <t>JÖNKÖPING</t>
        </is>
      </c>
      <c r="F95" t="inlineStr">
        <is>
          <t>Sveaskog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26221-2022</t>
        </is>
      </c>
      <c r="B96" s="1" t="n">
        <v>44734</v>
      </c>
      <c r="C96" s="1" t="n">
        <v>45951</v>
      </c>
      <c r="D96" t="inlineStr">
        <is>
          <t>JÖNKÖPINGS LÄN</t>
        </is>
      </c>
      <c r="E96" t="inlineStr">
        <is>
          <t>JÖNKÖPING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34411-2022</t>
        </is>
      </c>
      <c r="B97" s="1" t="n">
        <v>44792</v>
      </c>
      <c r="C97" s="1" t="n">
        <v>45951</v>
      </c>
      <c r="D97" t="inlineStr">
        <is>
          <t>JÖNKÖPINGS LÄN</t>
        </is>
      </c>
      <c r="E97" t="inlineStr">
        <is>
          <t>JÖNKÖPING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10874-2021</t>
        </is>
      </c>
      <c r="B98" s="1" t="n">
        <v>44259</v>
      </c>
      <c r="C98" s="1" t="n">
        <v>45951</v>
      </c>
      <c r="D98" t="inlineStr">
        <is>
          <t>JÖNKÖPINGS LÄN</t>
        </is>
      </c>
      <c r="E98" t="inlineStr">
        <is>
          <t>JÖNKÖPING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30922-2021</t>
        </is>
      </c>
      <c r="B99" s="1" t="n">
        <v>44365</v>
      </c>
      <c r="C99" s="1" t="n">
        <v>45951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70965-2021</t>
        </is>
      </c>
      <c r="B100" s="1" t="n">
        <v>44538</v>
      </c>
      <c r="C100" s="1" t="n">
        <v>45951</v>
      </c>
      <c r="D100" t="inlineStr">
        <is>
          <t>JÖNKÖPINGS LÄN</t>
        </is>
      </c>
      <c r="E100" t="inlineStr">
        <is>
          <t>JÖNKÖPING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11398-2021</t>
        </is>
      </c>
      <c r="B101" s="1" t="n">
        <v>44263</v>
      </c>
      <c r="C101" s="1" t="n">
        <v>45951</v>
      </c>
      <c r="D101" t="inlineStr">
        <is>
          <t>JÖNKÖPINGS LÄN</t>
        </is>
      </c>
      <c r="E101" t="inlineStr">
        <is>
          <t>JÖNKÖPING</t>
        </is>
      </c>
      <c r="F101" t="inlineStr">
        <is>
          <t>Kyrkan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57933-2021</t>
        </is>
      </c>
      <c r="B102" s="1" t="n">
        <v>44487</v>
      </c>
      <c r="C102" s="1" t="n">
        <v>45951</v>
      </c>
      <c r="D102" t="inlineStr">
        <is>
          <t>JÖNKÖPINGS LÄN</t>
        </is>
      </c>
      <c r="E102" t="inlineStr">
        <is>
          <t>JÖNKÖPING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57934-2021</t>
        </is>
      </c>
      <c r="B103" s="1" t="n">
        <v>44487</v>
      </c>
      <c r="C103" s="1" t="n">
        <v>45951</v>
      </c>
      <c r="D103" t="inlineStr">
        <is>
          <t>JÖNKÖPINGS LÄN</t>
        </is>
      </c>
      <c r="E103" t="inlineStr">
        <is>
          <t>JÖNKÖPING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13217-2021</t>
        </is>
      </c>
      <c r="B104" s="1" t="n">
        <v>44272</v>
      </c>
      <c r="C104" s="1" t="n">
        <v>45951</v>
      </c>
      <c r="D104" t="inlineStr">
        <is>
          <t>JÖNKÖPINGS LÄN</t>
        </is>
      </c>
      <c r="E104" t="inlineStr">
        <is>
          <t>JÖNKÖPING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47226-2022</t>
        </is>
      </c>
      <c r="B105" s="1" t="n">
        <v>44852.74376157407</v>
      </c>
      <c r="C105" s="1" t="n">
        <v>45951</v>
      </c>
      <c r="D105" t="inlineStr">
        <is>
          <t>JÖNKÖPINGS LÄN</t>
        </is>
      </c>
      <c r="E105" t="inlineStr">
        <is>
          <t>JÖNKÖPING</t>
        </is>
      </c>
      <c r="F105" t="inlineStr">
        <is>
          <t>Kyrkan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16130-2021</t>
        </is>
      </c>
      <c r="B106" s="1" t="n">
        <v>44292</v>
      </c>
      <c r="C106" s="1" t="n">
        <v>45951</v>
      </c>
      <c r="D106" t="inlineStr">
        <is>
          <t>JÖNKÖPINGS LÄN</t>
        </is>
      </c>
      <c r="E106" t="inlineStr">
        <is>
          <t>JÖNKÖPING</t>
        </is>
      </c>
      <c r="G106" t="n">
        <v>8.1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106-2021</t>
        </is>
      </c>
      <c r="B107" s="1" t="n">
        <v>44200</v>
      </c>
      <c r="C107" s="1" t="n">
        <v>45951</v>
      </c>
      <c r="D107" t="inlineStr">
        <is>
          <t>JÖNKÖPINGS LÄN</t>
        </is>
      </c>
      <c r="E107" t="inlineStr">
        <is>
          <t>JÖNKÖPING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52916-2022</t>
        </is>
      </c>
      <c r="B108" s="1" t="n">
        <v>44875.59231481481</v>
      </c>
      <c r="C108" s="1" t="n">
        <v>45951</v>
      </c>
      <c r="D108" t="inlineStr">
        <is>
          <t>JÖNKÖPINGS LÄN</t>
        </is>
      </c>
      <c r="E108" t="inlineStr">
        <is>
          <t>JÖNKÖPING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15670-2021</t>
        </is>
      </c>
      <c r="B109" s="1" t="n">
        <v>44286.34827546297</v>
      </c>
      <c r="C109" s="1" t="n">
        <v>45951</v>
      </c>
      <c r="D109" t="inlineStr">
        <is>
          <t>JÖNKÖPINGS LÄN</t>
        </is>
      </c>
      <c r="E109" t="inlineStr">
        <is>
          <t>JÖNKÖPING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45951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61250-2021</t>
        </is>
      </c>
      <c r="B111" s="1" t="n">
        <v>44498.56373842592</v>
      </c>
      <c r="C111" s="1" t="n">
        <v>45951</v>
      </c>
      <c r="D111" t="inlineStr">
        <is>
          <t>JÖNKÖPINGS LÄN</t>
        </is>
      </c>
      <c r="E111" t="inlineStr">
        <is>
          <t>JÖNKÖPING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13412-2021</t>
        </is>
      </c>
      <c r="B112" s="1" t="n">
        <v>44273</v>
      </c>
      <c r="C112" s="1" t="n">
        <v>45951</v>
      </c>
      <c r="D112" t="inlineStr">
        <is>
          <t>JÖNKÖPINGS LÄN</t>
        </is>
      </c>
      <c r="E112" t="inlineStr">
        <is>
          <t>JÖNKÖPING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16705-2022</t>
        </is>
      </c>
      <c r="B113" s="1" t="n">
        <v>44673</v>
      </c>
      <c r="C113" s="1" t="n">
        <v>45951</v>
      </c>
      <c r="D113" t="inlineStr">
        <is>
          <t>JÖNKÖPINGS LÄN</t>
        </is>
      </c>
      <c r="E113" t="inlineStr">
        <is>
          <t>JÖNKÖPING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17175-2021</t>
        </is>
      </c>
      <c r="B114" s="1" t="n">
        <v>44298.46462962963</v>
      </c>
      <c r="C114" s="1" t="n">
        <v>45951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17177-2021</t>
        </is>
      </c>
      <c r="B115" s="1" t="n">
        <v>44298.46582175926</v>
      </c>
      <c r="C115" s="1" t="n">
        <v>45951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14143-2021</t>
        </is>
      </c>
      <c r="B116" s="1" t="n">
        <v>44278.38752314815</v>
      </c>
      <c r="C116" s="1" t="n">
        <v>45951</v>
      </c>
      <c r="D116" t="inlineStr">
        <is>
          <t>JÖNKÖPINGS LÄN</t>
        </is>
      </c>
      <c r="E116" t="inlineStr">
        <is>
          <t>JÖNKÖPING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14373-2021</t>
        </is>
      </c>
      <c r="B117" s="1" t="n">
        <v>44279.37552083333</v>
      </c>
      <c r="C117" s="1" t="n">
        <v>45951</v>
      </c>
      <c r="D117" t="inlineStr">
        <is>
          <t>JÖNKÖPINGS LÄN</t>
        </is>
      </c>
      <c r="E117" t="inlineStr">
        <is>
          <t>JÖNKÖPING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26335-2021</t>
        </is>
      </c>
      <c r="B118" s="1" t="n">
        <v>44347.61920138889</v>
      </c>
      <c r="C118" s="1" t="n">
        <v>45951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29599-2022</t>
        </is>
      </c>
      <c r="B119" s="1" t="n">
        <v>44754.47359953704</v>
      </c>
      <c r="C119" s="1" t="n">
        <v>45951</v>
      </c>
      <c r="D119" t="inlineStr">
        <is>
          <t>JÖNKÖPINGS LÄN</t>
        </is>
      </c>
      <c r="E119" t="inlineStr">
        <is>
          <t>JÖNKÖPING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47822-2022</t>
        </is>
      </c>
      <c r="B120" s="1" t="n">
        <v>44855.3080787037</v>
      </c>
      <c r="C120" s="1" t="n">
        <v>45951</v>
      </c>
      <c r="D120" t="inlineStr">
        <is>
          <t>JÖNKÖPINGS LÄN</t>
        </is>
      </c>
      <c r="E120" t="inlineStr">
        <is>
          <t>JÖNKÖPING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55825-2021</t>
        </is>
      </c>
      <c r="B121" s="1" t="n">
        <v>44476</v>
      </c>
      <c r="C121" s="1" t="n">
        <v>45951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32508-2021</t>
        </is>
      </c>
      <c r="B122" s="1" t="n">
        <v>44373.75251157407</v>
      </c>
      <c r="C122" s="1" t="n">
        <v>45951</v>
      </c>
      <c r="D122" t="inlineStr">
        <is>
          <t>JÖNKÖPINGS LÄN</t>
        </is>
      </c>
      <c r="E122" t="inlineStr">
        <is>
          <t>JÖNKÖPING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26342-2021</t>
        </is>
      </c>
      <c r="B123" s="1" t="n">
        <v>44347.6287962963</v>
      </c>
      <c r="C123" s="1" t="n">
        <v>45951</v>
      </c>
      <c r="D123" t="inlineStr">
        <is>
          <t>JÖNKÖPINGS LÄN</t>
        </is>
      </c>
      <c r="E123" t="inlineStr">
        <is>
          <t>JÖNKÖPING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64610-2021</t>
        </is>
      </c>
      <c r="B124" s="1" t="n">
        <v>44511</v>
      </c>
      <c r="C124" s="1" t="n">
        <v>45951</v>
      </c>
      <c r="D124" t="inlineStr">
        <is>
          <t>JÖNKÖPINGS LÄN</t>
        </is>
      </c>
      <c r="E124" t="inlineStr">
        <is>
          <t>JÖNKÖPING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52507-2021</t>
        </is>
      </c>
      <c r="B125" s="1" t="n">
        <v>44466.4425</v>
      </c>
      <c r="C125" s="1" t="n">
        <v>45951</v>
      </c>
      <c r="D125" t="inlineStr">
        <is>
          <t>JÖNKÖPINGS LÄN</t>
        </is>
      </c>
      <c r="E125" t="inlineStr">
        <is>
          <t>JÖNKÖPING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33507-2021</t>
        </is>
      </c>
      <c r="B126" s="1" t="n">
        <v>44377</v>
      </c>
      <c r="C126" s="1" t="n">
        <v>45951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45592-2021</t>
        </is>
      </c>
      <c r="B127" s="1" t="n">
        <v>44440.71997685185</v>
      </c>
      <c r="C127" s="1" t="n">
        <v>45951</v>
      </c>
      <c r="D127" t="inlineStr">
        <is>
          <t>JÖNKÖPINGS LÄN</t>
        </is>
      </c>
      <c r="E127" t="inlineStr">
        <is>
          <t>JÖNKÖPING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45340-2022</t>
        </is>
      </c>
      <c r="B128" s="1" t="n">
        <v>44840</v>
      </c>
      <c r="C128" s="1" t="n">
        <v>45951</v>
      </c>
      <c r="D128" t="inlineStr">
        <is>
          <t>JÖNKÖPINGS LÄN</t>
        </is>
      </c>
      <c r="E128" t="inlineStr">
        <is>
          <t>JÖNKÖPING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14620-2021</t>
        </is>
      </c>
      <c r="B129" s="1" t="n">
        <v>44280</v>
      </c>
      <c r="C129" s="1" t="n">
        <v>45951</v>
      </c>
      <c r="D129" t="inlineStr">
        <is>
          <t>JÖNKÖPINGS LÄN</t>
        </is>
      </c>
      <c r="E129" t="inlineStr">
        <is>
          <t>JÖNKÖPING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8582-2022</t>
        </is>
      </c>
      <c r="B130" s="1" t="n">
        <v>44613</v>
      </c>
      <c r="C130" s="1" t="n">
        <v>45951</v>
      </c>
      <c r="D130" t="inlineStr">
        <is>
          <t>JÖNKÖPINGS LÄN</t>
        </is>
      </c>
      <c r="E130" t="inlineStr">
        <is>
          <t>JÖNKÖPING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70546-2021</t>
        </is>
      </c>
      <c r="B131" s="1" t="n">
        <v>44537</v>
      </c>
      <c r="C131" s="1" t="n">
        <v>45951</v>
      </c>
      <c r="D131" t="inlineStr">
        <is>
          <t>JÖNKÖPINGS LÄN</t>
        </is>
      </c>
      <c r="E131" t="inlineStr">
        <is>
          <t>JÖNKÖPING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50003-2021</t>
        </is>
      </c>
      <c r="B132" s="1" t="n">
        <v>44456.46952546296</v>
      </c>
      <c r="C132" s="1" t="n">
        <v>45951</v>
      </c>
      <c r="D132" t="inlineStr">
        <is>
          <t>JÖNKÖPINGS LÄN</t>
        </is>
      </c>
      <c r="E132" t="inlineStr">
        <is>
          <t>JÖNKÖPING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28570-2021</t>
        </is>
      </c>
      <c r="B133" s="1" t="n">
        <v>44356</v>
      </c>
      <c r="C133" s="1" t="n">
        <v>45951</v>
      </c>
      <c r="D133" t="inlineStr">
        <is>
          <t>JÖNKÖPINGS LÄN</t>
        </is>
      </c>
      <c r="E133" t="inlineStr">
        <is>
          <t>JÖNKÖPING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29224-2021</t>
        </is>
      </c>
      <c r="B134" s="1" t="n">
        <v>44360</v>
      </c>
      <c r="C134" s="1" t="n">
        <v>45951</v>
      </c>
      <c r="D134" t="inlineStr">
        <is>
          <t>JÖNKÖPINGS LÄN</t>
        </is>
      </c>
      <c r="E134" t="inlineStr">
        <is>
          <t>JÖNKÖPING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55968-2021</t>
        </is>
      </c>
      <c r="B135" s="1" t="n">
        <v>44476</v>
      </c>
      <c r="C135" s="1" t="n">
        <v>45951</v>
      </c>
      <c r="D135" t="inlineStr">
        <is>
          <t>JÖNKÖPINGS LÄN</t>
        </is>
      </c>
      <c r="E135" t="inlineStr">
        <is>
          <t>JÖNKÖPING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2065-2022</t>
        </is>
      </c>
      <c r="B136" s="1" t="n">
        <v>44575</v>
      </c>
      <c r="C136" s="1" t="n">
        <v>45951</v>
      </c>
      <c r="D136" t="inlineStr">
        <is>
          <t>JÖNKÖPINGS LÄN</t>
        </is>
      </c>
      <c r="E136" t="inlineStr">
        <is>
          <t>JÖNKÖPING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21897-2022</t>
        </is>
      </c>
      <c r="B137" s="1" t="n">
        <v>44711</v>
      </c>
      <c r="C137" s="1" t="n">
        <v>45951</v>
      </c>
      <c r="D137" t="inlineStr">
        <is>
          <t>JÖNKÖPINGS LÄN</t>
        </is>
      </c>
      <c r="E137" t="inlineStr">
        <is>
          <t>JÖNKÖPING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15368-2022</t>
        </is>
      </c>
      <c r="B138" s="1" t="n">
        <v>44659.57226851852</v>
      </c>
      <c r="C138" s="1" t="n">
        <v>45951</v>
      </c>
      <c r="D138" t="inlineStr">
        <is>
          <t>JÖNKÖPINGS LÄN</t>
        </is>
      </c>
      <c r="E138" t="inlineStr">
        <is>
          <t>JÖNKÖPING</t>
        </is>
      </c>
      <c r="F138" t="inlineStr">
        <is>
          <t>Sveaskog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15383-2022</t>
        </is>
      </c>
      <c r="B139" s="1" t="n">
        <v>44659</v>
      </c>
      <c r="C139" s="1" t="n">
        <v>45951</v>
      </c>
      <c r="D139" t="inlineStr">
        <is>
          <t>JÖNKÖPINGS LÄN</t>
        </is>
      </c>
      <c r="E139" t="inlineStr">
        <is>
          <t>JÖNKÖPING</t>
        </is>
      </c>
      <c r="F139" t="inlineStr">
        <is>
          <t>Sveaskog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49292-2021</t>
        </is>
      </c>
      <c r="B140" s="1" t="n">
        <v>44454.4800925926</v>
      </c>
      <c r="C140" s="1" t="n">
        <v>45951</v>
      </c>
      <c r="D140" t="inlineStr">
        <is>
          <t>JÖNKÖPINGS LÄN</t>
        </is>
      </c>
      <c r="E140" t="inlineStr">
        <is>
          <t>JÖNKÖPING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2323-2022</t>
        </is>
      </c>
      <c r="B141" s="1" t="n">
        <v>44578</v>
      </c>
      <c r="C141" s="1" t="n">
        <v>45951</v>
      </c>
      <c r="D141" t="inlineStr">
        <is>
          <t>JÖNKÖPINGS LÄN</t>
        </is>
      </c>
      <c r="E141" t="inlineStr">
        <is>
          <t>JÖNKÖPING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54822-2021</t>
        </is>
      </c>
      <c r="B142" s="1" t="n">
        <v>44474.25150462963</v>
      </c>
      <c r="C142" s="1" t="n">
        <v>45951</v>
      </c>
      <c r="D142" t="inlineStr">
        <is>
          <t>JÖNKÖPINGS LÄN</t>
        </is>
      </c>
      <c r="E142" t="inlineStr">
        <is>
          <t>JÖNKÖPING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17147-2021</t>
        </is>
      </c>
      <c r="B143" s="1" t="n">
        <v>44298.44060185185</v>
      </c>
      <c r="C143" s="1" t="n">
        <v>45951</v>
      </c>
      <c r="D143" t="inlineStr">
        <is>
          <t>JÖNKÖPINGS LÄN</t>
        </is>
      </c>
      <c r="E143" t="inlineStr">
        <is>
          <t>JÖNKÖPING</t>
        </is>
      </c>
      <c r="F143" t="inlineStr">
        <is>
          <t>Sveaskog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2394-2022</t>
        </is>
      </c>
      <c r="B144" s="1" t="n">
        <v>44579.41064814815</v>
      </c>
      <c r="C144" s="1" t="n">
        <v>45951</v>
      </c>
      <c r="D144" t="inlineStr">
        <is>
          <t>JÖNKÖPINGS LÄN</t>
        </is>
      </c>
      <c r="E144" t="inlineStr">
        <is>
          <t>JÖNKÖPING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74120-2021</t>
        </is>
      </c>
      <c r="B145" s="1" t="n">
        <v>44557.71989583333</v>
      </c>
      <c r="C145" s="1" t="n">
        <v>45951</v>
      </c>
      <c r="D145" t="inlineStr">
        <is>
          <t>JÖNKÖPINGS LÄN</t>
        </is>
      </c>
      <c r="E145" t="inlineStr">
        <is>
          <t>JÖNKÖPING</t>
        </is>
      </c>
      <c r="G145" t="n">
        <v>10.8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32509-2021</t>
        </is>
      </c>
      <c r="B146" s="1" t="n">
        <v>44373</v>
      </c>
      <c r="C146" s="1" t="n">
        <v>45951</v>
      </c>
      <c r="D146" t="inlineStr">
        <is>
          <t>JÖNKÖPINGS LÄN</t>
        </is>
      </c>
      <c r="E146" t="inlineStr">
        <is>
          <t>JÖNKÖPING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9248-2022</t>
        </is>
      </c>
      <c r="B147" s="1" t="n">
        <v>44616.39256944445</v>
      </c>
      <c r="C147" s="1" t="n">
        <v>45951</v>
      </c>
      <c r="D147" t="inlineStr">
        <is>
          <t>JÖNKÖPINGS LÄN</t>
        </is>
      </c>
      <c r="E147" t="inlineStr">
        <is>
          <t>JÖNKÖPING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52340-2021</t>
        </is>
      </c>
      <c r="B148" s="1" t="n">
        <v>44464.40523148148</v>
      </c>
      <c r="C148" s="1" t="n">
        <v>45951</v>
      </c>
      <c r="D148" t="inlineStr">
        <is>
          <t>JÖNKÖPINGS LÄN</t>
        </is>
      </c>
      <c r="E148" t="inlineStr">
        <is>
          <t>JÖNKÖPING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7452-2021</t>
        </is>
      </c>
      <c r="B149" s="1" t="n">
        <v>44239</v>
      </c>
      <c r="C149" s="1" t="n">
        <v>45951</v>
      </c>
      <c r="D149" t="inlineStr">
        <is>
          <t>JÖNKÖPINGS LÄN</t>
        </is>
      </c>
      <c r="E149" t="inlineStr">
        <is>
          <t>JÖNKÖPING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7338-2021</t>
        </is>
      </c>
      <c r="B150" s="1" t="n">
        <v>44239</v>
      </c>
      <c r="C150" s="1" t="n">
        <v>45951</v>
      </c>
      <c r="D150" t="inlineStr">
        <is>
          <t>JÖNKÖPINGS LÄN</t>
        </is>
      </c>
      <c r="E150" t="inlineStr">
        <is>
          <t>JÖNKÖPING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16701-2021</t>
        </is>
      </c>
      <c r="B151" s="1" t="n">
        <v>44294</v>
      </c>
      <c r="C151" s="1" t="n">
        <v>45951</v>
      </c>
      <c r="D151" t="inlineStr">
        <is>
          <t>JÖNKÖPINGS LÄN</t>
        </is>
      </c>
      <c r="E151" t="inlineStr">
        <is>
          <t>JÖNKÖPING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1877-2022</t>
        </is>
      </c>
      <c r="B152" s="1" t="n">
        <v>44575</v>
      </c>
      <c r="C152" s="1" t="n">
        <v>45951</v>
      </c>
      <c r="D152" t="inlineStr">
        <is>
          <t>JÖNKÖPINGS LÄN</t>
        </is>
      </c>
      <c r="E152" t="inlineStr">
        <is>
          <t>JÖNKÖPING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25065-2022</t>
        </is>
      </c>
      <c r="B153" s="1" t="n">
        <v>44729</v>
      </c>
      <c r="C153" s="1" t="n">
        <v>45951</v>
      </c>
      <c r="D153" t="inlineStr">
        <is>
          <t>JÖNKÖPINGS LÄN</t>
        </is>
      </c>
      <c r="E153" t="inlineStr">
        <is>
          <t>JÖNKÖPING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19121-2021</t>
        </is>
      </c>
      <c r="B154" s="1" t="n">
        <v>44308</v>
      </c>
      <c r="C154" s="1" t="n">
        <v>45951</v>
      </c>
      <c r="D154" t="inlineStr">
        <is>
          <t>JÖNKÖPINGS LÄN</t>
        </is>
      </c>
      <c r="E154" t="inlineStr">
        <is>
          <t>JÖNKÖPING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42710-2021</t>
        </is>
      </c>
      <c r="B155" s="1" t="n">
        <v>44428.58511574074</v>
      </c>
      <c r="C155" s="1" t="n">
        <v>45951</v>
      </c>
      <c r="D155" t="inlineStr">
        <is>
          <t>JÖNKÖPINGS LÄN</t>
        </is>
      </c>
      <c r="E155" t="inlineStr">
        <is>
          <t>JÖNKÖPING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13235-2021</t>
        </is>
      </c>
      <c r="B156" s="1" t="n">
        <v>44272</v>
      </c>
      <c r="C156" s="1" t="n">
        <v>45951</v>
      </c>
      <c r="D156" t="inlineStr">
        <is>
          <t>JÖNKÖPINGS LÄN</t>
        </is>
      </c>
      <c r="E156" t="inlineStr">
        <is>
          <t>JÖNKÖPING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62594-2020</t>
        </is>
      </c>
      <c r="B157" s="1" t="n">
        <v>44161.31023148148</v>
      </c>
      <c r="C157" s="1" t="n">
        <v>45951</v>
      </c>
      <c r="D157" t="inlineStr">
        <is>
          <t>JÖNKÖPINGS LÄN</t>
        </is>
      </c>
      <c r="E157" t="inlineStr">
        <is>
          <t>JÖNKÖPING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40919-2022</t>
        </is>
      </c>
      <c r="B158" s="1" t="n">
        <v>44825.40940972222</v>
      </c>
      <c r="C158" s="1" t="n">
        <v>45951</v>
      </c>
      <c r="D158" t="inlineStr">
        <is>
          <t>JÖNKÖPINGS LÄN</t>
        </is>
      </c>
      <c r="E158" t="inlineStr">
        <is>
          <t>JÖNKÖPING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8829-2022</t>
        </is>
      </c>
      <c r="B159" s="1" t="n">
        <v>44614</v>
      </c>
      <c r="C159" s="1" t="n">
        <v>45951</v>
      </c>
      <c r="D159" t="inlineStr">
        <is>
          <t>JÖNKÖPINGS LÄN</t>
        </is>
      </c>
      <c r="E159" t="inlineStr">
        <is>
          <t>JÖNKÖPING</t>
        </is>
      </c>
      <c r="F159" t="inlineStr">
        <is>
          <t>Kyrkan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36861-2022</t>
        </is>
      </c>
      <c r="B160" s="1" t="n">
        <v>44805</v>
      </c>
      <c r="C160" s="1" t="n">
        <v>45951</v>
      </c>
      <c r="D160" t="inlineStr">
        <is>
          <t>JÖNKÖPINGS LÄN</t>
        </is>
      </c>
      <c r="E160" t="inlineStr">
        <is>
          <t>JÖNKÖPING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37851-2022</t>
        </is>
      </c>
      <c r="B161" s="1" t="n">
        <v>44811</v>
      </c>
      <c r="C161" s="1" t="n">
        <v>45951</v>
      </c>
      <c r="D161" t="inlineStr">
        <is>
          <t>JÖNKÖPINGS LÄN</t>
        </is>
      </c>
      <c r="E161" t="inlineStr">
        <is>
          <t>JÖNKÖPING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42715-2021</t>
        </is>
      </c>
      <c r="B162" s="1" t="n">
        <v>44428</v>
      </c>
      <c r="C162" s="1" t="n">
        <v>45951</v>
      </c>
      <c r="D162" t="inlineStr">
        <is>
          <t>JÖNKÖPINGS LÄN</t>
        </is>
      </c>
      <c r="E162" t="inlineStr">
        <is>
          <t>JÖNKÖPING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14497-2021</t>
        </is>
      </c>
      <c r="B163" s="1" t="n">
        <v>44279.61517361111</v>
      </c>
      <c r="C163" s="1" t="n">
        <v>45951</v>
      </c>
      <c r="D163" t="inlineStr">
        <is>
          <t>JÖNKÖPINGS LÄN</t>
        </is>
      </c>
      <c r="E163" t="inlineStr">
        <is>
          <t>JÖNKÖPING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3314-2022</t>
        </is>
      </c>
      <c r="B164" s="1" t="n">
        <v>44585.30171296297</v>
      </c>
      <c r="C164" s="1" t="n">
        <v>45951</v>
      </c>
      <c r="D164" t="inlineStr">
        <is>
          <t>JÖNKÖPINGS LÄN</t>
        </is>
      </c>
      <c r="E164" t="inlineStr">
        <is>
          <t>JÖNKÖPING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52342-2021</t>
        </is>
      </c>
      <c r="B165" s="1" t="n">
        <v>44464.42415509259</v>
      </c>
      <c r="C165" s="1" t="n">
        <v>45951</v>
      </c>
      <c r="D165" t="inlineStr">
        <is>
          <t>JÖNKÖPINGS LÄN</t>
        </is>
      </c>
      <c r="E165" t="inlineStr">
        <is>
          <t>JÖNKÖPING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58645-2021</t>
        </is>
      </c>
      <c r="B166" s="1" t="n">
        <v>44488</v>
      </c>
      <c r="C166" s="1" t="n">
        <v>45951</v>
      </c>
      <c r="D166" t="inlineStr">
        <is>
          <t>JÖNKÖPINGS LÄN</t>
        </is>
      </c>
      <c r="E166" t="inlineStr">
        <is>
          <t>JÖNKÖPING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9817-2021</t>
        </is>
      </c>
      <c r="B167" s="1" t="n">
        <v>44252</v>
      </c>
      <c r="C167" s="1" t="n">
        <v>45951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5736-2022</t>
        </is>
      </c>
      <c r="B168" s="1" t="n">
        <v>44596</v>
      </c>
      <c r="C168" s="1" t="n">
        <v>45951</v>
      </c>
      <c r="D168" t="inlineStr">
        <is>
          <t>JÖNKÖPINGS LÄN</t>
        </is>
      </c>
      <c r="E168" t="inlineStr">
        <is>
          <t>JÖNKÖPING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22603-2021</t>
        </is>
      </c>
      <c r="B169" s="1" t="n">
        <v>44326</v>
      </c>
      <c r="C169" s="1" t="n">
        <v>45951</v>
      </c>
      <c r="D169" t="inlineStr">
        <is>
          <t>JÖNKÖPINGS LÄN</t>
        </is>
      </c>
      <c r="E169" t="inlineStr">
        <is>
          <t>JÖNKÖPING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2068-2022</t>
        </is>
      </c>
      <c r="B170" s="1" t="n">
        <v>44575.8194212963</v>
      </c>
      <c r="C170" s="1" t="n">
        <v>45951</v>
      </c>
      <c r="D170" t="inlineStr">
        <is>
          <t>JÖNKÖPINGS LÄN</t>
        </is>
      </c>
      <c r="E170" t="inlineStr">
        <is>
          <t>JÖNKÖPING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61253-2021</t>
        </is>
      </c>
      <c r="B171" s="1" t="n">
        <v>44498.57181712963</v>
      </c>
      <c r="C171" s="1" t="n">
        <v>45951</v>
      </c>
      <c r="D171" t="inlineStr">
        <is>
          <t>JÖNKÖPINGS LÄN</t>
        </is>
      </c>
      <c r="E171" t="inlineStr">
        <is>
          <t>JÖNKÖPING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2498-2022</t>
        </is>
      </c>
      <c r="B172" s="1" t="n">
        <v>44579</v>
      </c>
      <c r="C172" s="1" t="n">
        <v>45951</v>
      </c>
      <c r="D172" t="inlineStr">
        <is>
          <t>JÖNKÖPINGS LÄN</t>
        </is>
      </c>
      <c r="E172" t="inlineStr">
        <is>
          <t>JÖNKÖPING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42724-2021</t>
        </is>
      </c>
      <c r="B173" s="1" t="n">
        <v>44428.596875</v>
      </c>
      <c r="C173" s="1" t="n">
        <v>45951</v>
      </c>
      <c r="D173" t="inlineStr">
        <is>
          <t>JÖNKÖPINGS LÄN</t>
        </is>
      </c>
      <c r="E173" t="inlineStr">
        <is>
          <t>JÖNKÖPING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39718-2022</t>
        </is>
      </c>
      <c r="B174" s="1" t="n">
        <v>44819</v>
      </c>
      <c r="C174" s="1" t="n">
        <v>45951</v>
      </c>
      <c r="D174" t="inlineStr">
        <is>
          <t>JÖNKÖPINGS LÄN</t>
        </is>
      </c>
      <c r="E174" t="inlineStr">
        <is>
          <t>JÖNKÖPING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39719-2022</t>
        </is>
      </c>
      <c r="B175" s="1" t="n">
        <v>44819.28449074074</v>
      </c>
      <c r="C175" s="1" t="n">
        <v>45951</v>
      </c>
      <c r="D175" t="inlineStr">
        <is>
          <t>JÖNKÖPINGS LÄN</t>
        </is>
      </c>
      <c r="E175" t="inlineStr">
        <is>
          <t>JÖNKÖPING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16131-2021</t>
        </is>
      </c>
      <c r="B176" s="1" t="n">
        <v>44292</v>
      </c>
      <c r="C176" s="1" t="n">
        <v>45951</v>
      </c>
      <c r="D176" t="inlineStr">
        <is>
          <t>JÖNKÖPINGS LÄN</t>
        </is>
      </c>
      <c r="E176" t="inlineStr">
        <is>
          <t>JÖNKÖPING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45957-2022</t>
        </is>
      </c>
      <c r="B177" s="1" t="n">
        <v>44846.66688657407</v>
      </c>
      <c r="C177" s="1" t="n">
        <v>45951</v>
      </c>
      <c r="D177" t="inlineStr">
        <is>
          <t>JÖNKÖPINGS LÄN</t>
        </is>
      </c>
      <c r="E177" t="inlineStr">
        <is>
          <t>JÖNKÖPING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7176-2022</t>
        </is>
      </c>
      <c r="B178" s="1" t="n">
        <v>44605.44909722222</v>
      </c>
      <c r="C178" s="1" t="n">
        <v>45951</v>
      </c>
      <c r="D178" t="inlineStr">
        <is>
          <t>JÖNKÖPINGS LÄN</t>
        </is>
      </c>
      <c r="E178" t="inlineStr">
        <is>
          <t>JÖNKÖPING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21944-2022</t>
        </is>
      </c>
      <c r="B179" s="1" t="n">
        <v>44711</v>
      </c>
      <c r="C179" s="1" t="n">
        <v>45951</v>
      </c>
      <c r="D179" t="inlineStr">
        <is>
          <t>JÖNKÖPINGS LÄN</t>
        </is>
      </c>
      <c r="E179" t="inlineStr">
        <is>
          <t>JÖNKÖPING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67306-2021</t>
        </is>
      </c>
      <c r="B180" s="1" t="n">
        <v>44523.65311342593</v>
      </c>
      <c r="C180" s="1" t="n">
        <v>45951</v>
      </c>
      <c r="D180" t="inlineStr">
        <is>
          <t>JÖNKÖPINGS LÄN</t>
        </is>
      </c>
      <c r="E180" t="inlineStr">
        <is>
          <t>JÖNKÖPING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55168-2024</t>
        </is>
      </c>
      <c r="B181" s="1" t="n">
        <v>45621.52488425926</v>
      </c>
      <c r="C181" s="1" t="n">
        <v>45951</v>
      </c>
      <c r="D181" t="inlineStr">
        <is>
          <t>JÖNKÖPINGS LÄN</t>
        </is>
      </c>
      <c r="E181" t="inlineStr">
        <is>
          <t>JÖNKÖPING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55171-2024</t>
        </is>
      </c>
      <c r="B182" s="1" t="n">
        <v>45621.5278125</v>
      </c>
      <c r="C182" s="1" t="n">
        <v>45951</v>
      </c>
      <c r="D182" t="inlineStr">
        <is>
          <t>JÖNKÖPINGS LÄN</t>
        </is>
      </c>
      <c r="E182" t="inlineStr">
        <is>
          <t>JÖNKÖPING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13967-2023</t>
        </is>
      </c>
      <c r="B183" s="1" t="n">
        <v>45008</v>
      </c>
      <c r="C183" s="1" t="n">
        <v>45951</v>
      </c>
      <c r="D183" t="inlineStr">
        <is>
          <t>JÖNKÖPINGS LÄN</t>
        </is>
      </c>
      <c r="E183" t="inlineStr">
        <is>
          <t>JÖNKÖPING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6456-2024</t>
        </is>
      </c>
      <c r="B184" s="1" t="n">
        <v>45338.69246527777</v>
      </c>
      <c r="C184" s="1" t="n">
        <v>45951</v>
      </c>
      <c r="D184" t="inlineStr">
        <is>
          <t>JÖNKÖPINGS LÄN</t>
        </is>
      </c>
      <c r="E184" t="inlineStr">
        <is>
          <t>JÖNKÖPING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26073-2021</t>
        </is>
      </c>
      <c r="B185" s="1" t="n">
        <v>44344</v>
      </c>
      <c r="C185" s="1" t="n">
        <v>45951</v>
      </c>
      <c r="D185" t="inlineStr">
        <is>
          <t>JÖNKÖPINGS LÄN</t>
        </is>
      </c>
      <c r="E185" t="inlineStr">
        <is>
          <t>JÖNKÖPING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6663-2024</t>
        </is>
      </c>
      <c r="B186" s="1" t="n">
        <v>45341</v>
      </c>
      <c r="C186" s="1" t="n">
        <v>45951</v>
      </c>
      <c r="D186" t="inlineStr">
        <is>
          <t>JÖNKÖPINGS LÄN</t>
        </is>
      </c>
      <c r="E186" t="inlineStr">
        <is>
          <t>JÖNKÖPING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11039-2022</t>
        </is>
      </c>
      <c r="B187" s="1" t="n">
        <v>44628</v>
      </c>
      <c r="C187" s="1" t="n">
        <v>45951</v>
      </c>
      <c r="D187" t="inlineStr">
        <is>
          <t>JÖNKÖPINGS LÄN</t>
        </is>
      </c>
      <c r="E187" t="inlineStr">
        <is>
          <t>JÖNKÖPING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21923-2022</t>
        </is>
      </c>
      <c r="B188" s="1" t="n">
        <v>44711</v>
      </c>
      <c r="C188" s="1" t="n">
        <v>45951</v>
      </c>
      <c r="D188" t="inlineStr">
        <is>
          <t>JÖNKÖPINGS LÄN</t>
        </is>
      </c>
      <c r="E188" t="inlineStr">
        <is>
          <t>JÖNKÖPING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21947-2022</t>
        </is>
      </c>
      <c r="B189" s="1" t="n">
        <v>44711</v>
      </c>
      <c r="C189" s="1" t="n">
        <v>45951</v>
      </c>
      <c r="D189" t="inlineStr">
        <is>
          <t>JÖNKÖPINGS LÄN</t>
        </is>
      </c>
      <c r="E189" t="inlineStr">
        <is>
          <t>JÖNKÖPING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20088-2025</t>
        </is>
      </c>
      <c r="B190" s="1" t="n">
        <v>45772.45813657407</v>
      </c>
      <c r="C190" s="1" t="n">
        <v>45951</v>
      </c>
      <c r="D190" t="inlineStr">
        <is>
          <t>JÖNKÖPINGS LÄN</t>
        </is>
      </c>
      <c r="E190" t="inlineStr">
        <is>
          <t>JÖNKÖPING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69558-2021</t>
        </is>
      </c>
      <c r="B191" s="1" t="n">
        <v>44532.30398148148</v>
      </c>
      <c r="C191" s="1" t="n">
        <v>45951</v>
      </c>
      <c r="D191" t="inlineStr">
        <is>
          <t>JÖNKÖPINGS LÄN</t>
        </is>
      </c>
      <c r="E191" t="inlineStr">
        <is>
          <t>JÖNKÖPING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46460-2023</t>
        </is>
      </c>
      <c r="B192" s="1" t="n">
        <v>45197.61039351852</v>
      </c>
      <c r="C192" s="1" t="n">
        <v>45951</v>
      </c>
      <c r="D192" t="inlineStr">
        <is>
          <t>JÖNKÖPINGS LÄN</t>
        </is>
      </c>
      <c r="E192" t="inlineStr">
        <is>
          <t>JÖNKÖPING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6077-2025</t>
        </is>
      </c>
      <c r="B193" s="1" t="n">
        <v>45697.26537037037</v>
      </c>
      <c r="C193" s="1" t="n">
        <v>45951</v>
      </c>
      <c r="D193" t="inlineStr">
        <is>
          <t>JÖNKÖPINGS LÄN</t>
        </is>
      </c>
      <c r="E193" t="inlineStr">
        <is>
          <t>JÖNKÖPING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5147-2022</t>
        </is>
      </c>
      <c r="B194" s="1" t="n">
        <v>44593</v>
      </c>
      <c r="C194" s="1" t="n">
        <v>45951</v>
      </c>
      <c r="D194" t="inlineStr">
        <is>
          <t>JÖNKÖPINGS LÄN</t>
        </is>
      </c>
      <c r="E194" t="inlineStr">
        <is>
          <t>JÖNKÖPING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59684-2020</t>
        </is>
      </c>
      <c r="B195" s="1" t="n">
        <v>44151</v>
      </c>
      <c r="C195" s="1" t="n">
        <v>45951</v>
      </c>
      <c r="D195" t="inlineStr">
        <is>
          <t>JÖNKÖPINGS LÄN</t>
        </is>
      </c>
      <c r="E195" t="inlineStr">
        <is>
          <t>JÖNKÖPING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44780-2022</t>
        </is>
      </c>
      <c r="B196" s="1" t="n">
        <v>44841.31997685185</v>
      </c>
      <c r="C196" s="1" t="n">
        <v>45951</v>
      </c>
      <c r="D196" t="inlineStr">
        <is>
          <t>JÖNKÖPINGS LÄN</t>
        </is>
      </c>
      <c r="E196" t="inlineStr">
        <is>
          <t>JÖNKÖPING</t>
        </is>
      </c>
      <c r="G196" t="n">
        <v>5.6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13342-2021</t>
        </is>
      </c>
      <c r="B197" s="1" t="n">
        <v>44273</v>
      </c>
      <c r="C197" s="1" t="n">
        <v>45951</v>
      </c>
      <c r="D197" t="inlineStr">
        <is>
          <t>JÖNKÖPINGS LÄN</t>
        </is>
      </c>
      <c r="E197" t="inlineStr">
        <is>
          <t>JÖNKÖPING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53027-2021</t>
        </is>
      </c>
      <c r="B198" s="1" t="n">
        <v>44467.68283564815</v>
      </c>
      <c r="C198" s="1" t="n">
        <v>45951</v>
      </c>
      <c r="D198" t="inlineStr">
        <is>
          <t>JÖNKÖPINGS LÄN</t>
        </is>
      </c>
      <c r="E198" t="inlineStr">
        <is>
          <t>JÖNKÖPING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34408-2022</t>
        </is>
      </c>
      <c r="B199" s="1" t="n">
        <v>44792.53936342592</v>
      </c>
      <c r="C199" s="1" t="n">
        <v>45951</v>
      </c>
      <c r="D199" t="inlineStr">
        <is>
          <t>JÖNKÖPINGS LÄN</t>
        </is>
      </c>
      <c r="E199" t="inlineStr">
        <is>
          <t>JÖNKÖPING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10869-2021</t>
        </is>
      </c>
      <c r="B200" s="1" t="n">
        <v>44259</v>
      </c>
      <c r="C200" s="1" t="n">
        <v>45951</v>
      </c>
      <c r="D200" t="inlineStr">
        <is>
          <t>JÖNKÖPINGS LÄN</t>
        </is>
      </c>
      <c r="E200" t="inlineStr">
        <is>
          <t>JÖNKÖPING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39148-2021</t>
        </is>
      </c>
      <c r="B201" s="1" t="n">
        <v>44412</v>
      </c>
      <c r="C201" s="1" t="n">
        <v>45951</v>
      </c>
      <c r="D201" t="inlineStr">
        <is>
          <t>JÖNKÖPINGS LÄN</t>
        </is>
      </c>
      <c r="E201" t="inlineStr">
        <is>
          <t>JÖNKÖPING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42242-2022</t>
        </is>
      </c>
      <c r="B202" s="1" t="n">
        <v>44830.90146990741</v>
      </c>
      <c r="C202" s="1" t="n">
        <v>45951</v>
      </c>
      <c r="D202" t="inlineStr">
        <is>
          <t>JÖNKÖPINGS LÄN</t>
        </is>
      </c>
      <c r="E202" t="inlineStr">
        <is>
          <t>JÖNKÖPING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33259-2022</t>
        </is>
      </c>
      <c r="B203" s="1" t="n">
        <v>44787.80010416666</v>
      </c>
      <c r="C203" s="1" t="n">
        <v>45951</v>
      </c>
      <c r="D203" t="inlineStr">
        <is>
          <t>JÖNKÖPINGS LÄN</t>
        </is>
      </c>
      <c r="E203" t="inlineStr">
        <is>
          <t>JÖNKÖPING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35451-2024</t>
        </is>
      </c>
      <c r="B204" s="1" t="n">
        <v>45531</v>
      </c>
      <c r="C204" s="1" t="n">
        <v>45951</v>
      </c>
      <c r="D204" t="inlineStr">
        <is>
          <t>JÖNKÖPINGS LÄN</t>
        </is>
      </c>
      <c r="E204" t="inlineStr">
        <is>
          <t>JÖNKÖPING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57620-2022</t>
        </is>
      </c>
      <c r="B205" s="1" t="n">
        <v>44897.3564699074</v>
      </c>
      <c r="C205" s="1" t="n">
        <v>45951</v>
      </c>
      <c r="D205" t="inlineStr">
        <is>
          <t>JÖNKÖPINGS LÄN</t>
        </is>
      </c>
      <c r="E205" t="inlineStr">
        <is>
          <t>JÖNKÖPING</t>
        </is>
      </c>
      <c r="F205" t="inlineStr">
        <is>
          <t>Kyrkan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5661-2025</t>
        </is>
      </c>
      <c r="B206" s="1" t="n">
        <v>45693</v>
      </c>
      <c r="C206" s="1" t="n">
        <v>45951</v>
      </c>
      <c r="D206" t="inlineStr">
        <is>
          <t>JÖNKÖPINGS LÄN</t>
        </is>
      </c>
      <c r="E206" t="inlineStr">
        <is>
          <t>JÖNKÖPING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25067-2022</t>
        </is>
      </c>
      <c r="B207" s="1" t="n">
        <v>44729</v>
      </c>
      <c r="C207" s="1" t="n">
        <v>45951</v>
      </c>
      <c r="D207" t="inlineStr">
        <is>
          <t>JÖNKÖPINGS LÄN</t>
        </is>
      </c>
      <c r="E207" t="inlineStr">
        <is>
          <t>JÖNKÖPING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22168-2021</t>
        </is>
      </c>
      <c r="B208" s="1" t="n">
        <v>44325.76335648148</v>
      </c>
      <c r="C208" s="1" t="n">
        <v>45951</v>
      </c>
      <c r="D208" t="inlineStr">
        <is>
          <t>JÖNKÖPINGS LÄN</t>
        </is>
      </c>
      <c r="E208" t="inlineStr">
        <is>
          <t>JÖNKÖPING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23783-2024</t>
        </is>
      </c>
      <c r="B209" s="1" t="n">
        <v>45455.40401620371</v>
      </c>
      <c r="C209" s="1" t="n">
        <v>45951</v>
      </c>
      <c r="D209" t="inlineStr">
        <is>
          <t>JÖNKÖPINGS LÄN</t>
        </is>
      </c>
      <c r="E209" t="inlineStr">
        <is>
          <t>JÖNKÖPING</t>
        </is>
      </c>
      <c r="F209" t="inlineStr">
        <is>
          <t>Sveaskog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16184-2024</t>
        </is>
      </c>
      <c r="B210" s="1" t="n">
        <v>45406</v>
      </c>
      <c r="C210" s="1" t="n">
        <v>45951</v>
      </c>
      <c r="D210" t="inlineStr">
        <is>
          <t>JÖNKÖPINGS LÄN</t>
        </is>
      </c>
      <c r="E210" t="inlineStr">
        <is>
          <t>JÖNKÖPING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63176-2021</t>
        </is>
      </c>
      <c r="B211" s="1" t="n">
        <v>44507.43497685185</v>
      </c>
      <c r="C211" s="1" t="n">
        <v>45951</v>
      </c>
      <c r="D211" t="inlineStr">
        <is>
          <t>JÖNKÖPINGS LÄN</t>
        </is>
      </c>
      <c r="E211" t="inlineStr">
        <is>
          <t>JÖNKÖPING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2453-2023</t>
        </is>
      </c>
      <c r="B212" s="1" t="n">
        <v>44943.44532407408</v>
      </c>
      <c r="C212" s="1" t="n">
        <v>45951</v>
      </c>
      <c r="D212" t="inlineStr">
        <is>
          <t>JÖNKÖPINGS LÄN</t>
        </is>
      </c>
      <c r="E212" t="inlineStr">
        <is>
          <t>JÖNKÖPING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2470-2023</t>
        </is>
      </c>
      <c r="B213" s="1" t="n">
        <v>44943.48144675926</v>
      </c>
      <c r="C213" s="1" t="n">
        <v>45951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4309-2024</t>
        </is>
      </c>
      <c r="B214" s="1" t="n">
        <v>45324.64579861111</v>
      </c>
      <c r="C214" s="1" t="n">
        <v>45951</v>
      </c>
      <c r="D214" t="inlineStr">
        <is>
          <t>JÖNKÖPINGS LÄN</t>
        </is>
      </c>
      <c r="E214" t="inlineStr">
        <is>
          <t>JÖNKÖPING</t>
        </is>
      </c>
      <c r="F214" t="inlineStr">
        <is>
          <t>Kyrkan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4311-2024</t>
        </is>
      </c>
      <c r="B215" s="1" t="n">
        <v>45324.64745370371</v>
      </c>
      <c r="C215" s="1" t="n">
        <v>45951</v>
      </c>
      <c r="D215" t="inlineStr">
        <is>
          <t>JÖNKÖPINGS LÄN</t>
        </is>
      </c>
      <c r="E215" t="inlineStr">
        <is>
          <t>JÖNKÖPING</t>
        </is>
      </c>
      <c r="F215" t="inlineStr">
        <is>
          <t>Kyrkan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26397-2024</t>
        </is>
      </c>
      <c r="B216" s="1" t="n">
        <v>45469.43982638889</v>
      </c>
      <c r="C216" s="1" t="n">
        <v>45951</v>
      </c>
      <c r="D216" t="inlineStr">
        <is>
          <t>JÖNKÖPINGS LÄN</t>
        </is>
      </c>
      <c r="E216" t="inlineStr">
        <is>
          <t>JÖNKÖPING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45920-2024</t>
        </is>
      </c>
      <c r="B217" s="1" t="n">
        <v>45580.46572916667</v>
      </c>
      <c r="C217" s="1" t="n">
        <v>45951</v>
      </c>
      <c r="D217" t="inlineStr">
        <is>
          <t>JÖNKÖPINGS LÄN</t>
        </is>
      </c>
      <c r="E217" t="inlineStr">
        <is>
          <t>JÖNKÖPING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7846-2025</t>
        </is>
      </c>
      <c r="B218" s="1" t="n">
        <v>45706.66388888889</v>
      </c>
      <c r="C218" s="1" t="n">
        <v>45951</v>
      </c>
      <c r="D218" t="inlineStr">
        <is>
          <t>JÖNKÖPINGS LÄN</t>
        </is>
      </c>
      <c r="E218" t="inlineStr">
        <is>
          <t>JÖNKÖPING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26427-2023</t>
        </is>
      </c>
      <c r="B219" s="1" t="n">
        <v>45092.39466435185</v>
      </c>
      <c r="C219" s="1" t="n">
        <v>45951</v>
      </c>
      <c r="D219" t="inlineStr">
        <is>
          <t>JÖNKÖPINGS LÄN</t>
        </is>
      </c>
      <c r="E219" t="inlineStr">
        <is>
          <t>JÖNKÖPING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42578-2021</t>
        </is>
      </c>
      <c r="B220" s="1" t="n">
        <v>44428.34821759259</v>
      </c>
      <c r="C220" s="1" t="n">
        <v>45951</v>
      </c>
      <c r="D220" t="inlineStr">
        <is>
          <t>JÖNKÖPINGS LÄN</t>
        </is>
      </c>
      <c r="E220" t="inlineStr">
        <is>
          <t>JÖNKÖPING</t>
        </is>
      </c>
      <c r="F220" t="inlineStr">
        <is>
          <t>Sveaskog</t>
        </is>
      </c>
      <c r="G220" t="n">
        <v>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5898-2023</t>
        </is>
      </c>
      <c r="B221" s="1" t="n">
        <v>44963</v>
      </c>
      <c r="C221" s="1" t="n">
        <v>45951</v>
      </c>
      <c r="D221" t="inlineStr">
        <is>
          <t>JÖNKÖPINGS LÄN</t>
        </is>
      </c>
      <c r="E221" t="inlineStr">
        <is>
          <t>JÖNKÖPING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13228-2021</t>
        </is>
      </c>
      <c r="B222" s="1" t="n">
        <v>44272</v>
      </c>
      <c r="C222" s="1" t="n">
        <v>45951</v>
      </c>
      <c r="D222" t="inlineStr">
        <is>
          <t>JÖNKÖPINGS LÄN</t>
        </is>
      </c>
      <c r="E222" t="inlineStr">
        <is>
          <t>JÖNKÖPING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36619-2022</t>
        </is>
      </c>
      <c r="B223" s="1" t="n">
        <v>44804</v>
      </c>
      <c r="C223" s="1" t="n">
        <v>45951</v>
      </c>
      <c r="D223" t="inlineStr">
        <is>
          <t>JÖNKÖPINGS LÄN</t>
        </is>
      </c>
      <c r="E223" t="inlineStr">
        <is>
          <t>JÖNKÖPING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19560-2025</t>
        </is>
      </c>
      <c r="B224" s="1" t="n">
        <v>45770.51686342592</v>
      </c>
      <c r="C224" s="1" t="n">
        <v>45951</v>
      </c>
      <c r="D224" t="inlineStr">
        <is>
          <t>JÖNKÖPINGS LÄN</t>
        </is>
      </c>
      <c r="E224" t="inlineStr">
        <is>
          <t>JÖNKÖPING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36180-2023</t>
        </is>
      </c>
      <c r="B225" s="1" t="n">
        <v>45149</v>
      </c>
      <c r="C225" s="1" t="n">
        <v>45951</v>
      </c>
      <c r="D225" t="inlineStr">
        <is>
          <t>JÖNKÖPINGS LÄN</t>
        </is>
      </c>
      <c r="E225" t="inlineStr">
        <is>
          <t>JÖNKÖPING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28307-2024</t>
        </is>
      </c>
      <c r="B226" s="1" t="n">
        <v>45477.48915509259</v>
      </c>
      <c r="C226" s="1" t="n">
        <v>45951</v>
      </c>
      <c r="D226" t="inlineStr">
        <is>
          <t>JÖNKÖPINGS LÄN</t>
        </is>
      </c>
      <c r="E226" t="inlineStr">
        <is>
          <t>JÖNKÖPING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16675-2024</t>
        </is>
      </c>
      <c r="B227" s="1" t="n">
        <v>45408.67427083333</v>
      </c>
      <c r="C227" s="1" t="n">
        <v>45951</v>
      </c>
      <c r="D227" t="inlineStr">
        <is>
          <t>JÖNKÖPINGS LÄN</t>
        </is>
      </c>
      <c r="E227" t="inlineStr">
        <is>
          <t>JÖNKÖPING</t>
        </is>
      </c>
      <c r="F227" t="inlineStr">
        <is>
          <t>Sveaskog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38917-2024</t>
        </is>
      </c>
      <c r="B228" s="1" t="n">
        <v>45547.83519675926</v>
      </c>
      <c r="C228" s="1" t="n">
        <v>45951</v>
      </c>
      <c r="D228" t="inlineStr">
        <is>
          <t>JÖNKÖPINGS LÄN</t>
        </is>
      </c>
      <c r="E228" t="inlineStr">
        <is>
          <t>JÖNKÖPING</t>
        </is>
      </c>
      <c r="F228" t="inlineStr">
        <is>
          <t>Sveaskog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18972-2025</t>
        </is>
      </c>
      <c r="B229" s="1" t="n">
        <v>45764.53915509259</v>
      </c>
      <c r="C229" s="1" t="n">
        <v>45951</v>
      </c>
      <c r="D229" t="inlineStr">
        <is>
          <t>JÖNKÖPINGS LÄN</t>
        </is>
      </c>
      <c r="E229" t="inlineStr">
        <is>
          <t>JÖNKÖPING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47070-2023</t>
        </is>
      </c>
      <c r="B230" s="1" t="n">
        <v>45201</v>
      </c>
      <c r="C230" s="1" t="n">
        <v>45951</v>
      </c>
      <c r="D230" t="inlineStr">
        <is>
          <t>JÖNKÖPINGS LÄN</t>
        </is>
      </c>
      <c r="E230" t="inlineStr">
        <is>
          <t>JÖNKÖPING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48064-2021</t>
        </is>
      </c>
      <c r="B231" s="1" t="n">
        <v>44449</v>
      </c>
      <c r="C231" s="1" t="n">
        <v>45951</v>
      </c>
      <c r="D231" t="inlineStr">
        <is>
          <t>JÖNKÖPINGS LÄN</t>
        </is>
      </c>
      <c r="E231" t="inlineStr">
        <is>
          <t>JÖNKÖPING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61619-2020</t>
        </is>
      </c>
      <c r="B232" s="1" t="n">
        <v>44158</v>
      </c>
      <c r="C232" s="1" t="n">
        <v>45951</v>
      </c>
      <c r="D232" t="inlineStr">
        <is>
          <t>JÖNKÖPINGS LÄN</t>
        </is>
      </c>
      <c r="E232" t="inlineStr">
        <is>
          <t>JÖNKÖPING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17171-2023</t>
        </is>
      </c>
      <c r="B233" s="1" t="n">
        <v>45034</v>
      </c>
      <c r="C233" s="1" t="n">
        <v>45951</v>
      </c>
      <c r="D233" t="inlineStr">
        <is>
          <t>JÖNKÖPINGS LÄN</t>
        </is>
      </c>
      <c r="E233" t="inlineStr">
        <is>
          <t>JÖNKÖPING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17203-2022</t>
        </is>
      </c>
      <c r="B234" s="1" t="n">
        <v>44677</v>
      </c>
      <c r="C234" s="1" t="n">
        <v>45951</v>
      </c>
      <c r="D234" t="inlineStr">
        <is>
          <t>JÖNKÖPINGS LÄN</t>
        </is>
      </c>
      <c r="E234" t="inlineStr">
        <is>
          <t>JÖNKÖPING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5817-2021</t>
        </is>
      </c>
      <c r="B235" s="1" t="n">
        <v>44231</v>
      </c>
      <c r="C235" s="1" t="n">
        <v>45951</v>
      </c>
      <c r="D235" t="inlineStr">
        <is>
          <t>JÖNKÖPINGS LÄN</t>
        </is>
      </c>
      <c r="E235" t="inlineStr">
        <is>
          <t>JÖNKÖPING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17831-2025</t>
        </is>
      </c>
      <c r="B236" s="1" t="n">
        <v>45758</v>
      </c>
      <c r="C236" s="1" t="n">
        <v>45951</v>
      </c>
      <c r="D236" t="inlineStr">
        <is>
          <t>JÖNKÖPINGS LÄN</t>
        </is>
      </c>
      <c r="E236" t="inlineStr">
        <is>
          <t>JÖNKÖPING</t>
        </is>
      </c>
      <c r="F236" t="inlineStr">
        <is>
          <t>Kyrkan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11284-2025</t>
        </is>
      </c>
      <c r="B237" s="1" t="n">
        <v>45726.42344907407</v>
      </c>
      <c r="C237" s="1" t="n">
        <v>45951</v>
      </c>
      <c r="D237" t="inlineStr">
        <is>
          <t>JÖNKÖPINGS LÄN</t>
        </is>
      </c>
      <c r="E237" t="inlineStr">
        <is>
          <t>JÖNKÖPING</t>
        </is>
      </c>
      <c r="F237" t="inlineStr">
        <is>
          <t>Övriga Aktiebolag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23055-2022</t>
        </is>
      </c>
      <c r="B238" s="1" t="n">
        <v>44719.43577546296</v>
      </c>
      <c r="C238" s="1" t="n">
        <v>45951</v>
      </c>
      <c r="D238" t="inlineStr">
        <is>
          <t>JÖNKÖPINGS LÄN</t>
        </is>
      </c>
      <c r="E238" t="inlineStr">
        <is>
          <t>JÖNKÖPING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16791-2021</t>
        </is>
      </c>
      <c r="B239" s="1" t="n">
        <v>44295.31922453704</v>
      </c>
      <c r="C239" s="1" t="n">
        <v>45951</v>
      </c>
      <c r="D239" t="inlineStr">
        <is>
          <t>JÖNKÖPINGS LÄN</t>
        </is>
      </c>
      <c r="E239" t="inlineStr">
        <is>
          <t>JÖNKÖPING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26896-2024</t>
        </is>
      </c>
      <c r="B240" s="1" t="n">
        <v>45470.6672337963</v>
      </c>
      <c r="C240" s="1" t="n">
        <v>45951</v>
      </c>
      <c r="D240" t="inlineStr">
        <is>
          <t>JÖNKÖPINGS LÄN</t>
        </is>
      </c>
      <c r="E240" t="inlineStr">
        <is>
          <t>JÖNKÖPING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17237-2023</t>
        </is>
      </c>
      <c r="B241" s="1" t="n">
        <v>45035</v>
      </c>
      <c r="C241" s="1" t="n">
        <v>45951</v>
      </c>
      <c r="D241" t="inlineStr">
        <is>
          <t>JÖNKÖPINGS LÄN</t>
        </is>
      </c>
      <c r="E241" t="inlineStr">
        <is>
          <t>JÖNKÖPING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11260-2023</t>
        </is>
      </c>
      <c r="B242" s="1" t="n">
        <v>44992.67101851852</v>
      </c>
      <c r="C242" s="1" t="n">
        <v>45951</v>
      </c>
      <c r="D242" t="inlineStr">
        <is>
          <t>JÖNKÖPINGS LÄN</t>
        </is>
      </c>
      <c r="E242" t="inlineStr">
        <is>
          <t>JÖNKÖPING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  <c r="U242">
        <f>HYPERLINK("https://klasma.github.io/Logging_0680/knärot/A 11260-2023 karta knärot.png", "A 11260-2023")</f>
        <v/>
      </c>
      <c r="V242">
        <f>HYPERLINK("https://klasma.github.io/Logging_0680/klagomål/A 11260-2023 FSC-klagomål.docx", "A 11260-2023")</f>
        <v/>
      </c>
      <c r="W242">
        <f>HYPERLINK("https://klasma.github.io/Logging_0680/klagomålsmail/A 11260-2023 FSC-klagomål mail.docx", "A 11260-2023")</f>
        <v/>
      </c>
      <c r="X242">
        <f>HYPERLINK("https://klasma.github.io/Logging_0680/tillsyn/A 11260-2023 tillsynsbegäran.docx", "A 11260-2023")</f>
        <v/>
      </c>
      <c r="Y242">
        <f>HYPERLINK("https://klasma.github.io/Logging_0680/tillsynsmail/A 11260-2023 tillsynsbegäran mail.docx", "A 11260-2023")</f>
        <v/>
      </c>
    </row>
    <row r="243" ht="15" customHeight="1">
      <c r="A243" t="inlineStr">
        <is>
          <t>A 3749-2024</t>
        </is>
      </c>
      <c r="B243" s="1" t="n">
        <v>45321</v>
      </c>
      <c r="C243" s="1" t="n">
        <v>45951</v>
      </c>
      <c r="D243" t="inlineStr">
        <is>
          <t>JÖNKÖPINGS LÄN</t>
        </is>
      </c>
      <c r="E243" t="inlineStr">
        <is>
          <t>JÖNKÖPING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29884-2023</t>
        </is>
      </c>
      <c r="B244" s="1" t="n">
        <v>45107</v>
      </c>
      <c r="C244" s="1" t="n">
        <v>45951</v>
      </c>
      <c r="D244" t="inlineStr">
        <is>
          <t>JÖNKÖPINGS LÄN</t>
        </is>
      </c>
      <c r="E244" t="inlineStr">
        <is>
          <t>JÖNKÖPING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520-2024</t>
        </is>
      </c>
      <c r="B245" s="1" t="n">
        <v>45299</v>
      </c>
      <c r="C245" s="1" t="n">
        <v>45951</v>
      </c>
      <c r="D245" t="inlineStr">
        <is>
          <t>JÖNKÖPINGS LÄN</t>
        </is>
      </c>
      <c r="E245" t="inlineStr">
        <is>
          <t>JÖNKÖPING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15190-2022</t>
        </is>
      </c>
      <c r="B246" s="1" t="n">
        <v>44658</v>
      </c>
      <c r="C246" s="1" t="n">
        <v>45951</v>
      </c>
      <c r="D246" t="inlineStr">
        <is>
          <t>JÖNKÖPINGS LÄN</t>
        </is>
      </c>
      <c r="E246" t="inlineStr">
        <is>
          <t>JÖNKÖPING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62577-2023</t>
        </is>
      </c>
      <c r="B247" s="1" t="n">
        <v>45270.42966435185</v>
      </c>
      <c r="C247" s="1" t="n">
        <v>45951</v>
      </c>
      <c r="D247" t="inlineStr">
        <is>
          <t>JÖNKÖPINGS LÄN</t>
        </is>
      </c>
      <c r="E247" t="inlineStr">
        <is>
          <t>JÖNKÖPING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27608-2024</t>
        </is>
      </c>
      <c r="B248" s="1" t="n">
        <v>45474.70864583334</v>
      </c>
      <c r="C248" s="1" t="n">
        <v>45951</v>
      </c>
      <c r="D248" t="inlineStr">
        <is>
          <t>JÖNKÖPINGS LÄN</t>
        </is>
      </c>
      <c r="E248" t="inlineStr">
        <is>
          <t>JÖNKÖPING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19388-2023</t>
        </is>
      </c>
      <c r="B249" s="1" t="n">
        <v>45048</v>
      </c>
      <c r="C249" s="1" t="n">
        <v>45951</v>
      </c>
      <c r="D249" t="inlineStr">
        <is>
          <t>JÖNKÖPINGS LÄN</t>
        </is>
      </c>
      <c r="E249" t="inlineStr">
        <is>
          <t>JÖNKÖPING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44003-2023</t>
        </is>
      </c>
      <c r="B250" s="1" t="n">
        <v>45188.3012037037</v>
      </c>
      <c r="C250" s="1" t="n">
        <v>45951</v>
      </c>
      <c r="D250" t="inlineStr">
        <is>
          <t>JÖNKÖPINGS LÄN</t>
        </is>
      </c>
      <c r="E250" t="inlineStr">
        <is>
          <t>JÖNKÖPING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39443-2021</t>
        </is>
      </c>
      <c r="B251" s="1" t="n">
        <v>44414</v>
      </c>
      <c r="C251" s="1" t="n">
        <v>45951</v>
      </c>
      <c r="D251" t="inlineStr">
        <is>
          <t>JÖNKÖPINGS LÄN</t>
        </is>
      </c>
      <c r="E251" t="inlineStr">
        <is>
          <t>JÖNKÖPING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5199-2023</t>
        </is>
      </c>
      <c r="B252" s="1" t="n">
        <v>44959.36028935185</v>
      </c>
      <c r="C252" s="1" t="n">
        <v>45951</v>
      </c>
      <c r="D252" t="inlineStr">
        <is>
          <t>JÖNKÖPINGS LÄN</t>
        </is>
      </c>
      <c r="E252" t="inlineStr">
        <is>
          <t>JÖNKÖPING</t>
        </is>
      </c>
      <c r="F252" t="inlineStr">
        <is>
          <t>Sveaskog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40795-2024</t>
        </is>
      </c>
      <c r="B253" s="1" t="n">
        <v>45558.51949074074</v>
      </c>
      <c r="C253" s="1" t="n">
        <v>45951</v>
      </c>
      <c r="D253" t="inlineStr">
        <is>
          <t>JÖNKÖPINGS LÄN</t>
        </is>
      </c>
      <c r="E253" t="inlineStr">
        <is>
          <t>JÖNKÖPING</t>
        </is>
      </c>
      <c r="F253" t="inlineStr">
        <is>
          <t>Sveaskog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58351-2022</t>
        </is>
      </c>
      <c r="B254" s="1" t="n">
        <v>44893</v>
      </c>
      <c r="C254" s="1" t="n">
        <v>45951</v>
      </c>
      <c r="D254" t="inlineStr">
        <is>
          <t>JÖNKÖPINGS LÄN</t>
        </is>
      </c>
      <c r="E254" t="inlineStr">
        <is>
          <t>JÖNKÖPING</t>
        </is>
      </c>
      <c r="F254" t="inlineStr">
        <is>
          <t>Övriga statliga verk och myndigheter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36189-2022</t>
        </is>
      </c>
      <c r="B255" s="1" t="n">
        <v>44803.44065972222</v>
      </c>
      <c r="C255" s="1" t="n">
        <v>45951</v>
      </c>
      <c r="D255" t="inlineStr">
        <is>
          <t>JÖNKÖPINGS LÄN</t>
        </is>
      </c>
      <c r="E255" t="inlineStr">
        <is>
          <t>JÖNKÖPING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54451-2022</t>
        </is>
      </c>
      <c r="B256" s="1" t="n">
        <v>44882</v>
      </c>
      <c r="C256" s="1" t="n">
        <v>45951</v>
      </c>
      <c r="D256" t="inlineStr">
        <is>
          <t>JÖNKÖPINGS LÄN</t>
        </is>
      </c>
      <c r="E256" t="inlineStr">
        <is>
          <t>JÖNKÖPING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31213-2021</t>
        </is>
      </c>
      <c r="B257" s="1" t="n">
        <v>44368.64017361111</v>
      </c>
      <c r="C257" s="1" t="n">
        <v>45951</v>
      </c>
      <c r="D257" t="inlineStr">
        <is>
          <t>JÖNKÖPINGS LÄN</t>
        </is>
      </c>
      <c r="E257" t="inlineStr">
        <is>
          <t>JÖNKÖPING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19665-2023</t>
        </is>
      </c>
      <c r="B258" s="1" t="n">
        <v>45051.37461805555</v>
      </c>
      <c r="C258" s="1" t="n">
        <v>45951</v>
      </c>
      <c r="D258" t="inlineStr">
        <is>
          <t>JÖNKÖPINGS LÄN</t>
        </is>
      </c>
      <c r="E258" t="inlineStr">
        <is>
          <t>JÖNKÖPING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56441-2023</t>
        </is>
      </c>
      <c r="B259" s="1" t="n">
        <v>45243</v>
      </c>
      <c r="C259" s="1" t="n">
        <v>45951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Övriga Aktiebolag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55260-2024</t>
        </is>
      </c>
      <c r="B260" s="1" t="n">
        <v>45621</v>
      </c>
      <c r="C260" s="1" t="n">
        <v>45951</v>
      </c>
      <c r="D260" t="inlineStr">
        <is>
          <t>JÖNKÖPINGS LÄN</t>
        </is>
      </c>
      <c r="E260" t="inlineStr">
        <is>
          <t>JÖNKÖPING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42838-2023</t>
        </is>
      </c>
      <c r="B261" s="1" t="n">
        <v>45182</v>
      </c>
      <c r="C261" s="1" t="n">
        <v>45951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56700-2020</t>
        </is>
      </c>
      <c r="B262" s="1" t="n">
        <v>44137</v>
      </c>
      <c r="C262" s="1" t="n">
        <v>45951</v>
      </c>
      <c r="D262" t="inlineStr">
        <is>
          <t>JÖNKÖPINGS LÄN</t>
        </is>
      </c>
      <c r="E262" t="inlineStr">
        <is>
          <t>JÖNKÖPING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31383-2023</t>
        </is>
      </c>
      <c r="B263" s="1" t="n">
        <v>45114.55280092593</v>
      </c>
      <c r="C263" s="1" t="n">
        <v>45951</v>
      </c>
      <c r="D263" t="inlineStr">
        <is>
          <t>JÖNKÖPINGS LÄN</t>
        </is>
      </c>
      <c r="E263" t="inlineStr">
        <is>
          <t>JÖNKÖPING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43668-2022</t>
        </is>
      </c>
      <c r="B264" s="1" t="n">
        <v>44837</v>
      </c>
      <c r="C264" s="1" t="n">
        <v>45951</v>
      </c>
      <c r="D264" t="inlineStr">
        <is>
          <t>JÖNKÖPINGS LÄN</t>
        </is>
      </c>
      <c r="E264" t="inlineStr">
        <is>
          <t>JÖNKÖPING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18846-2025</t>
        </is>
      </c>
      <c r="B265" s="1" t="n">
        <v>45764.4140162037</v>
      </c>
      <c r="C265" s="1" t="n">
        <v>45951</v>
      </c>
      <c r="D265" t="inlineStr">
        <is>
          <t>JÖNKÖPINGS LÄN</t>
        </is>
      </c>
      <c r="E265" t="inlineStr">
        <is>
          <t>JÖNKÖPING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28305-2024</t>
        </is>
      </c>
      <c r="B266" s="1" t="n">
        <v>45477.48771990741</v>
      </c>
      <c r="C266" s="1" t="n">
        <v>45951</v>
      </c>
      <c r="D266" t="inlineStr">
        <is>
          <t>JÖNKÖPINGS LÄN</t>
        </is>
      </c>
      <c r="E266" t="inlineStr">
        <is>
          <t>JÖNKÖPING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8262-2025</t>
        </is>
      </c>
      <c r="B267" s="1" t="n">
        <v>45708.50255787037</v>
      </c>
      <c r="C267" s="1" t="n">
        <v>45951</v>
      </c>
      <c r="D267" t="inlineStr">
        <is>
          <t>JÖNKÖPINGS LÄN</t>
        </is>
      </c>
      <c r="E267" t="inlineStr">
        <is>
          <t>JÖNKÖPING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9604-2025</t>
        </is>
      </c>
      <c r="B268" s="1" t="n">
        <v>45715.65605324074</v>
      </c>
      <c r="C268" s="1" t="n">
        <v>45951</v>
      </c>
      <c r="D268" t="inlineStr">
        <is>
          <t>JÖNKÖPINGS LÄN</t>
        </is>
      </c>
      <c r="E268" t="inlineStr">
        <is>
          <t>JÖNKÖPING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45976-2022</t>
        </is>
      </c>
      <c r="B269" s="1" t="n">
        <v>44846.68375</v>
      </c>
      <c r="C269" s="1" t="n">
        <v>45951</v>
      </c>
      <c r="D269" t="inlineStr">
        <is>
          <t>JÖNKÖPINGS LÄN</t>
        </is>
      </c>
      <c r="E269" t="inlineStr">
        <is>
          <t>JÖNKÖPING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33448-2023</t>
        </is>
      </c>
      <c r="B270" s="1" t="n">
        <v>45130</v>
      </c>
      <c r="C270" s="1" t="n">
        <v>45951</v>
      </c>
      <c r="D270" t="inlineStr">
        <is>
          <t>JÖNKÖPINGS LÄN</t>
        </is>
      </c>
      <c r="E270" t="inlineStr">
        <is>
          <t>JÖNKÖPING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20740-2024</t>
        </is>
      </c>
      <c r="B271" s="1" t="n">
        <v>45436.68626157408</v>
      </c>
      <c r="C271" s="1" t="n">
        <v>45951</v>
      </c>
      <c r="D271" t="inlineStr">
        <is>
          <t>JÖNKÖPINGS LÄN</t>
        </is>
      </c>
      <c r="E271" t="inlineStr">
        <is>
          <t>JÖNKÖPING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10760-2022</t>
        </is>
      </c>
      <c r="B272" s="1" t="n">
        <v>44627.41212962963</v>
      </c>
      <c r="C272" s="1" t="n">
        <v>45951</v>
      </c>
      <c r="D272" t="inlineStr">
        <is>
          <t>JÖNKÖPINGS LÄN</t>
        </is>
      </c>
      <c r="E272" t="inlineStr">
        <is>
          <t>JÖNKÖPING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2650-2024</t>
        </is>
      </c>
      <c r="B273" s="1" t="n">
        <v>45314</v>
      </c>
      <c r="C273" s="1" t="n">
        <v>45951</v>
      </c>
      <c r="D273" t="inlineStr">
        <is>
          <t>JÖNKÖPINGS LÄN</t>
        </is>
      </c>
      <c r="E273" t="inlineStr">
        <is>
          <t>JÖNKÖPING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23788-2024</t>
        </is>
      </c>
      <c r="B274" s="1" t="n">
        <v>45455.42533564815</v>
      </c>
      <c r="C274" s="1" t="n">
        <v>45951</v>
      </c>
      <c r="D274" t="inlineStr">
        <is>
          <t>JÖNKÖPINGS LÄN</t>
        </is>
      </c>
      <c r="E274" t="inlineStr">
        <is>
          <t>JÖNKÖPING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23794-2024</t>
        </is>
      </c>
      <c r="B275" s="1" t="n">
        <v>45455.42981481482</v>
      </c>
      <c r="C275" s="1" t="n">
        <v>45951</v>
      </c>
      <c r="D275" t="inlineStr">
        <is>
          <t>JÖNKÖPINGS LÄN</t>
        </is>
      </c>
      <c r="E275" t="inlineStr">
        <is>
          <t>JÖNKÖPING</t>
        </is>
      </c>
      <c r="F275" t="inlineStr">
        <is>
          <t>Sveaskog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5901-2023</t>
        </is>
      </c>
      <c r="B276" s="1" t="n">
        <v>44963.66563657407</v>
      </c>
      <c r="C276" s="1" t="n">
        <v>45951</v>
      </c>
      <c r="D276" t="inlineStr">
        <is>
          <t>JÖNKÖPINGS LÄN</t>
        </is>
      </c>
      <c r="E276" t="inlineStr">
        <is>
          <t>JÖNKÖPING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9897-2023</t>
        </is>
      </c>
      <c r="B277" s="1" t="n">
        <v>44985.35407407407</v>
      </c>
      <c r="C277" s="1" t="n">
        <v>45951</v>
      </c>
      <c r="D277" t="inlineStr">
        <is>
          <t>JÖNKÖPINGS LÄN</t>
        </is>
      </c>
      <c r="E277" t="inlineStr">
        <is>
          <t>JÖNKÖPING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18774-2025</t>
        </is>
      </c>
      <c r="B278" s="1" t="n">
        <v>45764.31284722222</v>
      </c>
      <c r="C278" s="1" t="n">
        <v>45951</v>
      </c>
      <c r="D278" t="inlineStr">
        <is>
          <t>JÖNKÖPINGS LÄN</t>
        </is>
      </c>
      <c r="E278" t="inlineStr">
        <is>
          <t>JÖNKÖPING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48038-2021</t>
        </is>
      </c>
      <c r="B279" s="1" t="n">
        <v>44449</v>
      </c>
      <c r="C279" s="1" t="n">
        <v>45951</v>
      </c>
      <c r="D279" t="inlineStr">
        <is>
          <t>JÖNKÖPINGS LÄN</t>
        </is>
      </c>
      <c r="E279" t="inlineStr">
        <is>
          <t>JÖNKÖPING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9462-2024</t>
        </is>
      </c>
      <c r="B280" s="1" t="n">
        <v>45359.54100694445</v>
      </c>
      <c r="C280" s="1" t="n">
        <v>45951</v>
      </c>
      <c r="D280" t="inlineStr">
        <is>
          <t>JÖNKÖPINGS LÄN</t>
        </is>
      </c>
      <c r="E280" t="inlineStr">
        <is>
          <t>JÖNKÖPING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27012-2024</t>
        </is>
      </c>
      <c r="B281" s="1" t="n">
        <v>45471.4034837963</v>
      </c>
      <c r="C281" s="1" t="n">
        <v>45951</v>
      </c>
      <c r="D281" t="inlineStr">
        <is>
          <t>JÖNKÖPINGS LÄN</t>
        </is>
      </c>
      <c r="E281" t="inlineStr">
        <is>
          <t>JÖNKÖPING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8347-2023</t>
        </is>
      </c>
      <c r="B282" s="1" t="n">
        <v>44977.26482638889</v>
      </c>
      <c r="C282" s="1" t="n">
        <v>45951</v>
      </c>
      <c r="D282" t="inlineStr">
        <is>
          <t>JÖNKÖPINGS LÄN</t>
        </is>
      </c>
      <c r="E282" t="inlineStr">
        <is>
          <t>JÖNKÖPING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28230-2024</t>
        </is>
      </c>
      <c r="B283" s="1" t="n">
        <v>45477.38181712963</v>
      </c>
      <c r="C283" s="1" t="n">
        <v>45951</v>
      </c>
      <c r="D283" t="inlineStr">
        <is>
          <t>JÖNKÖPINGS LÄN</t>
        </is>
      </c>
      <c r="E283" t="inlineStr">
        <is>
          <t>JÖNKÖPING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35949-2024</t>
        </is>
      </c>
      <c r="B284" s="1" t="n">
        <v>45533.46368055556</v>
      </c>
      <c r="C284" s="1" t="n">
        <v>45951</v>
      </c>
      <c r="D284" t="inlineStr">
        <is>
          <t>JÖNKÖPINGS LÄN</t>
        </is>
      </c>
      <c r="E284" t="inlineStr">
        <is>
          <t>JÖNKÖPING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12092-2023</t>
        </is>
      </c>
      <c r="B285" s="1" t="n">
        <v>44998</v>
      </c>
      <c r="C285" s="1" t="n">
        <v>45951</v>
      </c>
      <c r="D285" t="inlineStr">
        <is>
          <t>JÖNKÖPINGS LÄN</t>
        </is>
      </c>
      <c r="E285" t="inlineStr">
        <is>
          <t>JÖNKÖPING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2364-2025</t>
        </is>
      </c>
      <c r="B286" s="1" t="n">
        <v>45673.71842592592</v>
      </c>
      <c r="C286" s="1" t="n">
        <v>45951</v>
      </c>
      <c r="D286" t="inlineStr">
        <is>
          <t>JÖNKÖPINGS LÄN</t>
        </is>
      </c>
      <c r="E286" t="inlineStr">
        <is>
          <t>JÖNKÖPING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37003-2024</t>
        </is>
      </c>
      <c r="B287" s="1" t="n">
        <v>45539.34539351852</v>
      </c>
      <c r="C287" s="1" t="n">
        <v>45951</v>
      </c>
      <c r="D287" t="inlineStr">
        <is>
          <t>JÖNKÖPINGS LÄN</t>
        </is>
      </c>
      <c r="E287" t="inlineStr">
        <is>
          <t>JÖNKÖPING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36272-2023</t>
        </is>
      </c>
      <c r="B288" s="1" t="n">
        <v>45152</v>
      </c>
      <c r="C288" s="1" t="n">
        <v>45951</v>
      </c>
      <c r="D288" t="inlineStr">
        <is>
          <t>JÖNKÖPINGS LÄN</t>
        </is>
      </c>
      <c r="E288" t="inlineStr">
        <is>
          <t>JÖNKÖPING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15455-2024</t>
        </is>
      </c>
      <c r="B289" s="1" t="n">
        <v>45401</v>
      </c>
      <c r="C289" s="1" t="n">
        <v>45951</v>
      </c>
      <c r="D289" t="inlineStr">
        <is>
          <t>JÖNKÖPINGS LÄN</t>
        </is>
      </c>
      <c r="E289" t="inlineStr">
        <is>
          <t>JÖNKÖPING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11700-2024</t>
        </is>
      </c>
      <c r="B290" s="1" t="n">
        <v>45373.60802083334</v>
      </c>
      <c r="C290" s="1" t="n">
        <v>45951</v>
      </c>
      <c r="D290" t="inlineStr">
        <is>
          <t>JÖNKÖPINGS LÄN</t>
        </is>
      </c>
      <c r="E290" t="inlineStr">
        <is>
          <t>JÖNKÖPING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25076-2024</t>
        </is>
      </c>
      <c r="B291" s="1" t="n">
        <v>45462.37888888889</v>
      </c>
      <c r="C291" s="1" t="n">
        <v>45951</v>
      </c>
      <c r="D291" t="inlineStr">
        <is>
          <t>JÖNKÖPINGS LÄN</t>
        </is>
      </c>
      <c r="E291" t="inlineStr">
        <is>
          <t>JÖNKÖPING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33256-2023</t>
        </is>
      </c>
      <c r="B292" s="1" t="n">
        <v>45127</v>
      </c>
      <c r="C292" s="1" t="n">
        <v>45951</v>
      </c>
      <c r="D292" t="inlineStr">
        <is>
          <t>JÖNKÖPINGS LÄN</t>
        </is>
      </c>
      <c r="E292" t="inlineStr">
        <is>
          <t>JÖNKÖPING</t>
        </is>
      </c>
      <c r="G292" t="n">
        <v>7.1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6970-2023</t>
        </is>
      </c>
      <c r="B293" s="1" t="n">
        <v>44967.6228125</v>
      </c>
      <c r="C293" s="1" t="n">
        <v>45951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51643-2024</t>
        </is>
      </c>
      <c r="B294" s="1" t="n">
        <v>45605.84435185185</v>
      </c>
      <c r="C294" s="1" t="n">
        <v>45951</v>
      </c>
      <c r="D294" t="inlineStr">
        <is>
          <t>JÖNKÖPINGS LÄN</t>
        </is>
      </c>
      <c r="E294" t="inlineStr">
        <is>
          <t>JÖNKÖPING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36346-2023</t>
        </is>
      </c>
      <c r="B295" s="1" t="n">
        <v>45152</v>
      </c>
      <c r="C295" s="1" t="n">
        <v>45951</v>
      </c>
      <c r="D295" t="inlineStr">
        <is>
          <t>JÖNKÖPINGS LÄN</t>
        </is>
      </c>
      <c r="E295" t="inlineStr">
        <is>
          <t>JÖNKÖPING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26512-2023</t>
        </is>
      </c>
      <c r="B296" s="1" t="n">
        <v>45092</v>
      </c>
      <c r="C296" s="1" t="n">
        <v>45951</v>
      </c>
      <c r="D296" t="inlineStr">
        <is>
          <t>JÖNKÖPINGS LÄN</t>
        </is>
      </c>
      <c r="E296" t="inlineStr">
        <is>
          <t>JÖNKÖPING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17381-2025</t>
        </is>
      </c>
      <c r="B297" s="1" t="n">
        <v>45757.29700231482</v>
      </c>
      <c r="C297" s="1" t="n">
        <v>45951</v>
      </c>
      <c r="D297" t="inlineStr">
        <is>
          <t>JÖNKÖPINGS LÄN</t>
        </is>
      </c>
      <c r="E297" t="inlineStr">
        <is>
          <t>JÖNKÖPING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53938-2024</t>
        </is>
      </c>
      <c r="B298" s="1" t="n">
        <v>45615.90662037037</v>
      </c>
      <c r="C298" s="1" t="n">
        <v>45951</v>
      </c>
      <c r="D298" t="inlineStr">
        <is>
          <t>JÖNKÖPINGS LÄN</t>
        </is>
      </c>
      <c r="E298" t="inlineStr">
        <is>
          <t>JÖNKÖPING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31046-2024</t>
        </is>
      </c>
      <c r="B299" s="1" t="n">
        <v>45502.32021990741</v>
      </c>
      <c r="C299" s="1" t="n">
        <v>45951</v>
      </c>
      <c r="D299" t="inlineStr">
        <is>
          <t>JÖNKÖPINGS LÄN</t>
        </is>
      </c>
      <c r="E299" t="inlineStr">
        <is>
          <t>JÖNKÖPING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31048-2024</t>
        </is>
      </c>
      <c r="B300" s="1" t="n">
        <v>45502.33179398148</v>
      </c>
      <c r="C300" s="1" t="n">
        <v>45951</v>
      </c>
      <c r="D300" t="inlineStr">
        <is>
          <t>JÖNKÖPINGS LÄN</t>
        </is>
      </c>
      <c r="E300" t="inlineStr">
        <is>
          <t>JÖNKÖPING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3742-2025</t>
        </is>
      </c>
      <c r="B301" s="1" t="n">
        <v>45681.57619212963</v>
      </c>
      <c r="C301" s="1" t="n">
        <v>45951</v>
      </c>
      <c r="D301" t="inlineStr">
        <is>
          <t>JÖNKÖPINGS LÄN</t>
        </is>
      </c>
      <c r="E301" t="inlineStr">
        <is>
          <t>JÖNKÖPING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3835-2025</t>
        </is>
      </c>
      <c r="B302" s="1" t="n">
        <v>45682.47550925926</v>
      </c>
      <c r="C302" s="1" t="n">
        <v>45951</v>
      </c>
      <c r="D302" t="inlineStr">
        <is>
          <t>JÖNKÖPINGS LÄN</t>
        </is>
      </c>
      <c r="E302" t="inlineStr">
        <is>
          <t>JÖNKÖPING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11497-2022</t>
        </is>
      </c>
      <c r="B303" s="1" t="n">
        <v>44631</v>
      </c>
      <c r="C303" s="1" t="n">
        <v>45951</v>
      </c>
      <c r="D303" t="inlineStr">
        <is>
          <t>JÖNKÖPINGS LÄN</t>
        </is>
      </c>
      <c r="E303" t="inlineStr">
        <is>
          <t>JÖNKÖPING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47314-2022</t>
        </is>
      </c>
      <c r="B304" s="1" t="n">
        <v>44853</v>
      </c>
      <c r="C304" s="1" t="n">
        <v>45951</v>
      </c>
      <c r="D304" t="inlineStr">
        <is>
          <t>JÖNKÖPINGS LÄN</t>
        </is>
      </c>
      <c r="E304" t="inlineStr">
        <is>
          <t>JÖNKÖPING</t>
        </is>
      </c>
      <c r="F304" t="inlineStr">
        <is>
          <t>Kyrkan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28171-2021</t>
        </is>
      </c>
      <c r="B305" s="1" t="n">
        <v>44355.60153935185</v>
      </c>
      <c r="C305" s="1" t="n">
        <v>45951</v>
      </c>
      <c r="D305" t="inlineStr">
        <is>
          <t>JÖNKÖPINGS LÄN</t>
        </is>
      </c>
      <c r="E305" t="inlineStr">
        <is>
          <t>JÖNKÖPING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43212-2024</t>
        </is>
      </c>
      <c r="B306" s="1" t="n">
        <v>45567</v>
      </c>
      <c r="C306" s="1" t="n">
        <v>45951</v>
      </c>
      <c r="D306" t="inlineStr">
        <is>
          <t>JÖNKÖPINGS LÄN</t>
        </is>
      </c>
      <c r="E306" t="inlineStr">
        <is>
          <t>JÖNKÖPING</t>
        </is>
      </c>
      <c r="G306" t="n">
        <v>7.7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57720-2024</t>
        </is>
      </c>
      <c r="B307" s="1" t="n">
        <v>45630.6993287037</v>
      </c>
      <c r="C307" s="1" t="n">
        <v>45951</v>
      </c>
      <c r="D307" t="inlineStr">
        <is>
          <t>JÖNKÖPINGS LÄN</t>
        </is>
      </c>
      <c r="E307" t="inlineStr">
        <is>
          <t>JÖNKÖPING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39155-2021</t>
        </is>
      </c>
      <c r="B308" s="1" t="n">
        <v>44412.7071875</v>
      </c>
      <c r="C308" s="1" t="n">
        <v>45951</v>
      </c>
      <c r="D308" t="inlineStr">
        <is>
          <t>JÖNKÖPINGS LÄN</t>
        </is>
      </c>
      <c r="E308" t="inlineStr">
        <is>
          <t>JÖNKÖPING</t>
        </is>
      </c>
      <c r="G308" t="n">
        <v>4.6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56062-2023</t>
        </is>
      </c>
      <c r="B309" s="1" t="n">
        <v>45240</v>
      </c>
      <c r="C309" s="1" t="n">
        <v>45951</v>
      </c>
      <c r="D309" t="inlineStr">
        <is>
          <t>JÖNKÖPINGS LÄN</t>
        </is>
      </c>
      <c r="E309" t="inlineStr">
        <is>
          <t>JÖNKÖPING</t>
        </is>
      </c>
      <c r="G309" t="n">
        <v>13.6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60284-2024</t>
        </is>
      </c>
      <c r="B310" s="1" t="n">
        <v>45642.92393518519</v>
      </c>
      <c r="C310" s="1" t="n">
        <v>45951</v>
      </c>
      <c r="D310" t="inlineStr">
        <is>
          <t>JÖNKÖPINGS LÄN</t>
        </is>
      </c>
      <c r="E310" t="inlineStr">
        <is>
          <t>JÖNKÖPING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29336-2021</t>
        </is>
      </c>
      <c r="B311" s="1" t="n">
        <v>44361</v>
      </c>
      <c r="C311" s="1" t="n">
        <v>45951</v>
      </c>
      <c r="D311" t="inlineStr">
        <is>
          <t>JÖNKÖPINGS LÄN</t>
        </is>
      </c>
      <c r="E311" t="inlineStr">
        <is>
          <t>JÖNKÖPING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5327-2021</t>
        </is>
      </c>
      <c r="B312" s="1" t="n">
        <v>44229</v>
      </c>
      <c r="C312" s="1" t="n">
        <v>45951</v>
      </c>
      <c r="D312" t="inlineStr">
        <is>
          <t>JÖNKÖPINGS LÄN</t>
        </is>
      </c>
      <c r="E312" t="inlineStr">
        <is>
          <t>JÖNKÖPING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26378-2022</t>
        </is>
      </c>
      <c r="B313" s="1" t="n">
        <v>44735</v>
      </c>
      <c r="C313" s="1" t="n">
        <v>45951</v>
      </c>
      <c r="D313" t="inlineStr">
        <is>
          <t>JÖNKÖPINGS LÄN</t>
        </is>
      </c>
      <c r="E313" t="inlineStr">
        <is>
          <t>JÖNKÖPING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35109-2023</t>
        </is>
      </c>
      <c r="B314" s="1" t="n">
        <v>45145.47684027778</v>
      </c>
      <c r="C314" s="1" t="n">
        <v>45951</v>
      </c>
      <c r="D314" t="inlineStr">
        <is>
          <t>JÖNKÖPINGS LÄN</t>
        </is>
      </c>
      <c r="E314" t="inlineStr">
        <is>
          <t>JÖNKÖPING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58559-2021</t>
        </is>
      </c>
      <c r="B315" s="1" t="n">
        <v>44488</v>
      </c>
      <c r="C315" s="1" t="n">
        <v>45951</v>
      </c>
      <c r="D315" t="inlineStr">
        <is>
          <t>JÖNKÖPINGS LÄN</t>
        </is>
      </c>
      <c r="E315" t="inlineStr">
        <is>
          <t>JÖNKÖPING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14372-2023</t>
        </is>
      </c>
      <c r="B316" s="1" t="n">
        <v>45012</v>
      </c>
      <c r="C316" s="1" t="n">
        <v>45951</v>
      </c>
      <c r="D316" t="inlineStr">
        <is>
          <t>JÖNKÖPINGS LÄN</t>
        </is>
      </c>
      <c r="E316" t="inlineStr">
        <is>
          <t>JÖNKÖPING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909-2024</t>
        </is>
      </c>
      <c r="B317" s="1" t="n">
        <v>45300</v>
      </c>
      <c r="C317" s="1" t="n">
        <v>45951</v>
      </c>
      <c r="D317" t="inlineStr">
        <is>
          <t>JÖNKÖPINGS LÄN</t>
        </is>
      </c>
      <c r="E317" t="inlineStr">
        <is>
          <t>JÖNKÖPING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47740-2024</t>
        </is>
      </c>
      <c r="B318" s="1" t="n">
        <v>45588</v>
      </c>
      <c r="C318" s="1" t="n">
        <v>45951</v>
      </c>
      <c r="D318" t="inlineStr">
        <is>
          <t>JÖNKÖPINGS LÄN</t>
        </is>
      </c>
      <c r="E318" t="inlineStr">
        <is>
          <t>JÖNKÖPING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9924-2023</t>
        </is>
      </c>
      <c r="B319" s="1" t="n">
        <v>44985</v>
      </c>
      <c r="C319" s="1" t="n">
        <v>45951</v>
      </c>
      <c r="D319" t="inlineStr">
        <is>
          <t>JÖNKÖPINGS LÄN</t>
        </is>
      </c>
      <c r="E319" t="inlineStr">
        <is>
          <t>JÖNKÖPING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28337-2023</t>
        </is>
      </c>
      <c r="B320" s="1" t="n">
        <v>45099</v>
      </c>
      <c r="C320" s="1" t="n">
        <v>45951</v>
      </c>
      <c r="D320" t="inlineStr">
        <is>
          <t>JÖNKÖPINGS LÄN</t>
        </is>
      </c>
      <c r="E320" t="inlineStr">
        <is>
          <t>JÖNKÖPING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9883-2024</t>
        </is>
      </c>
      <c r="B321" s="1" t="n">
        <v>45363.45982638889</v>
      </c>
      <c r="C321" s="1" t="n">
        <v>45951</v>
      </c>
      <c r="D321" t="inlineStr">
        <is>
          <t>JÖNKÖPINGS LÄN</t>
        </is>
      </c>
      <c r="E321" t="inlineStr">
        <is>
          <t>JÖNKÖPING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6634-2023</t>
        </is>
      </c>
      <c r="B322" s="1" t="n">
        <v>44966.57471064815</v>
      </c>
      <c r="C322" s="1" t="n">
        <v>45951</v>
      </c>
      <c r="D322" t="inlineStr">
        <is>
          <t>JÖNKÖPINGS LÄN</t>
        </is>
      </c>
      <c r="E322" t="inlineStr">
        <is>
          <t>JÖNKÖPING</t>
        </is>
      </c>
      <c r="F322" t="inlineStr">
        <is>
          <t>Kyrkan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1306-2023</t>
        </is>
      </c>
      <c r="B323" s="1" t="n">
        <v>44936</v>
      </c>
      <c r="C323" s="1" t="n">
        <v>45951</v>
      </c>
      <c r="D323" t="inlineStr">
        <is>
          <t>JÖNKÖPINGS LÄN</t>
        </is>
      </c>
      <c r="E323" t="inlineStr">
        <is>
          <t>JÖNKÖPING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42047-2023</t>
        </is>
      </c>
      <c r="B324" s="1" t="n">
        <v>45177.5462962963</v>
      </c>
      <c r="C324" s="1" t="n">
        <v>45951</v>
      </c>
      <c r="D324" t="inlineStr">
        <is>
          <t>JÖNKÖPINGS LÄN</t>
        </is>
      </c>
      <c r="E324" t="inlineStr">
        <is>
          <t>JÖNKÖPING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52058-2023</t>
        </is>
      </c>
      <c r="B325" s="1" t="n">
        <v>45223.65527777778</v>
      </c>
      <c r="C325" s="1" t="n">
        <v>45951</v>
      </c>
      <c r="D325" t="inlineStr">
        <is>
          <t>JÖNKÖPINGS LÄN</t>
        </is>
      </c>
      <c r="E325" t="inlineStr">
        <is>
          <t>JÖNKÖPING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42634-2023</t>
        </is>
      </c>
      <c r="B326" s="1" t="n">
        <v>45181</v>
      </c>
      <c r="C326" s="1" t="n">
        <v>45951</v>
      </c>
      <c r="D326" t="inlineStr">
        <is>
          <t>JÖNKÖPINGS LÄN</t>
        </is>
      </c>
      <c r="E326" t="inlineStr">
        <is>
          <t>JÖNKÖPING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17829-2025</t>
        </is>
      </c>
      <c r="B327" s="1" t="n">
        <v>45758</v>
      </c>
      <c r="C327" s="1" t="n">
        <v>45951</v>
      </c>
      <c r="D327" t="inlineStr">
        <is>
          <t>JÖNKÖPINGS LÄN</t>
        </is>
      </c>
      <c r="E327" t="inlineStr">
        <is>
          <t>JÖNKÖPING</t>
        </is>
      </c>
      <c r="F327" t="inlineStr">
        <is>
          <t>Kyrkan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38854-2021</t>
        </is>
      </c>
      <c r="B328" s="1" t="n">
        <v>44411</v>
      </c>
      <c r="C328" s="1" t="n">
        <v>45951</v>
      </c>
      <c r="D328" t="inlineStr">
        <is>
          <t>JÖNKÖPINGS LÄN</t>
        </is>
      </c>
      <c r="E328" t="inlineStr">
        <is>
          <t>JÖNKÖPING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15315-2025</t>
        </is>
      </c>
      <c r="B329" s="1" t="n">
        <v>45747.30204861111</v>
      </c>
      <c r="C329" s="1" t="n">
        <v>45951</v>
      </c>
      <c r="D329" t="inlineStr">
        <is>
          <t>JÖNKÖPINGS LÄN</t>
        </is>
      </c>
      <c r="E329" t="inlineStr">
        <is>
          <t>JÖNKÖPING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62892-2023</t>
        </is>
      </c>
      <c r="B330" s="1" t="n">
        <v>45272.42149305555</v>
      </c>
      <c r="C330" s="1" t="n">
        <v>45951</v>
      </c>
      <c r="D330" t="inlineStr">
        <is>
          <t>JÖNKÖPINGS LÄN</t>
        </is>
      </c>
      <c r="E330" t="inlineStr">
        <is>
          <t>JÖNKÖPING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48305-2022</t>
        </is>
      </c>
      <c r="B331" s="1" t="n">
        <v>44853</v>
      </c>
      <c r="C331" s="1" t="n">
        <v>45951</v>
      </c>
      <c r="D331" t="inlineStr">
        <is>
          <t>JÖNKÖPINGS LÄN</t>
        </is>
      </c>
      <c r="E331" t="inlineStr">
        <is>
          <t>JÖNKÖPING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30843-2024</t>
        </is>
      </c>
      <c r="B332" s="1" t="n">
        <v>45497</v>
      </c>
      <c r="C332" s="1" t="n">
        <v>45951</v>
      </c>
      <c r="D332" t="inlineStr">
        <is>
          <t>JÖNKÖPINGS LÄN</t>
        </is>
      </c>
      <c r="E332" t="inlineStr">
        <is>
          <t>JÖNKÖPING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60829-2023</t>
        </is>
      </c>
      <c r="B333" s="1" t="n">
        <v>45260.85619212963</v>
      </c>
      <c r="C333" s="1" t="n">
        <v>45951</v>
      </c>
      <c r="D333" t="inlineStr">
        <is>
          <t>JÖNKÖPINGS LÄN</t>
        </is>
      </c>
      <c r="E333" t="inlineStr">
        <is>
          <t>JÖNKÖPING</t>
        </is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54876-2022</t>
        </is>
      </c>
      <c r="B334" s="1" t="n">
        <v>44886.3340625</v>
      </c>
      <c r="C334" s="1" t="n">
        <v>45951</v>
      </c>
      <c r="D334" t="inlineStr">
        <is>
          <t>JÖNKÖPINGS LÄN</t>
        </is>
      </c>
      <c r="E334" t="inlineStr">
        <is>
          <t>JÖNKÖPING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58953-2023</t>
        </is>
      </c>
      <c r="B335" s="1" t="n">
        <v>45252.58925925926</v>
      </c>
      <c r="C335" s="1" t="n">
        <v>45951</v>
      </c>
      <c r="D335" t="inlineStr">
        <is>
          <t>JÖNKÖPINGS LÄN</t>
        </is>
      </c>
      <c r="E335" t="inlineStr">
        <is>
          <t>JÖNKÖPING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57930-2021</t>
        </is>
      </c>
      <c r="B336" s="1" t="n">
        <v>44487</v>
      </c>
      <c r="C336" s="1" t="n">
        <v>45951</v>
      </c>
      <c r="D336" t="inlineStr">
        <is>
          <t>JÖNKÖPINGS LÄN</t>
        </is>
      </c>
      <c r="E336" t="inlineStr">
        <is>
          <t>JÖNKÖPING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18729-2023</t>
        </is>
      </c>
      <c r="B337" s="1" t="n">
        <v>45043.67869212963</v>
      </c>
      <c r="C337" s="1" t="n">
        <v>45951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8809-2024</t>
        </is>
      </c>
      <c r="B338" s="1" t="n">
        <v>45356.65395833334</v>
      </c>
      <c r="C338" s="1" t="n">
        <v>45951</v>
      </c>
      <c r="D338" t="inlineStr">
        <is>
          <t>JÖNKÖPINGS LÄN</t>
        </is>
      </c>
      <c r="E338" t="inlineStr">
        <is>
          <t>JÖNKÖPING</t>
        </is>
      </c>
      <c r="F338" t="inlineStr">
        <is>
          <t>Sveaskog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29880-2023</t>
        </is>
      </c>
      <c r="B339" s="1" t="n">
        <v>45107</v>
      </c>
      <c r="C339" s="1" t="n">
        <v>45951</v>
      </c>
      <c r="D339" t="inlineStr">
        <is>
          <t>JÖNKÖPINGS LÄN</t>
        </is>
      </c>
      <c r="E339" t="inlineStr">
        <is>
          <t>JÖNKÖPING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4154-2022</t>
        </is>
      </c>
      <c r="B340" s="1" t="n">
        <v>44588.50104166667</v>
      </c>
      <c r="C340" s="1" t="n">
        <v>45951</v>
      </c>
      <c r="D340" t="inlineStr">
        <is>
          <t>JÖNKÖPINGS LÄN</t>
        </is>
      </c>
      <c r="E340" t="inlineStr">
        <is>
          <t>JÖNKÖPING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40163-2023</t>
        </is>
      </c>
      <c r="B341" s="1" t="n">
        <v>45169.38410879629</v>
      </c>
      <c r="C341" s="1" t="n">
        <v>45951</v>
      </c>
      <c r="D341" t="inlineStr">
        <is>
          <t>JÖNKÖPINGS LÄN</t>
        </is>
      </c>
      <c r="E341" t="inlineStr">
        <is>
          <t>JÖNKÖPING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982-2023</t>
        </is>
      </c>
      <c r="B342" s="1" t="n">
        <v>44935.37284722222</v>
      </c>
      <c r="C342" s="1" t="n">
        <v>45951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27246-2022</t>
        </is>
      </c>
      <c r="B343" s="1" t="n">
        <v>44741.69432870371</v>
      </c>
      <c r="C343" s="1" t="n">
        <v>45951</v>
      </c>
      <c r="D343" t="inlineStr">
        <is>
          <t>JÖNKÖPINGS LÄN</t>
        </is>
      </c>
      <c r="E343" t="inlineStr">
        <is>
          <t>JÖNKÖPING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46374-2025</t>
        </is>
      </c>
      <c r="B344" s="1" t="n">
        <v>45925.51032407407</v>
      </c>
      <c r="C344" s="1" t="n">
        <v>45951</v>
      </c>
      <c r="D344" t="inlineStr">
        <is>
          <t>JÖNKÖPINGS LÄN</t>
        </is>
      </c>
      <c r="E344" t="inlineStr">
        <is>
          <t>JÖNKÖPING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14397-2023</t>
        </is>
      </c>
      <c r="B345" s="1" t="n">
        <v>45012.47533564815</v>
      </c>
      <c r="C345" s="1" t="n">
        <v>45951</v>
      </c>
      <c r="D345" t="inlineStr">
        <is>
          <t>JÖNKÖPINGS LÄN</t>
        </is>
      </c>
      <c r="E345" t="inlineStr">
        <is>
          <t>JÖNKÖPING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15403-2025</t>
        </is>
      </c>
      <c r="B346" s="1" t="n">
        <v>45747.44508101852</v>
      </c>
      <c r="C346" s="1" t="n">
        <v>45951</v>
      </c>
      <c r="D346" t="inlineStr">
        <is>
          <t>JÖNKÖPINGS LÄN</t>
        </is>
      </c>
      <c r="E346" t="inlineStr">
        <is>
          <t>JÖNKÖPING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15412-2025</t>
        </is>
      </c>
      <c r="B347" s="1" t="n">
        <v>45747.45177083334</v>
      </c>
      <c r="C347" s="1" t="n">
        <v>45951</v>
      </c>
      <c r="D347" t="inlineStr">
        <is>
          <t>JÖNKÖPINGS LÄN</t>
        </is>
      </c>
      <c r="E347" t="inlineStr">
        <is>
          <t>JÖNKÖPING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9974-2023</t>
        </is>
      </c>
      <c r="B348" s="1" t="n">
        <v>44979</v>
      </c>
      <c r="C348" s="1" t="n">
        <v>45951</v>
      </c>
      <c r="D348" t="inlineStr">
        <is>
          <t>JÖNKÖPINGS LÄN</t>
        </is>
      </c>
      <c r="E348" t="inlineStr">
        <is>
          <t>JÖNKÖPING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57095-2021</t>
        </is>
      </c>
      <c r="B349" s="1" t="n">
        <v>44482</v>
      </c>
      <c r="C349" s="1" t="n">
        <v>45951</v>
      </c>
      <c r="D349" t="inlineStr">
        <is>
          <t>JÖNKÖPINGS LÄN</t>
        </is>
      </c>
      <c r="E349" t="inlineStr">
        <is>
          <t>JÖNKÖPING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48404-2023</t>
        </is>
      </c>
      <c r="B350" s="1" t="n">
        <v>45201</v>
      </c>
      <c r="C350" s="1" t="n">
        <v>45951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Kyrkan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38225-2024</t>
        </is>
      </c>
      <c r="B351" s="1" t="n">
        <v>45545.53883101852</v>
      </c>
      <c r="C351" s="1" t="n">
        <v>45951</v>
      </c>
      <c r="D351" t="inlineStr">
        <is>
          <t>JÖNKÖPINGS LÄN</t>
        </is>
      </c>
      <c r="E351" t="inlineStr">
        <is>
          <t>JÖNKÖPING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40291-2023</t>
        </is>
      </c>
      <c r="B352" s="1" t="n">
        <v>45169</v>
      </c>
      <c r="C352" s="1" t="n">
        <v>45951</v>
      </c>
      <c r="D352" t="inlineStr">
        <is>
          <t>JÖNKÖPINGS LÄN</t>
        </is>
      </c>
      <c r="E352" t="inlineStr">
        <is>
          <t>JÖNKÖPING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26108-2024</t>
        </is>
      </c>
      <c r="B353" s="1" t="n">
        <v>45468.44574074074</v>
      </c>
      <c r="C353" s="1" t="n">
        <v>45951</v>
      </c>
      <c r="D353" t="inlineStr">
        <is>
          <t>JÖNKÖPINGS LÄN</t>
        </is>
      </c>
      <c r="E353" t="inlineStr">
        <is>
          <t>JÖNKÖPING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20315-2025</t>
        </is>
      </c>
      <c r="B354" s="1" t="n">
        <v>45775.32407407407</v>
      </c>
      <c r="C354" s="1" t="n">
        <v>45951</v>
      </c>
      <c r="D354" t="inlineStr">
        <is>
          <t>JÖNKÖPINGS LÄN</t>
        </is>
      </c>
      <c r="E354" t="inlineStr">
        <is>
          <t>JÖNKÖPING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38403-2025</t>
        </is>
      </c>
      <c r="B355" s="1" t="n">
        <v>45883.58956018519</v>
      </c>
      <c r="C355" s="1" t="n">
        <v>45951</v>
      </c>
      <c r="D355" t="inlineStr">
        <is>
          <t>JÖNKÖPINGS LÄN</t>
        </is>
      </c>
      <c r="E355" t="inlineStr">
        <is>
          <t>JÖNKÖPING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38415-2025</t>
        </is>
      </c>
      <c r="B356" s="1" t="n">
        <v>45883.60604166667</v>
      </c>
      <c r="C356" s="1" t="n">
        <v>45951</v>
      </c>
      <c r="D356" t="inlineStr">
        <is>
          <t>JÖNKÖPINGS LÄN</t>
        </is>
      </c>
      <c r="E356" t="inlineStr">
        <is>
          <t>JÖNKÖPING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40609-2024</t>
        </is>
      </c>
      <c r="B357" s="1" t="n">
        <v>45557.35435185185</v>
      </c>
      <c r="C357" s="1" t="n">
        <v>45951</v>
      </c>
      <c r="D357" t="inlineStr">
        <is>
          <t>JÖNKÖPINGS LÄN</t>
        </is>
      </c>
      <c r="E357" t="inlineStr">
        <is>
          <t>JÖNKÖPING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49900-2024</t>
        </is>
      </c>
      <c r="B358" s="1" t="n">
        <v>45597.53744212963</v>
      </c>
      <c r="C358" s="1" t="n">
        <v>45951</v>
      </c>
      <c r="D358" t="inlineStr">
        <is>
          <t>JÖNKÖPINGS LÄN</t>
        </is>
      </c>
      <c r="E358" t="inlineStr">
        <is>
          <t>JÖNKÖPING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58437-2024</t>
        </is>
      </c>
      <c r="B359" s="1" t="n">
        <v>45635.28104166667</v>
      </c>
      <c r="C359" s="1" t="n">
        <v>45951</v>
      </c>
      <c r="D359" t="inlineStr">
        <is>
          <t>JÖNKÖPINGS LÄN</t>
        </is>
      </c>
      <c r="E359" t="inlineStr">
        <is>
          <t>JÖNKÖPING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282-2024</t>
        </is>
      </c>
      <c r="B360" s="1" t="n">
        <v>45295.40646990741</v>
      </c>
      <c r="C360" s="1" t="n">
        <v>45951</v>
      </c>
      <c r="D360" t="inlineStr">
        <is>
          <t>JÖNKÖPINGS LÄN</t>
        </is>
      </c>
      <c r="E360" t="inlineStr">
        <is>
          <t>JÖNKÖPING</t>
        </is>
      </c>
      <c r="F360" t="inlineStr">
        <is>
          <t>Sveaskog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13404-2025</t>
        </is>
      </c>
      <c r="B361" s="1" t="n">
        <v>45735.81920138889</v>
      </c>
      <c r="C361" s="1" t="n">
        <v>45951</v>
      </c>
      <c r="D361" t="inlineStr">
        <is>
          <t>JÖNKÖPINGS LÄN</t>
        </is>
      </c>
      <c r="E361" t="inlineStr">
        <is>
          <t>JÖNKÖPING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30583-2023</t>
        </is>
      </c>
      <c r="B362" s="1" t="n">
        <v>45112</v>
      </c>
      <c r="C362" s="1" t="n">
        <v>45951</v>
      </c>
      <c r="D362" t="inlineStr">
        <is>
          <t>JÖNKÖPINGS LÄN</t>
        </is>
      </c>
      <c r="E362" t="inlineStr">
        <is>
          <t>JÖNKÖPING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16072-2025</t>
        </is>
      </c>
      <c r="B363" s="1" t="n">
        <v>45749.67842592593</v>
      </c>
      <c r="C363" s="1" t="n">
        <v>45951</v>
      </c>
      <c r="D363" t="inlineStr">
        <is>
          <t>JÖNKÖPINGS LÄN</t>
        </is>
      </c>
      <c r="E363" t="inlineStr">
        <is>
          <t>JÖNKÖPING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22561-2024</t>
        </is>
      </c>
      <c r="B364" s="1" t="n">
        <v>45447.55340277778</v>
      </c>
      <c r="C364" s="1" t="n">
        <v>45951</v>
      </c>
      <c r="D364" t="inlineStr">
        <is>
          <t>JÖNKÖPINGS LÄN</t>
        </is>
      </c>
      <c r="E364" t="inlineStr">
        <is>
          <t>JÖNKÖPING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60816-2024</t>
        </is>
      </c>
      <c r="B365" s="1" t="n">
        <v>45644.62243055556</v>
      </c>
      <c r="C365" s="1" t="n">
        <v>45951</v>
      </c>
      <c r="D365" t="inlineStr">
        <is>
          <t>JÖNKÖPINGS LÄN</t>
        </is>
      </c>
      <c r="E365" t="inlineStr">
        <is>
          <t>JÖNKÖPING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59195-2022</t>
        </is>
      </c>
      <c r="B366" s="1" t="n">
        <v>44904.49826388889</v>
      </c>
      <c r="C366" s="1" t="n">
        <v>45951</v>
      </c>
      <c r="D366" t="inlineStr">
        <is>
          <t>JÖNKÖPINGS LÄN</t>
        </is>
      </c>
      <c r="E366" t="inlineStr">
        <is>
          <t>JÖNKÖPING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59218-2022</t>
        </is>
      </c>
      <c r="B367" s="1" t="n">
        <v>44904</v>
      </c>
      <c r="C367" s="1" t="n">
        <v>45951</v>
      </c>
      <c r="D367" t="inlineStr">
        <is>
          <t>JÖNKÖPINGS LÄN</t>
        </is>
      </c>
      <c r="E367" t="inlineStr">
        <is>
          <t>JÖNKÖPING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62332-2022</t>
        </is>
      </c>
      <c r="B368" s="1" t="n">
        <v>44923.55936342593</v>
      </c>
      <c r="C368" s="1" t="n">
        <v>45951</v>
      </c>
      <c r="D368" t="inlineStr">
        <is>
          <t>JÖNKÖPINGS LÄN</t>
        </is>
      </c>
      <c r="E368" t="inlineStr">
        <is>
          <t>JÖNKÖPING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17299-2024</t>
        </is>
      </c>
      <c r="B369" s="1" t="n">
        <v>45414</v>
      </c>
      <c r="C369" s="1" t="n">
        <v>45951</v>
      </c>
      <c r="D369" t="inlineStr">
        <is>
          <t>JÖNKÖPINGS LÄN</t>
        </is>
      </c>
      <c r="E369" t="inlineStr">
        <is>
          <t>JÖNKÖPING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12042-2024</t>
        </is>
      </c>
      <c r="B370" s="1" t="n">
        <v>45377.42784722222</v>
      </c>
      <c r="C370" s="1" t="n">
        <v>45951</v>
      </c>
      <c r="D370" t="inlineStr">
        <is>
          <t>JÖNKÖPINGS LÄN</t>
        </is>
      </c>
      <c r="E370" t="inlineStr">
        <is>
          <t>JÖNKÖPING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8185-2024</t>
        </is>
      </c>
      <c r="B371" s="1" t="n">
        <v>45351.65180555556</v>
      </c>
      <c r="C371" s="1" t="n">
        <v>45951</v>
      </c>
      <c r="D371" t="inlineStr">
        <is>
          <t>JÖNKÖPINGS LÄN</t>
        </is>
      </c>
      <c r="E371" t="inlineStr">
        <is>
          <t>JÖNKÖPING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54899-2024</t>
        </is>
      </c>
      <c r="B372" s="1" t="n">
        <v>45618</v>
      </c>
      <c r="C372" s="1" t="n">
        <v>45951</v>
      </c>
      <c r="D372" t="inlineStr">
        <is>
          <t>JÖNKÖPINGS LÄN</t>
        </is>
      </c>
      <c r="E372" t="inlineStr">
        <is>
          <t>JÖNKÖPING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17307-2024</t>
        </is>
      </c>
      <c r="B373" s="1" t="n">
        <v>45414</v>
      </c>
      <c r="C373" s="1" t="n">
        <v>45951</v>
      </c>
      <c r="D373" t="inlineStr">
        <is>
          <t>JÖNKÖPINGS LÄN</t>
        </is>
      </c>
      <c r="E373" t="inlineStr">
        <is>
          <t>JÖNKÖPING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54424-2024</t>
        </is>
      </c>
      <c r="B374" s="1" t="n">
        <v>45617.48947916667</v>
      </c>
      <c r="C374" s="1" t="n">
        <v>45951</v>
      </c>
      <c r="D374" t="inlineStr">
        <is>
          <t>JÖNKÖPINGS LÄN</t>
        </is>
      </c>
      <c r="E374" t="inlineStr">
        <is>
          <t>JÖNKÖPING</t>
        </is>
      </c>
      <c r="G374" t="n">
        <v>6.2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4505-2022</t>
        </is>
      </c>
      <c r="B375" s="1" t="n">
        <v>44589.74348379629</v>
      </c>
      <c r="C375" s="1" t="n">
        <v>45951</v>
      </c>
      <c r="D375" t="inlineStr">
        <is>
          <t>JÖNKÖPINGS LÄN</t>
        </is>
      </c>
      <c r="E375" t="inlineStr">
        <is>
          <t>JÖNKÖPING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47569-2024</t>
        </is>
      </c>
      <c r="B376" s="1" t="n">
        <v>45587</v>
      </c>
      <c r="C376" s="1" t="n">
        <v>45951</v>
      </c>
      <c r="D376" t="inlineStr">
        <is>
          <t>JÖNKÖPINGS LÄN</t>
        </is>
      </c>
      <c r="E376" t="inlineStr">
        <is>
          <t>JÖNKÖPING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53256-2021</t>
        </is>
      </c>
      <c r="B377" s="1" t="n">
        <v>44468</v>
      </c>
      <c r="C377" s="1" t="n">
        <v>45951</v>
      </c>
      <c r="D377" t="inlineStr">
        <is>
          <t>JÖNKÖPINGS LÄN</t>
        </is>
      </c>
      <c r="E377" t="inlineStr">
        <is>
          <t>JÖNKÖPING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59502-2020</t>
        </is>
      </c>
      <c r="B378" s="1" t="n">
        <v>44148</v>
      </c>
      <c r="C378" s="1" t="n">
        <v>45951</v>
      </c>
      <c r="D378" t="inlineStr">
        <is>
          <t>JÖNKÖPINGS LÄN</t>
        </is>
      </c>
      <c r="E378" t="inlineStr">
        <is>
          <t>JÖNKÖPING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38407-2025</t>
        </is>
      </c>
      <c r="B379" s="1" t="n">
        <v>45883.59239583334</v>
      </c>
      <c r="C379" s="1" t="n">
        <v>45951</v>
      </c>
      <c r="D379" t="inlineStr">
        <is>
          <t>JÖNKÖPINGS LÄN</t>
        </is>
      </c>
      <c r="E379" t="inlineStr">
        <is>
          <t>JÖNKÖPING</t>
        </is>
      </c>
      <c r="G379" t="n">
        <v>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38414-2025</t>
        </is>
      </c>
      <c r="B380" s="1" t="n">
        <v>45883.60416666666</v>
      </c>
      <c r="C380" s="1" t="n">
        <v>45951</v>
      </c>
      <c r="D380" t="inlineStr">
        <is>
          <t>JÖNKÖPINGS LÄN</t>
        </is>
      </c>
      <c r="E380" t="inlineStr">
        <is>
          <t>JÖNKÖPING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51188-2023</t>
        </is>
      </c>
      <c r="B381" s="1" t="n">
        <v>45219</v>
      </c>
      <c r="C381" s="1" t="n">
        <v>45951</v>
      </c>
      <c r="D381" t="inlineStr">
        <is>
          <t>JÖNKÖPINGS LÄN</t>
        </is>
      </c>
      <c r="E381" t="inlineStr">
        <is>
          <t>JÖNKÖPING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7861-2025</t>
        </is>
      </c>
      <c r="B382" s="1" t="n">
        <v>45706.69090277778</v>
      </c>
      <c r="C382" s="1" t="n">
        <v>45951</v>
      </c>
      <c r="D382" t="inlineStr">
        <is>
          <t>JÖNKÖPINGS LÄN</t>
        </is>
      </c>
      <c r="E382" t="inlineStr">
        <is>
          <t>JÖNKÖPING</t>
        </is>
      </c>
      <c r="F382" t="inlineStr">
        <is>
          <t>Sveaskog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28199-2024</t>
        </is>
      </c>
      <c r="B383" s="1" t="n">
        <v>45477.33712962963</v>
      </c>
      <c r="C383" s="1" t="n">
        <v>45951</v>
      </c>
      <c r="D383" t="inlineStr">
        <is>
          <t>JÖNKÖPINGS LÄN</t>
        </is>
      </c>
      <c r="E383" t="inlineStr">
        <is>
          <t>JÖNKÖPING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56569-2022</t>
        </is>
      </c>
      <c r="B384" s="1" t="n">
        <v>44893.50922453704</v>
      </c>
      <c r="C384" s="1" t="n">
        <v>45951</v>
      </c>
      <c r="D384" t="inlineStr">
        <is>
          <t>JÖNKÖPINGS LÄN</t>
        </is>
      </c>
      <c r="E384" t="inlineStr">
        <is>
          <t>JÖNKÖPING</t>
        </is>
      </c>
      <c r="F384" t="inlineStr">
        <is>
          <t>Sveaskog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38258-2024</t>
        </is>
      </c>
      <c r="B385" s="1" t="n">
        <v>45545.59315972222</v>
      </c>
      <c r="C385" s="1" t="n">
        <v>45951</v>
      </c>
      <c r="D385" t="inlineStr">
        <is>
          <t>JÖNKÖPINGS LÄN</t>
        </is>
      </c>
      <c r="E385" t="inlineStr">
        <is>
          <t>JÖNKÖPING</t>
        </is>
      </c>
      <c r="F385" t="inlineStr">
        <is>
          <t>Sveaskog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17614-2025</t>
        </is>
      </c>
      <c r="B386" s="1" t="n">
        <v>45757</v>
      </c>
      <c r="C386" s="1" t="n">
        <v>45951</v>
      </c>
      <c r="D386" t="inlineStr">
        <is>
          <t>JÖNKÖPINGS LÄN</t>
        </is>
      </c>
      <c r="E386" t="inlineStr">
        <is>
          <t>JÖNKÖPING</t>
        </is>
      </c>
      <c r="G386" t="n">
        <v>4.3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46816-2025</t>
        </is>
      </c>
      <c r="B387" s="1" t="n">
        <v>45926</v>
      </c>
      <c r="C387" s="1" t="n">
        <v>45951</v>
      </c>
      <c r="D387" t="inlineStr">
        <is>
          <t>JÖNKÖPINGS LÄN</t>
        </is>
      </c>
      <c r="E387" t="inlineStr">
        <is>
          <t>JÖNKÖPING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36944-2024</t>
        </is>
      </c>
      <c r="B388" s="1" t="n">
        <v>45538</v>
      </c>
      <c r="C388" s="1" t="n">
        <v>45951</v>
      </c>
      <c r="D388" t="inlineStr">
        <is>
          <t>JÖNKÖPINGS LÄN</t>
        </is>
      </c>
      <c r="E388" t="inlineStr">
        <is>
          <t>JÖNKÖPING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16214-2024</t>
        </is>
      </c>
      <c r="B389" s="1" t="n">
        <v>45406.89703703704</v>
      </c>
      <c r="C389" s="1" t="n">
        <v>45951</v>
      </c>
      <c r="D389" t="inlineStr">
        <is>
          <t>JÖNKÖPINGS LÄN</t>
        </is>
      </c>
      <c r="E389" t="inlineStr">
        <is>
          <t>JÖNKÖPING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38758-2024</t>
        </is>
      </c>
      <c r="B390" s="1" t="n">
        <v>45547.43793981482</v>
      </c>
      <c r="C390" s="1" t="n">
        <v>45951</v>
      </c>
      <c r="D390" t="inlineStr">
        <is>
          <t>JÖNKÖPINGS LÄN</t>
        </is>
      </c>
      <c r="E390" t="inlineStr">
        <is>
          <t>JÖNKÖPING</t>
        </is>
      </c>
      <c r="F390" t="inlineStr">
        <is>
          <t>Sveaskog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59110-2022</t>
        </is>
      </c>
      <c r="B391" s="1" t="n">
        <v>44904</v>
      </c>
      <c r="C391" s="1" t="n">
        <v>45951</v>
      </c>
      <c r="D391" t="inlineStr">
        <is>
          <t>JÖNKÖPINGS LÄN</t>
        </is>
      </c>
      <c r="E391" t="inlineStr">
        <is>
          <t>JÖNKÖPING</t>
        </is>
      </c>
      <c r="F391" t="inlineStr">
        <is>
          <t>Kommuner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61638-2024</t>
        </is>
      </c>
      <c r="B392" s="1" t="n">
        <v>45646.67994212963</v>
      </c>
      <c r="C392" s="1" t="n">
        <v>45951</v>
      </c>
      <c r="D392" t="inlineStr">
        <is>
          <t>JÖNKÖPINGS LÄN</t>
        </is>
      </c>
      <c r="E392" t="inlineStr">
        <is>
          <t>JÖNKÖPING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13632-2022</t>
        </is>
      </c>
      <c r="B393" s="1" t="n">
        <v>44648.61840277778</v>
      </c>
      <c r="C393" s="1" t="n">
        <v>45951</v>
      </c>
      <c r="D393" t="inlineStr">
        <is>
          <t>JÖNKÖPINGS LÄN</t>
        </is>
      </c>
      <c r="E393" t="inlineStr">
        <is>
          <t>JÖNKÖPING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19347-2025</t>
        </is>
      </c>
      <c r="B394" s="1" t="n">
        <v>45769.60440972223</v>
      </c>
      <c r="C394" s="1" t="n">
        <v>45951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30547-2024</t>
        </is>
      </c>
      <c r="B395" s="1" t="n">
        <v>45492.70833333334</v>
      </c>
      <c r="C395" s="1" t="n">
        <v>45951</v>
      </c>
      <c r="D395" t="inlineStr">
        <is>
          <t>JÖNKÖPINGS LÄN</t>
        </is>
      </c>
      <c r="E395" t="inlineStr">
        <is>
          <t>JÖNKÖPING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42734-2024</t>
        </is>
      </c>
      <c r="B396" s="1" t="n">
        <v>45566</v>
      </c>
      <c r="C396" s="1" t="n">
        <v>45951</v>
      </c>
      <c r="D396" t="inlineStr">
        <is>
          <t>JÖNKÖPINGS LÄN</t>
        </is>
      </c>
      <c r="E396" t="inlineStr">
        <is>
          <t>JÖNKÖPING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61297-2024</t>
        </is>
      </c>
      <c r="B397" s="1" t="n">
        <v>45645.88440972222</v>
      </c>
      <c r="C397" s="1" t="n">
        <v>45951</v>
      </c>
      <c r="D397" t="inlineStr">
        <is>
          <t>JÖNKÖPINGS LÄN</t>
        </is>
      </c>
      <c r="E397" t="inlineStr">
        <is>
          <t>JÖNKÖPING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43538-2021</t>
        </is>
      </c>
      <c r="B398" s="1" t="n">
        <v>44433</v>
      </c>
      <c r="C398" s="1" t="n">
        <v>45951</v>
      </c>
      <c r="D398" t="inlineStr">
        <is>
          <t>JÖNKÖPINGS LÄN</t>
        </is>
      </c>
      <c r="E398" t="inlineStr">
        <is>
          <t>JÖNKÖPING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73003-2021</t>
        </is>
      </c>
      <c r="B399" s="1" t="n">
        <v>44550.30402777778</v>
      </c>
      <c r="C399" s="1" t="n">
        <v>45951</v>
      </c>
      <c r="D399" t="inlineStr">
        <is>
          <t>JÖNKÖPINGS LÄN</t>
        </is>
      </c>
      <c r="E399" t="inlineStr">
        <is>
          <t>JÖNKÖPING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17846-2023</t>
        </is>
      </c>
      <c r="B400" s="1" t="n">
        <v>45037.67510416666</v>
      </c>
      <c r="C400" s="1" t="n">
        <v>45951</v>
      </c>
      <c r="D400" t="inlineStr">
        <is>
          <t>JÖNKÖPINGS LÄN</t>
        </is>
      </c>
      <c r="E400" t="inlineStr">
        <is>
          <t>JÖNKÖPING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13061-2025</t>
        </is>
      </c>
      <c r="B401" s="1" t="n">
        <v>45734.59972222222</v>
      </c>
      <c r="C401" s="1" t="n">
        <v>45951</v>
      </c>
      <c r="D401" t="inlineStr">
        <is>
          <t>JÖNKÖPINGS LÄN</t>
        </is>
      </c>
      <c r="E401" t="inlineStr">
        <is>
          <t>JÖNKÖPING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25250-2023</t>
        </is>
      </c>
      <c r="B402" s="1" t="n">
        <v>45079</v>
      </c>
      <c r="C402" s="1" t="n">
        <v>45951</v>
      </c>
      <c r="D402" t="inlineStr">
        <is>
          <t>JÖNKÖPINGS LÄN</t>
        </is>
      </c>
      <c r="E402" t="inlineStr">
        <is>
          <t>JÖNKÖPING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53936-2024</t>
        </is>
      </c>
      <c r="B403" s="1" t="n">
        <v>45615.89965277778</v>
      </c>
      <c r="C403" s="1" t="n">
        <v>45951</v>
      </c>
      <c r="D403" t="inlineStr">
        <is>
          <t>JÖNKÖPINGS LÄN</t>
        </is>
      </c>
      <c r="E403" t="inlineStr">
        <is>
          <t>JÖNKÖPING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15410-2025</t>
        </is>
      </c>
      <c r="B404" s="1" t="n">
        <v>45747.45038194444</v>
      </c>
      <c r="C404" s="1" t="n">
        <v>45951</v>
      </c>
      <c r="D404" t="inlineStr">
        <is>
          <t>JÖNKÖPINGS LÄN</t>
        </is>
      </c>
      <c r="E404" t="inlineStr">
        <is>
          <t>JÖNKÖPING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6897-2025</t>
        </is>
      </c>
      <c r="B405" s="1" t="n">
        <v>45701.38606481482</v>
      </c>
      <c r="C405" s="1" t="n">
        <v>45951</v>
      </c>
      <c r="D405" t="inlineStr">
        <is>
          <t>JÖNKÖPINGS LÄN</t>
        </is>
      </c>
      <c r="E405" t="inlineStr">
        <is>
          <t>JÖNKÖPING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4503-2022</t>
        </is>
      </c>
      <c r="B406" s="1" t="n">
        <v>44589.73825231481</v>
      </c>
      <c r="C406" s="1" t="n">
        <v>45951</v>
      </c>
      <c r="D406" t="inlineStr">
        <is>
          <t>JÖNKÖPINGS LÄN</t>
        </is>
      </c>
      <c r="E406" t="inlineStr">
        <is>
          <t>JÖNKÖPING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74117-2021</t>
        </is>
      </c>
      <c r="B407" s="1" t="n">
        <v>44557</v>
      </c>
      <c r="C407" s="1" t="n">
        <v>45951</v>
      </c>
      <c r="D407" t="inlineStr">
        <is>
          <t>JÖNKÖPINGS LÄN</t>
        </is>
      </c>
      <c r="E407" t="inlineStr">
        <is>
          <t>JÖNKÖPING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59758-2020</t>
        </is>
      </c>
      <c r="B408" s="1" t="n">
        <v>44151</v>
      </c>
      <c r="C408" s="1" t="n">
        <v>45951</v>
      </c>
      <c r="D408" t="inlineStr">
        <is>
          <t>JÖNKÖPINGS LÄN</t>
        </is>
      </c>
      <c r="E408" t="inlineStr">
        <is>
          <t>JÖNKÖPING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59318-2022</t>
        </is>
      </c>
      <c r="B409" s="1" t="n">
        <v>44904</v>
      </c>
      <c r="C409" s="1" t="n">
        <v>45951</v>
      </c>
      <c r="D409" t="inlineStr">
        <is>
          <t>JÖNKÖPINGS LÄN</t>
        </is>
      </c>
      <c r="E409" t="inlineStr">
        <is>
          <t>JÖNKÖPING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56092-2024</t>
        </is>
      </c>
      <c r="B410" s="1" t="n">
        <v>45624.41041666667</v>
      </c>
      <c r="C410" s="1" t="n">
        <v>45951</v>
      </c>
      <c r="D410" t="inlineStr">
        <is>
          <t>JÖNKÖPINGS LÄN</t>
        </is>
      </c>
      <c r="E410" t="inlineStr">
        <is>
          <t>JÖNKÖPING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38923-2025</t>
        </is>
      </c>
      <c r="B411" s="1" t="n">
        <v>45887.62953703704</v>
      </c>
      <c r="C411" s="1" t="n">
        <v>45951</v>
      </c>
      <c r="D411" t="inlineStr">
        <is>
          <t>JÖNKÖPINGS LÄN</t>
        </is>
      </c>
      <c r="E411" t="inlineStr">
        <is>
          <t>JÖNKÖPING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18770-2025</t>
        </is>
      </c>
      <c r="B412" s="1" t="n">
        <v>45764.30016203703</v>
      </c>
      <c r="C412" s="1" t="n">
        <v>45951</v>
      </c>
      <c r="D412" t="inlineStr">
        <is>
          <t>JÖNKÖPINGS LÄN</t>
        </is>
      </c>
      <c r="E412" t="inlineStr">
        <is>
          <t>JÖNKÖPING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55294-2022</t>
        </is>
      </c>
      <c r="B413" s="1" t="n">
        <v>44882</v>
      </c>
      <c r="C413" s="1" t="n">
        <v>45951</v>
      </c>
      <c r="D413" t="inlineStr">
        <is>
          <t>JÖNKÖPINGS LÄN</t>
        </is>
      </c>
      <c r="E413" t="inlineStr">
        <is>
          <t>JÖNKÖPING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18771-2025</t>
        </is>
      </c>
      <c r="B414" s="1" t="n">
        <v>45764.30391203704</v>
      </c>
      <c r="C414" s="1" t="n">
        <v>45951</v>
      </c>
      <c r="D414" t="inlineStr">
        <is>
          <t>JÖNKÖPINGS LÄN</t>
        </is>
      </c>
      <c r="E414" t="inlineStr">
        <is>
          <t>JÖNKÖPING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17819-2025</t>
        </is>
      </c>
      <c r="B415" s="1" t="n">
        <v>45758</v>
      </c>
      <c r="C415" s="1" t="n">
        <v>45951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Kyrkan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2513-2023</t>
        </is>
      </c>
      <c r="B416" s="1" t="n">
        <v>44943</v>
      </c>
      <c r="C416" s="1" t="n">
        <v>45951</v>
      </c>
      <c r="D416" t="inlineStr">
        <is>
          <t>JÖNKÖPINGS LÄN</t>
        </is>
      </c>
      <c r="E416" t="inlineStr">
        <is>
          <t>JÖNKÖPING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8554-2024</t>
        </is>
      </c>
      <c r="B417" s="1" t="n">
        <v>45355.56604166667</v>
      </c>
      <c r="C417" s="1" t="n">
        <v>45951</v>
      </c>
      <c r="D417" t="inlineStr">
        <is>
          <t>JÖNKÖPINGS LÄN</t>
        </is>
      </c>
      <c r="E417" t="inlineStr">
        <is>
          <t>JÖNKÖPING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4308-2024</t>
        </is>
      </c>
      <c r="B418" s="1" t="n">
        <v>45324.64302083333</v>
      </c>
      <c r="C418" s="1" t="n">
        <v>45951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Kyrkan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46955-2025</t>
        </is>
      </c>
      <c r="B419" s="1" t="n">
        <v>45929.48050925926</v>
      </c>
      <c r="C419" s="1" t="n">
        <v>45951</v>
      </c>
      <c r="D419" t="inlineStr">
        <is>
          <t>JÖNKÖPINGS LÄN</t>
        </is>
      </c>
      <c r="E419" t="inlineStr">
        <is>
          <t>JÖNKÖPING</t>
        </is>
      </c>
      <c r="G419" t="n">
        <v>5.3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38914-2025</t>
        </is>
      </c>
      <c r="B420" s="1" t="n">
        <v>45887.62158564815</v>
      </c>
      <c r="C420" s="1" t="n">
        <v>45951</v>
      </c>
      <c r="D420" t="inlineStr">
        <is>
          <t>JÖNKÖPINGS LÄN</t>
        </is>
      </c>
      <c r="E420" t="inlineStr">
        <is>
          <t>JÖNKÖPING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2636-2023</t>
        </is>
      </c>
      <c r="B421" s="1" t="n">
        <v>44944.40825231482</v>
      </c>
      <c r="C421" s="1" t="n">
        <v>45951</v>
      </c>
      <c r="D421" t="inlineStr">
        <is>
          <t>JÖNKÖPINGS LÄN</t>
        </is>
      </c>
      <c r="E421" t="inlineStr">
        <is>
          <t>JÖNKÖPING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38962-2025</t>
        </is>
      </c>
      <c r="B422" s="1" t="n">
        <v>45887.68474537037</v>
      </c>
      <c r="C422" s="1" t="n">
        <v>45951</v>
      </c>
      <c r="D422" t="inlineStr">
        <is>
          <t>JÖNKÖPINGS LÄN</t>
        </is>
      </c>
      <c r="E422" t="inlineStr">
        <is>
          <t>JÖNKÖPING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12518-2025</t>
        </is>
      </c>
      <c r="B423" s="1" t="n">
        <v>45730.65831018519</v>
      </c>
      <c r="C423" s="1" t="n">
        <v>45951</v>
      </c>
      <c r="D423" t="inlineStr">
        <is>
          <t>JÖNKÖPINGS LÄN</t>
        </is>
      </c>
      <c r="E423" t="inlineStr">
        <is>
          <t>JÖNKÖPING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31561-2025</t>
        </is>
      </c>
      <c r="B424" s="1" t="n">
        <v>45833.65434027778</v>
      </c>
      <c r="C424" s="1" t="n">
        <v>45951</v>
      </c>
      <c r="D424" t="inlineStr">
        <is>
          <t>JÖNKÖPINGS LÄN</t>
        </is>
      </c>
      <c r="E424" t="inlineStr">
        <is>
          <t>JÖNKÖPING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18836-2025</t>
        </is>
      </c>
      <c r="B425" s="1" t="n">
        <v>45764.3996412037</v>
      </c>
      <c r="C425" s="1" t="n">
        <v>45951</v>
      </c>
      <c r="D425" t="inlineStr">
        <is>
          <t>JÖNKÖPINGS LÄN</t>
        </is>
      </c>
      <c r="E425" t="inlineStr">
        <is>
          <t>JÖNKÖPING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60382-2024</t>
        </is>
      </c>
      <c r="B426" s="1" t="n">
        <v>45643.47644675926</v>
      </c>
      <c r="C426" s="1" t="n">
        <v>45951</v>
      </c>
      <c r="D426" t="inlineStr">
        <is>
          <t>JÖNKÖPINGS LÄN</t>
        </is>
      </c>
      <c r="E426" t="inlineStr">
        <is>
          <t>JÖNKÖPING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14228-2025</t>
        </is>
      </c>
      <c r="B427" s="1" t="n">
        <v>45740.59871527777</v>
      </c>
      <c r="C427" s="1" t="n">
        <v>45951</v>
      </c>
      <c r="D427" t="inlineStr">
        <is>
          <t>JÖNKÖPINGS LÄN</t>
        </is>
      </c>
      <c r="E427" t="inlineStr">
        <is>
          <t>JÖNKÖPING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1856-2024</t>
        </is>
      </c>
      <c r="B428" s="1" t="n">
        <v>45307.72520833334</v>
      </c>
      <c r="C428" s="1" t="n">
        <v>45951</v>
      </c>
      <c r="D428" t="inlineStr">
        <is>
          <t>JÖNKÖPINGS LÄN</t>
        </is>
      </c>
      <c r="E428" t="inlineStr">
        <is>
          <t>JÖNKÖPING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6865-2025</t>
        </is>
      </c>
      <c r="B429" s="1" t="n">
        <v>45701.31962962963</v>
      </c>
      <c r="C429" s="1" t="n">
        <v>45951</v>
      </c>
      <c r="D429" t="inlineStr">
        <is>
          <t>JÖNKÖPINGS LÄN</t>
        </is>
      </c>
      <c r="E429" t="inlineStr">
        <is>
          <t>JÖNKÖPING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28334-2023</t>
        </is>
      </c>
      <c r="B430" s="1" t="n">
        <v>45099.74195601852</v>
      </c>
      <c r="C430" s="1" t="n">
        <v>45951</v>
      </c>
      <c r="D430" t="inlineStr">
        <is>
          <t>JÖNKÖPINGS LÄN</t>
        </is>
      </c>
      <c r="E430" t="inlineStr">
        <is>
          <t>JÖNKÖPING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50293-2023</t>
        </is>
      </c>
      <c r="B431" s="1" t="n">
        <v>45216.47443287037</v>
      </c>
      <c r="C431" s="1" t="n">
        <v>45951</v>
      </c>
      <c r="D431" t="inlineStr">
        <is>
          <t>JÖNKÖPINGS LÄN</t>
        </is>
      </c>
      <c r="E431" t="inlineStr">
        <is>
          <t>JÖNKÖPING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46995-2025</t>
        </is>
      </c>
      <c r="B432" s="1" t="n">
        <v>45929.54777777778</v>
      </c>
      <c r="C432" s="1" t="n">
        <v>45951</v>
      </c>
      <c r="D432" t="inlineStr">
        <is>
          <t>JÖNKÖPINGS LÄN</t>
        </is>
      </c>
      <c r="E432" t="inlineStr">
        <is>
          <t>JÖNKÖPING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38901-2025</t>
        </is>
      </c>
      <c r="B433" s="1" t="n">
        <v>45887</v>
      </c>
      <c r="C433" s="1" t="n">
        <v>45951</v>
      </c>
      <c r="D433" t="inlineStr">
        <is>
          <t>JÖNKÖPINGS LÄN</t>
        </is>
      </c>
      <c r="E433" t="inlineStr">
        <is>
          <t>JÖNKÖPING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38904-2025</t>
        </is>
      </c>
      <c r="B434" s="1" t="n">
        <v>45884</v>
      </c>
      <c r="C434" s="1" t="n">
        <v>45951</v>
      </c>
      <c r="D434" t="inlineStr">
        <is>
          <t>JÖNKÖPINGS LÄN</t>
        </is>
      </c>
      <c r="E434" t="inlineStr">
        <is>
          <t>JÖNKÖPING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14227-2023</t>
        </is>
      </c>
      <c r="B435" s="1" t="n">
        <v>45009</v>
      </c>
      <c r="C435" s="1" t="n">
        <v>45951</v>
      </c>
      <c r="D435" t="inlineStr">
        <is>
          <t>JÖNKÖPINGS LÄN</t>
        </is>
      </c>
      <c r="E435" t="inlineStr">
        <is>
          <t>JÖNKÖPING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43290-2023</t>
        </is>
      </c>
      <c r="B436" s="1" t="n">
        <v>45183</v>
      </c>
      <c r="C436" s="1" t="n">
        <v>45951</v>
      </c>
      <c r="D436" t="inlineStr">
        <is>
          <t>JÖNKÖPINGS LÄN</t>
        </is>
      </c>
      <c r="E436" t="inlineStr">
        <is>
          <t>JÖNKÖPING</t>
        </is>
      </c>
      <c r="G436" t="n">
        <v>4.6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49215-2021</t>
        </is>
      </c>
      <c r="B437" s="1" t="n">
        <v>44454.35472222222</v>
      </c>
      <c r="C437" s="1" t="n">
        <v>45951</v>
      </c>
      <c r="D437" t="inlineStr">
        <is>
          <t>JÖNKÖPINGS LÄN</t>
        </is>
      </c>
      <c r="E437" t="inlineStr">
        <is>
          <t>JÖNKÖPING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20410-2023</t>
        </is>
      </c>
      <c r="B438" s="1" t="n">
        <v>45056.6438425926</v>
      </c>
      <c r="C438" s="1" t="n">
        <v>45951</v>
      </c>
      <c r="D438" t="inlineStr">
        <is>
          <t>JÖNKÖPINGS LÄN</t>
        </is>
      </c>
      <c r="E438" t="inlineStr">
        <is>
          <t>JÖNKÖPING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1365-2025</t>
        </is>
      </c>
      <c r="B439" s="1" t="n">
        <v>45667.63950231481</v>
      </c>
      <c r="C439" s="1" t="n">
        <v>45951</v>
      </c>
      <c r="D439" t="inlineStr">
        <is>
          <t>JÖNKÖPINGS LÄN</t>
        </is>
      </c>
      <c r="E439" t="inlineStr">
        <is>
          <t>JÖNKÖPING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17384-2025</t>
        </is>
      </c>
      <c r="B440" s="1" t="n">
        <v>45757.30554398148</v>
      </c>
      <c r="C440" s="1" t="n">
        <v>45951</v>
      </c>
      <c r="D440" t="inlineStr">
        <is>
          <t>JÖNKÖPINGS LÄN</t>
        </is>
      </c>
      <c r="E440" t="inlineStr">
        <is>
          <t>JÖNKÖPING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17125-2025</t>
        </is>
      </c>
      <c r="B441" s="1" t="n">
        <v>45755.70262731481</v>
      </c>
      <c r="C441" s="1" t="n">
        <v>45951</v>
      </c>
      <c r="D441" t="inlineStr">
        <is>
          <t>JÖNKÖPINGS LÄN</t>
        </is>
      </c>
      <c r="E441" t="inlineStr">
        <is>
          <t>JÖNKÖPING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47067-2023</t>
        </is>
      </c>
      <c r="B442" s="1" t="n">
        <v>45201.59743055556</v>
      </c>
      <c r="C442" s="1" t="n">
        <v>45951</v>
      </c>
      <c r="D442" t="inlineStr">
        <is>
          <t>JÖNKÖPINGS LÄN</t>
        </is>
      </c>
      <c r="E442" t="inlineStr">
        <is>
          <t>JÖNKÖPING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21083-2025</t>
        </is>
      </c>
      <c r="B443" s="1" t="n">
        <v>45777.60824074074</v>
      </c>
      <c r="C443" s="1" t="n">
        <v>45951</v>
      </c>
      <c r="D443" t="inlineStr">
        <is>
          <t>JÖNKÖPINGS LÄN</t>
        </is>
      </c>
      <c r="E443" t="inlineStr">
        <is>
          <t>JÖNKÖPING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24896-2025</t>
        </is>
      </c>
      <c r="B444" s="1" t="n">
        <v>45799.51578703704</v>
      </c>
      <c r="C444" s="1" t="n">
        <v>45951</v>
      </c>
      <c r="D444" t="inlineStr">
        <is>
          <t>JÖNKÖPINGS LÄN</t>
        </is>
      </c>
      <c r="E444" t="inlineStr">
        <is>
          <t>JÖNKÖPING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46964-2025</t>
        </is>
      </c>
      <c r="B445" s="1" t="n">
        <v>45929.49478009259</v>
      </c>
      <c r="C445" s="1" t="n">
        <v>45951</v>
      </c>
      <c r="D445" t="inlineStr">
        <is>
          <t>JÖNKÖPINGS LÄN</t>
        </is>
      </c>
      <c r="E445" t="inlineStr">
        <is>
          <t>JÖNKÖPING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47009-2025</t>
        </is>
      </c>
      <c r="B446" s="1" t="n">
        <v>45929.57009259259</v>
      </c>
      <c r="C446" s="1" t="n">
        <v>45951</v>
      </c>
      <c r="D446" t="inlineStr">
        <is>
          <t>JÖNKÖPINGS LÄN</t>
        </is>
      </c>
      <c r="E446" t="inlineStr">
        <is>
          <t>JÖNKÖPING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57413-2021</t>
        </is>
      </c>
      <c r="B447" s="1" t="n">
        <v>44483.58045138889</v>
      </c>
      <c r="C447" s="1" t="n">
        <v>45951</v>
      </c>
      <c r="D447" t="inlineStr">
        <is>
          <t>JÖNKÖPINGS LÄN</t>
        </is>
      </c>
      <c r="E447" t="inlineStr">
        <is>
          <t>JÖNKÖPING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16455-2025</t>
        </is>
      </c>
      <c r="B448" s="1" t="n">
        <v>45751.52445601852</v>
      </c>
      <c r="C448" s="1" t="n">
        <v>45951</v>
      </c>
      <c r="D448" t="inlineStr">
        <is>
          <t>JÖNKÖPINGS LÄN</t>
        </is>
      </c>
      <c r="E448" t="inlineStr">
        <is>
          <t>JÖNKÖPING</t>
        </is>
      </c>
      <c r="F448" t="inlineStr">
        <is>
          <t>Sveaskog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33412-2024</t>
        </is>
      </c>
      <c r="B449" s="1" t="n">
        <v>45519.49606481481</v>
      </c>
      <c r="C449" s="1" t="n">
        <v>45951</v>
      </c>
      <c r="D449" t="inlineStr">
        <is>
          <t>JÖNKÖPINGS LÄN</t>
        </is>
      </c>
      <c r="E449" t="inlineStr">
        <is>
          <t>JÖNKÖPING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15407-2024</t>
        </is>
      </c>
      <c r="B450" s="1" t="n">
        <v>45401.34349537037</v>
      </c>
      <c r="C450" s="1" t="n">
        <v>45951</v>
      </c>
      <c r="D450" t="inlineStr">
        <is>
          <t>JÖNKÖPINGS LÄN</t>
        </is>
      </c>
      <c r="E450" t="inlineStr">
        <is>
          <t>JÖNKÖPING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65080-2020</t>
        </is>
      </c>
      <c r="B451" s="1" t="n">
        <v>44172</v>
      </c>
      <c r="C451" s="1" t="n">
        <v>45951</v>
      </c>
      <c r="D451" t="inlineStr">
        <is>
          <t>JÖNKÖPINGS LÄN</t>
        </is>
      </c>
      <c r="E451" t="inlineStr">
        <is>
          <t>JÖNKÖPING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16122-2025</t>
        </is>
      </c>
      <c r="B452" s="1" t="n">
        <v>45750.40476851852</v>
      </c>
      <c r="C452" s="1" t="n">
        <v>45951</v>
      </c>
      <c r="D452" t="inlineStr">
        <is>
          <t>JÖNKÖPINGS LÄN</t>
        </is>
      </c>
      <c r="E452" t="inlineStr">
        <is>
          <t>JÖNKÖPING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16032-2025</t>
        </is>
      </c>
      <c r="B453" s="1" t="n">
        <v>45748</v>
      </c>
      <c r="C453" s="1" t="n">
        <v>45951</v>
      </c>
      <c r="D453" t="inlineStr">
        <is>
          <t>JÖNKÖPINGS LÄN</t>
        </is>
      </c>
      <c r="E453" t="inlineStr">
        <is>
          <t>JÖNKÖPING</t>
        </is>
      </c>
      <c r="F453" t="inlineStr">
        <is>
          <t>Kyrkan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47972-2025</t>
        </is>
      </c>
      <c r="B454" s="1" t="n">
        <v>45932.6049537037</v>
      </c>
      <c r="C454" s="1" t="n">
        <v>45951</v>
      </c>
      <c r="D454" t="inlineStr">
        <is>
          <t>JÖNKÖPINGS LÄN</t>
        </is>
      </c>
      <c r="E454" t="inlineStr">
        <is>
          <t>JÖNKÖPING</t>
        </is>
      </c>
      <c r="F454" t="inlineStr">
        <is>
          <t>Kyrkan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26441-2023</t>
        </is>
      </c>
      <c r="B455" s="1" t="n">
        <v>45092.42630787037</v>
      </c>
      <c r="C455" s="1" t="n">
        <v>45951</v>
      </c>
      <c r="D455" t="inlineStr">
        <is>
          <t>JÖNKÖPINGS LÄN</t>
        </is>
      </c>
      <c r="E455" t="inlineStr">
        <is>
          <t>JÖNKÖPING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22303-2024</t>
        </is>
      </c>
      <c r="B456" s="1" t="n">
        <v>45446.56622685185</v>
      </c>
      <c r="C456" s="1" t="n">
        <v>45951</v>
      </c>
      <c r="D456" t="inlineStr">
        <is>
          <t>JÖNKÖPINGS LÄN</t>
        </is>
      </c>
      <c r="E456" t="inlineStr">
        <is>
          <t>JÖNKÖPING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19356-2023</t>
        </is>
      </c>
      <c r="B457" s="1" t="n">
        <v>45049</v>
      </c>
      <c r="C457" s="1" t="n">
        <v>45951</v>
      </c>
      <c r="D457" t="inlineStr">
        <is>
          <t>JÖNKÖPINGS LÄN</t>
        </is>
      </c>
      <c r="E457" t="inlineStr">
        <is>
          <t>JÖNKÖPING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19661-2023</t>
        </is>
      </c>
      <c r="B458" s="1" t="n">
        <v>45051</v>
      </c>
      <c r="C458" s="1" t="n">
        <v>45951</v>
      </c>
      <c r="D458" t="inlineStr">
        <is>
          <t>JÖNKÖPINGS LÄN</t>
        </is>
      </c>
      <c r="E458" t="inlineStr">
        <is>
          <t>JÖNKÖPING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42736-2024</t>
        </is>
      </c>
      <c r="B459" s="1" t="n">
        <v>45566</v>
      </c>
      <c r="C459" s="1" t="n">
        <v>45951</v>
      </c>
      <c r="D459" t="inlineStr">
        <is>
          <t>JÖNKÖPINGS LÄN</t>
        </is>
      </c>
      <c r="E459" t="inlineStr">
        <is>
          <t>JÖNKÖPING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9894-2025</t>
        </is>
      </c>
      <c r="B460" s="1" t="n">
        <v>45716.7125</v>
      </c>
      <c r="C460" s="1" t="n">
        <v>45951</v>
      </c>
      <c r="D460" t="inlineStr">
        <is>
          <t>JÖNKÖPINGS LÄN</t>
        </is>
      </c>
      <c r="E460" t="inlineStr">
        <is>
          <t>JÖNKÖPING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30489-2023</t>
        </is>
      </c>
      <c r="B461" s="1" t="n">
        <v>45111</v>
      </c>
      <c r="C461" s="1" t="n">
        <v>45951</v>
      </c>
      <c r="D461" t="inlineStr">
        <is>
          <t>JÖNKÖPINGS LÄN</t>
        </is>
      </c>
      <c r="E461" t="inlineStr">
        <is>
          <t>JÖNKÖPING</t>
        </is>
      </c>
      <c r="G461" t="n">
        <v>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29091-2023</t>
        </is>
      </c>
      <c r="B462" s="1" t="n">
        <v>45105.34402777778</v>
      </c>
      <c r="C462" s="1" t="n">
        <v>45951</v>
      </c>
      <c r="D462" t="inlineStr">
        <is>
          <t>JÖNKÖPINGS LÄN</t>
        </is>
      </c>
      <c r="E462" t="inlineStr">
        <is>
          <t>JÖNKÖPING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30585-2023</t>
        </is>
      </c>
      <c r="B463" s="1" t="n">
        <v>45112</v>
      </c>
      <c r="C463" s="1" t="n">
        <v>45951</v>
      </c>
      <c r="D463" t="inlineStr">
        <is>
          <t>JÖNKÖPINGS LÄN</t>
        </is>
      </c>
      <c r="E463" t="inlineStr">
        <is>
          <t>JÖNKÖPING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3519-2023</t>
        </is>
      </c>
      <c r="B464" s="1" t="n">
        <v>44950</v>
      </c>
      <c r="C464" s="1" t="n">
        <v>45951</v>
      </c>
      <c r="D464" t="inlineStr">
        <is>
          <t>JÖNKÖPINGS LÄN</t>
        </is>
      </c>
      <c r="E464" t="inlineStr">
        <is>
          <t>JÖNKÖPING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3522-2023</t>
        </is>
      </c>
      <c r="B465" s="1" t="n">
        <v>44950</v>
      </c>
      <c r="C465" s="1" t="n">
        <v>45951</v>
      </c>
      <c r="D465" t="inlineStr">
        <is>
          <t>JÖNKÖPINGS LÄN</t>
        </is>
      </c>
      <c r="E465" t="inlineStr">
        <is>
          <t>JÖNKÖPING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7885-2024</t>
        </is>
      </c>
      <c r="B466" s="1" t="n">
        <v>45349</v>
      </c>
      <c r="C466" s="1" t="n">
        <v>45951</v>
      </c>
      <c r="D466" t="inlineStr">
        <is>
          <t>JÖNKÖPINGS LÄN</t>
        </is>
      </c>
      <c r="E466" t="inlineStr">
        <is>
          <t>JÖNKÖPING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32035-2023</t>
        </is>
      </c>
      <c r="B467" s="1" t="n">
        <v>45119.54038194445</v>
      </c>
      <c r="C467" s="1" t="n">
        <v>45951</v>
      </c>
      <c r="D467" t="inlineStr">
        <is>
          <t>JÖNKÖPINGS LÄN</t>
        </is>
      </c>
      <c r="E467" t="inlineStr">
        <is>
          <t>JÖNKÖPING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58346-2022</t>
        </is>
      </c>
      <c r="B468" s="1" t="n">
        <v>44893</v>
      </c>
      <c r="C468" s="1" t="n">
        <v>45951</v>
      </c>
      <c r="D468" t="inlineStr">
        <is>
          <t>JÖNKÖPINGS LÄN</t>
        </is>
      </c>
      <c r="E468" t="inlineStr">
        <is>
          <t>JÖNKÖPING</t>
        </is>
      </c>
      <c r="F468" t="inlineStr">
        <is>
          <t>Övriga statliga verk och myndigheter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5291-2024</t>
        </is>
      </c>
      <c r="B469" s="1" t="n">
        <v>45331</v>
      </c>
      <c r="C469" s="1" t="n">
        <v>45951</v>
      </c>
      <c r="D469" t="inlineStr">
        <is>
          <t>JÖNKÖPINGS LÄN</t>
        </is>
      </c>
      <c r="E469" t="inlineStr">
        <is>
          <t>JÖNKÖPING</t>
        </is>
      </c>
      <c r="G469" t="n">
        <v>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45406-2023</t>
        </is>
      </c>
      <c r="B470" s="1" t="n">
        <v>45194</v>
      </c>
      <c r="C470" s="1" t="n">
        <v>45951</v>
      </c>
      <c r="D470" t="inlineStr">
        <is>
          <t>JÖNKÖPINGS LÄN</t>
        </is>
      </c>
      <c r="E470" t="inlineStr">
        <is>
          <t>JÖNKÖPING</t>
        </is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47190-2024</t>
        </is>
      </c>
      <c r="B471" s="1" t="n">
        <v>45586.62837962963</v>
      </c>
      <c r="C471" s="1" t="n">
        <v>45951</v>
      </c>
      <c r="D471" t="inlineStr">
        <is>
          <t>JÖNKÖPINGS LÄN</t>
        </is>
      </c>
      <c r="E471" t="inlineStr">
        <is>
          <t>JÖNKÖPING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46462-2023</t>
        </is>
      </c>
      <c r="B472" s="1" t="n">
        <v>45197</v>
      </c>
      <c r="C472" s="1" t="n">
        <v>45951</v>
      </c>
      <c r="D472" t="inlineStr">
        <is>
          <t>JÖNKÖPINGS LÄN</t>
        </is>
      </c>
      <c r="E472" t="inlineStr">
        <is>
          <t>JÖNKÖPING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16049-2023</t>
        </is>
      </c>
      <c r="B473" s="1" t="n">
        <v>45021</v>
      </c>
      <c r="C473" s="1" t="n">
        <v>45951</v>
      </c>
      <c r="D473" t="inlineStr">
        <is>
          <t>JÖNKÖPINGS LÄN</t>
        </is>
      </c>
      <c r="E473" t="inlineStr">
        <is>
          <t>JÖNKÖPING</t>
        </is>
      </c>
      <c r="G473" t="n">
        <v>6.9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33398-2024</t>
        </is>
      </c>
      <c r="B474" s="1" t="n">
        <v>45519.48550925926</v>
      </c>
      <c r="C474" s="1" t="n">
        <v>45951</v>
      </c>
      <c r="D474" t="inlineStr">
        <is>
          <t>JÖNKÖPINGS LÄN</t>
        </is>
      </c>
      <c r="E474" t="inlineStr">
        <is>
          <t>JÖNKÖPING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22221-2025</t>
        </is>
      </c>
      <c r="B475" s="1" t="n">
        <v>45785.65899305556</v>
      </c>
      <c r="C475" s="1" t="n">
        <v>45951</v>
      </c>
      <c r="D475" t="inlineStr">
        <is>
          <t>JÖNKÖPINGS LÄN</t>
        </is>
      </c>
      <c r="E475" t="inlineStr">
        <is>
          <t>JÖNKÖPING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3516-2023</t>
        </is>
      </c>
      <c r="B476" s="1" t="n">
        <v>44950</v>
      </c>
      <c r="C476" s="1" t="n">
        <v>45951</v>
      </c>
      <c r="D476" t="inlineStr">
        <is>
          <t>JÖNKÖPINGS LÄN</t>
        </is>
      </c>
      <c r="E476" t="inlineStr">
        <is>
          <t>JÖNKÖPING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31518-2023</t>
        </is>
      </c>
      <c r="B477" s="1" t="n">
        <v>45116.44680555556</v>
      </c>
      <c r="C477" s="1" t="n">
        <v>45951</v>
      </c>
      <c r="D477" t="inlineStr">
        <is>
          <t>JÖNKÖPINGS LÄN</t>
        </is>
      </c>
      <c r="E477" t="inlineStr">
        <is>
          <t>JÖNKÖPING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18574-2023</t>
        </is>
      </c>
      <c r="B478" s="1" t="n">
        <v>45043</v>
      </c>
      <c r="C478" s="1" t="n">
        <v>45951</v>
      </c>
      <c r="D478" t="inlineStr">
        <is>
          <t>JÖNKÖPINGS LÄN</t>
        </is>
      </c>
      <c r="E478" t="inlineStr">
        <is>
          <t>JÖNKÖPING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47427-2024</t>
        </is>
      </c>
      <c r="B479" s="1" t="n">
        <v>45587.49814814814</v>
      </c>
      <c r="C479" s="1" t="n">
        <v>45951</v>
      </c>
      <c r="D479" t="inlineStr">
        <is>
          <t>JÖNKÖPINGS LÄN</t>
        </is>
      </c>
      <c r="E479" t="inlineStr">
        <is>
          <t>JÖNKÖPING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4643-2023</t>
        </is>
      </c>
      <c r="B480" s="1" t="n">
        <v>44957.36059027778</v>
      </c>
      <c r="C480" s="1" t="n">
        <v>45951</v>
      </c>
      <c r="D480" t="inlineStr">
        <is>
          <t>JÖNKÖPINGS LÄN</t>
        </is>
      </c>
      <c r="E480" t="inlineStr">
        <is>
          <t>JÖNKÖPING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33492-2023</t>
        </is>
      </c>
      <c r="B481" s="1" t="n">
        <v>45118</v>
      </c>
      <c r="C481" s="1" t="n">
        <v>45951</v>
      </c>
      <c r="D481" t="inlineStr">
        <is>
          <t>JÖNKÖPINGS LÄN</t>
        </is>
      </c>
      <c r="E481" t="inlineStr">
        <is>
          <t>JÖNKÖPING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1756-2023</t>
        </is>
      </c>
      <c r="B482" s="1" t="n">
        <v>44938</v>
      </c>
      <c r="C482" s="1" t="n">
        <v>45951</v>
      </c>
      <c r="D482" t="inlineStr">
        <is>
          <t>JÖNKÖPINGS LÄN</t>
        </is>
      </c>
      <c r="E482" t="inlineStr">
        <is>
          <t>JÖNKÖPING</t>
        </is>
      </c>
      <c r="F482" t="inlineStr">
        <is>
          <t>Kyrkan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8346-2023</t>
        </is>
      </c>
      <c r="B483" s="1" t="n">
        <v>44977.26300925926</v>
      </c>
      <c r="C483" s="1" t="n">
        <v>45951</v>
      </c>
      <c r="D483" t="inlineStr">
        <is>
          <t>JÖNKÖPINGS LÄN</t>
        </is>
      </c>
      <c r="E483" t="inlineStr">
        <is>
          <t>JÖNKÖPING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6458-2024</t>
        </is>
      </c>
      <c r="B484" s="1" t="n">
        <v>45338</v>
      </c>
      <c r="C484" s="1" t="n">
        <v>45951</v>
      </c>
      <c r="D484" t="inlineStr">
        <is>
          <t>JÖNKÖPINGS LÄN</t>
        </is>
      </c>
      <c r="E484" t="inlineStr">
        <is>
          <t>JÖNKÖPING</t>
        </is>
      </c>
      <c r="F484" t="inlineStr">
        <is>
          <t>Kyrkan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42110-2024</t>
        </is>
      </c>
      <c r="B485" s="1" t="n">
        <v>45562.38306712963</v>
      </c>
      <c r="C485" s="1" t="n">
        <v>45951</v>
      </c>
      <c r="D485" t="inlineStr">
        <is>
          <t>JÖNKÖPINGS LÄN</t>
        </is>
      </c>
      <c r="E485" t="inlineStr">
        <is>
          <t>JÖNKÖPING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47449-2024</t>
        </is>
      </c>
      <c r="B486" s="1" t="n">
        <v>45587</v>
      </c>
      <c r="C486" s="1" t="n">
        <v>45951</v>
      </c>
      <c r="D486" t="inlineStr">
        <is>
          <t>JÖNKÖPINGS LÄN</t>
        </is>
      </c>
      <c r="E486" t="inlineStr">
        <is>
          <t>JÖNKÖPING</t>
        </is>
      </c>
      <c r="G486" t="n">
        <v>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9257-2024</t>
        </is>
      </c>
      <c r="B487" s="1" t="n">
        <v>45358</v>
      </c>
      <c r="C487" s="1" t="n">
        <v>45951</v>
      </c>
      <c r="D487" t="inlineStr">
        <is>
          <t>JÖNKÖPINGS LÄN</t>
        </is>
      </c>
      <c r="E487" t="inlineStr">
        <is>
          <t>JÖNKÖPING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9268-2024</t>
        </is>
      </c>
      <c r="B488" s="1" t="n">
        <v>45358.61696759259</v>
      </c>
      <c r="C488" s="1" t="n">
        <v>45951</v>
      </c>
      <c r="D488" t="inlineStr">
        <is>
          <t>JÖNKÖPINGS LÄN</t>
        </is>
      </c>
      <c r="E488" t="inlineStr">
        <is>
          <t>JÖNKÖPING</t>
        </is>
      </c>
      <c r="G488" t="n">
        <v>8.4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57719-2021</t>
        </is>
      </c>
      <c r="B489" s="1" t="n">
        <v>44484.49586805556</v>
      </c>
      <c r="C489" s="1" t="n">
        <v>45951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64650-2023</t>
        </is>
      </c>
      <c r="B490" s="1" t="n">
        <v>45281.57759259259</v>
      </c>
      <c r="C490" s="1" t="n">
        <v>45951</v>
      </c>
      <c r="D490" t="inlineStr">
        <is>
          <t>JÖNKÖPINGS LÄN</t>
        </is>
      </c>
      <c r="E490" t="inlineStr">
        <is>
          <t>JÖNKÖPING</t>
        </is>
      </c>
      <c r="F490" t="inlineStr">
        <is>
          <t>Sveaskog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63551-2023</t>
        </is>
      </c>
      <c r="B491" s="1" t="n">
        <v>45275</v>
      </c>
      <c r="C491" s="1" t="n">
        <v>45951</v>
      </c>
      <c r="D491" t="inlineStr">
        <is>
          <t>JÖNKÖPINGS LÄN</t>
        </is>
      </c>
      <c r="E491" t="inlineStr">
        <is>
          <t>JÖNKÖPING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23801-2024</t>
        </is>
      </c>
      <c r="B492" s="1" t="n">
        <v>45455.4374537037</v>
      </c>
      <c r="C492" s="1" t="n">
        <v>45951</v>
      </c>
      <c r="D492" t="inlineStr">
        <is>
          <t>JÖNKÖPINGS LÄN</t>
        </is>
      </c>
      <c r="E492" t="inlineStr">
        <is>
          <t>JÖNKÖPING</t>
        </is>
      </c>
      <c r="F492" t="inlineStr">
        <is>
          <t>Sveaskog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11052-2022</t>
        </is>
      </c>
      <c r="B493" s="1" t="n">
        <v>44628</v>
      </c>
      <c r="C493" s="1" t="n">
        <v>45951</v>
      </c>
      <c r="D493" t="inlineStr">
        <is>
          <t>JÖNKÖPINGS LÄN</t>
        </is>
      </c>
      <c r="E493" t="inlineStr">
        <is>
          <t>JÖNKÖPING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9820-2021</t>
        </is>
      </c>
      <c r="B494" s="1" t="n">
        <v>44252</v>
      </c>
      <c r="C494" s="1" t="n">
        <v>45951</v>
      </c>
      <c r="D494" t="inlineStr">
        <is>
          <t>JÖNKÖPINGS LÄN</t>
        </is>
      </c>
      <c r="E494" t="inlineStr">
        <is>
          <t>JÖNKÖPING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39957-2025</t>
        </is>
      </c>
      <c r="B495" s="1" t="n">
        <v>45892.46936342592</v>
      </c>
      <c r="C495" s="1" t="n">
        <v>45951</v>
      </c>
      <c r="D495" t="inlineStr">
        <is>
          <t>JÖNKÖPINGS LÄN</t>
        </is>
      </c>
      <c r="E495" t="inlineStr">
        <is>
          <t>JÖNKÖPING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2461-2023</t>
        </is>
      </c>
      <c r="B496" s="1" t="n">
        <v>44943.4652199074</v>
      </c>
      <c r="C496" s="1" t="n">
        <v>45951</v>
      </c>
      <c r="D496" t="inlineStr">
        <is>
          <t>JÖNKÖPINGS LÄN</t>
        </is>
      </c>
      <c r="E496" t="inlineStr">
        <is>
          <t>JÖNKÖPING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2464-2023</t>
        </is>
      </c>
      <c r="B497" s="1" t="n">
        <v>44943.46980324074</v>
      </c>
      <c r="C497" s="1" t="n">
        <v>45951</v>
      </c>
      <c r="D497" t="inlineStr">
        <is>
          <t>JÖNKÖPINGS LÄN</t>
        </is>
      </c>
      <c r="E497" t="inlineStr">
        <is>
          <t>JÖNKÖPING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5901-2024</t>
        </is>
      </c>
      <c r="B498" s="1" t="n">
        <v>45335.76891203703</v>
      </c>
      <c r="C498" s="1" t="n">
        <v>45951</v>
      </c>
      <c r="D498" t="inlineStr">
        <is>
          <t>JÖNKÖPINGS LÄN</t>
        </is>
      </c>
      <c r="E498" t="inlineStr">
        <is>
          <t>JÖNKÖPING</t>
        </is>
      </c>
      <c r="F498" t="inlineStr">
        <is>
          <t>Kyrkan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55400-2024</t>
        </is>
      </c>
      <c r="B499" s="1" t="n">
        <v>45622.35340277778</v>
      </c>
      <c r="C499" s="1" t="n">
        <v>45951</v>
      </c>
      <c r="D499" t="inlineStr">
        <is>
          <t>JÖNKÖPINGS LÄN</t>
        </is>
      </c>
      <c r="E499" t="inlineStr">
        <is>
          <t>JÖNKÖPING</t>
        </is>
      </c>
      <c r="G499" t="n">
        <v>18.6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37503-2024</t>
        </is>
      </c>
      <c r="B500" s="1" t="n">
        <v>45541.37402777778</v>
      </c>
      <c r="C500" s="1" t="n">
        <v>45951</v>
      </c>
      <c r="D500" t="inlineStr">
        <is>
          <t>JÖNKÖPINGS LÄN</t>
        </is>
      </c>
      <c r="E500" t="inlineStr">
        <is>
          <t>JÖNKÖPING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39952-2025</t>
        </is>
      </c>
      <c r="B501" s="1" t="n">
        <v>45892.38811342593</v>
      </c>
      <c r="C501" s="1" t="n">
        <v>45951</v>
      </c>
      <c r="D501" t="inlineStr">
        <is>
          <t>JÖNKÖPINGS LÄN</t>
        </is>
      </c>
      <c r="E501" t="inlineStr">
        <is>
          <t>JÖNKÖPING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48764-2025</t>
        </is>
      </c>
      <c r="B502" s="1" t="n">
        <v>45936.82814814815</v>
      </c>
      <c r="C502" s="1" t="n">
        <v>45951</v>
      </c>
      <c r="D502" t="inlineStr">
        <is>
          <t>JÖNKÖPINGS LÄN</t>
        </is>
      </c>
      <c r="E502" t="inlineStr">
        <is>
          <t>JÖNKÖPING</t>
        </is>
      </c>
      <c r="G502" t="n">
        <v>28.3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48413-2025</t>
        </is>
      </c>
      <c r="B503" s="1" t="n">
        <v>45934.46428240741</v>
      </c>
      <c r="C503" s="1" t="n">
        <v>45951</v>
      </c>
      <c r="D503" t="inlineStr">
        <is>
          <t>JÖNKÖPINGS LÄN</t>
        </is>
      </c>
      <c r="E503" t="inlineStr">
        <is>
          <t>JÖNKÖPING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59178-2024</t>
        </is>
      </c>
      <c r="B504" s="1" t="n">
        <v>45637.51090277778</v>
      </c>
      <c r="C504" s="1" t="n">
        <v>45951</v>
      </c>
      <c r="D504" t="inlineStr">
        <is>
          <t>JÖNKÖPINGS LÄN</t>
        </is>
      </c>
      <c r="E504" t="inlineStr">
        <is>
          <t>JÖNKÖPING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63207-2021</t>
        </is>
      </c>
      <c r="B505" s="1" t="n">
        <v>44507.82581018518</v>
      </c>
      <c r="C505" s="1" t="n">
        <v>45951</v>
      </c>
      <c r="D505" t="inlineStr">
        <is>
          <t>JÖNKÖPINGS LÄN</t>
        </is>
      </c>
      <c r="E505" t="inlineStr">
        <is>
          <t>JÖNKÖPING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30578-2023</t>
        </is>
      </c>
      <c r="B506" s="1" t="n">
        <v>45112.3174074074</v>
      </c>
      <c r="C506" s="1" t="n">
        <v>45951</v>
      </c>
      <c r="D506" t="inlineStr">
        <is>
          <t>JÖNKÖPINGS LÄN</t>
        </is>
      </c>
      <c r="E506" t="inlineStr">
        <is>
          <t>JÖNKÖPING</t>
        </is>
      </c>
      <c r="G506" t="n">
        <v>5.3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30580-2023</t>
        </is>
      </c>
      <c r="B507" s="1" t="n">
        <v>45112</v>
      </c>
      <c r="C507" s="1" t="n">
        <v>45951</v>
      </c>
      <c r="D507" t="inlineStr">
        <is>
          <t>JÖNKÖPINGS LÄN</t>
        </is>
      </c>
      <c r="E507" t="inlineStr">
        <is>
          <t>JÖNKÖPING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39953-2025</t>
        </is>
      </c>
      <c r="B508" s="1" t="n">
        <v>45892.42259259259</v>
      </c>
      <c r="C508" s="1" t="n">
        <v>45951</v>
      </c>
      <c r="D508" t="inlineStr">
        <is>
          <t>JÖNKÖPINGS LÄN</t>
        </is>
      </c>
      <c r="E508" t="inlineStr">
        <is>
          <t>JÖNKÖPING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39954-2025</t>
        </is>
      </c>
      <c r="B509" s="1" t="n">
        <v>45892.43763888889</v>
      </c>
      <c r="C509" s="1" t="n">
        <v>45951</v>
      </c>
      <c r="D509" t="inlineStr">
        <is>
          <t>JÖNKÖPINGS LÄN</t>
        </is>
      </c>
      <c r="E509" t="inlineStr">
        <is>
          <t>JÖNKÖPING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1185-2023</t>
        </is>
      </c>
      <c r="B510" s="1" t="n">
        <v>44930</v>
      </c>
      <c r="C510" s="1" t="n">
        <v>45951</v>
      </c>
      <c r="D510" t="inlineStr">
        <is>
          <t>JÖNKÖPINGS LÄN</t>
        </is>
      </c>
      <c r="E510" t="inlineStr">
        <is>
          <t>JÖNKÖPING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6893-2025</t>
        </is>
      </c>
      <c r="B511" s="1" t="n">
        <v>45701.37818287037</v>
      </c>
      <c r="C511" s="1" t="n">
        <v>45951</v>
      </c>
      <c r="D511" t="inlineStr">
        <is>
          <t>JÖNKÖPINGS LÄN</t>
        </is>
      </c>
      <c r="E511" t="inlineStr">
        <is>
          <t>JÖNKÖPING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2066-2022</t>
        </is>
      </c>
      <c r="B512" s="1" t="n">
        <v>44575.80709490741</v>
      </c>
      <c r="C512" s="1" t="n">
        <v>45951</v>
      </c>
      <c r="D512" t="inlineStr">
        <is>
          <t>JÖNKÖPINGS LÄN</t>
        </is>
      </c>
      <c r="E512" t="inlineStr">
        <is>
          <t>JÖNKÖPING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22696-2025</t>
        </is>
      </c>
      <c r="B513" s="1" t="n">
        <v>45789.54226851852</v>
      </c>
      <c r="C513" s="1" t="n">
        <v>45951</v>
      </c>
      <c r="D513" t="inlineStr">
        <is>
          <t>JÖNKÖPINGS LÄN</t>
        </is>
      </c>
      <c r="E513" t="inlineStr">
        <is>
          <t>JÖNKÖPING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3520-2023</t>
        </is>
      </c>
      <c r="B514" s="1" t="n">
        <v>44950</v>
      </c>
      <c r="C514" s="1" t="n">
        <v>45951</v>
      </c>
      <c r="D514" t="inlineStr">
        <is>
          <t>JÖNKÖPINGS LÄN</t>
        </is>
      </c>
      <c r="E514" t="inlineStr">
        <is>
          <t>JÖNKÖPING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9163-2021</t>
        </is>
      </c>
      <c r="B515" s="1" t="n">
        <v>44249</v>
      </c>
      <c r="C515" s="1" t="n">
        <v>45951</v>
      </c>
      <c r="D515" t="inlineStr">
        <is>
          <t>JÖNKÖPINGS LÄN</t>
        </is>
      </c>
      <c r="E515" t="inlineStr">
        <is>
          <t>JÖNKÖPING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4683-2021</t>
        </is>
      </c>
      <c r="B516" s="1" t="n">
        <v>44225</v>
      </c>
      <c r="C516" s="1" t="n">
        <v>45951</v>
      </c>
      <c r="D516" t="inlineStr">
        <is>
          <t>JÖNKÖPINGS LÄN</t>
        </is>
      </c>
      <c r="E516" t="inlineStr">
        <is>
          <t>JÖNKÖPING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9110-2021</t>
        </is>
      </c>
      <c r="B517" s="1" t="n">
        <v>44249.66673611111</v>
      </c>
      <c r="C517" s="1" t="n">
        <v>45951</v>
      </c>
      <c r="D517" t="inlineStr">
        <is>
          <t>JÖNKÖPINGS LÄN</t>
        </is>
      </c>
      <c r="E517" t="inlineStr">
        <is>
          <t>JÖNKÖPING</t>
        </is>
      </c>
      <c r="G517" t="n">
        <v>6.1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10018-2024</t>
        </is>
      </c>
      <c r="B518" s="1" t="n">
        <v>45363.91521990741</v>
      </c>
      <c r="C518" s="1" t="n">
        <v>45951</v>
      </c>
      <c r="D518" t="inlineStr">
        <is>
          <t>JÖNKÖPINGS LÄN</t>
        </is>
      </c>
      <c r="E518" t="inlineStr">
        <is>
          <t>JÖNKÖPING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10074-2024</t>
        </is>
      </c>
      <c r="B519" s="1" t="n">
        <v>45364.40862268519</v>
      </c>
      <c r="C519" s="1" t="n">
        <v>45951</v>
      </c>
      <c r="D519" t="inlineStr">
        <is>
          <t>JÖNKÖPINGS LÄN</t>
        </is>
      </c>
      <c r="E519" t="inlineStr">
        <is>
          <t>JÖNKÖPING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6601-2023</t>
        </is>
      </c>
      <c r="B520" s="1" t="n">
        <v>44966.52741898148</v>
      </c>
      <c r="C520" s="1" t="n">
        <v>45951</v>
      </c>
      <c r="D520" t="inlineStr">
        <is>
          <t>JÖNKÖPINGS LÄN</t>
        </is>
      </c>
      <c r="E520" t="inlineStr">
        <is>
          <t>JÖNKÖPING</t>
        </is>
      </c>
      <c r="F520" t="inlineStr">
        <is>
          <t>Kyrkan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40248-2025</t>
        </is>
      </c>
      <c r="B521" s="1" t="n">
        <v>45895.29351851852</v>
      </c>
      <c r="C521" s="1" t="n">
        <v>45951</v>
      </c>
      <c r="D521" t="inlineStr">
        <is>
          <t>JÖNKÖPINGS LÄN</t>
        </is>
      </c>
      <c r="E521" t="inlineStr">
        <is>
          <t>JÖNKÖPING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57721-2024</t>
        </is>
      </c>
      <c r="B522" s="1" t="n">
        <v>45630.70101851852</v>
      </c>
      <c r="C522" s="1" t="n">
        <v>45951</v>
      </c>
      <c r="D522" t="inlineStr">
        <is>
          <t>JÖNKÖPINGS LÄN</t>
        </is>
      </c>
      <c r="E522" t="inlineStr">
        <is>
          <t>JÖNKÖPING</t>
        </is>
      </c>
      <c r="F522" t="inlineStr">
        <is>
          <t>Sveaskog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42818-2023</t>
        </is>
      </c>
      <c r="B523" s="1" t="n">
        <v>45182.36129629629</v>
      </c>
      <c r="C523" s="1" t="n">
        <v>45951</v>
      </c>
      <c r="D523" t="inlineStr">
        <is>
          <t>JÖNKÖPINGS LÄN</t>
        </is>
      </c>
      <c r="E523" t="inlineStr">
        <is>
          <t>JÖNKÖPING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10563-2023</t>
        </is>
      </c>
      <c r="B524" s="1" t="n">
        <v>44988</v>
      </c>
      <c r="C524" s="1" t="n">
        <v>45951</v>
      </c>
      <c r="D524" t="inlineStr">
        <is>
          <t>JÖNKÖPINGS LÄN</t>
        </is>
      </c>
      <c r="E524" t="inlineStr">
        <is>
          <t>JÖNKÖPING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61523-2024</t>
        </is>
      </c>
      <c r="B525" s="1" t="n">
        <v>45646.5796412037</v>
      </c>
      <c r="C525" s="1" t="n">
        <v>45951</v>
      </c>
      <c r="D525" t="inlineStr">
        <is>
          <t>JÖNKÖPINGS LÄN</t>
        </is>
      </c>
      <c r="E525" t="inlineStr">
        <is>
          <t>JÖNKÖPING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50192-2024</t>
        </is>
      </c>
      <c r="B526" s="1" t="n">
        <v>45600.48127314815</v>
      </c>
      <c r="C526" s="1" t="n">
        <v>45951</v>
      </c>
      <c r="D526" t="inlineStr">
        <is>
          <t>JÖNKÖPINGS LÄN</t>
        </is>
      </c>
      <c r="E526" t="inlineStr">
        <is>
          <t>JÖNKÖPING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50193-2024</t>
        </is>
      </c>
      <c r="B527" s="1" t="n">
        <v>45600.48347222222</v>
      </c>
      <c r="C527" s="1" t="n">
        <v>45951</v>
      </c>
      <c r="D527" t="inlineStr">
        <is>
          <t>JÖNKÖPINGS LÄN</t>
        </is>
      </c>
      <c r="E527" t="inlineStr">
        <is>
          <t>JÖNKÖPING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23063-2025</t>
        </is>
      </c>
      <c r="B528" s="1" t="n">
        <v>45790.82361111111</v>
      </c>
      <c r="C528" s="1" t="n">
        <v>45951</v>
      </c>
      <c r="D528" t="inlineStr">
        <is>
          <t>JÖNKÖPINGS LÄN</t>
        </is>
      </c>
      <c r="E528" t="inlineStr">
        <is>
          <t>JÖNKÖPING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48783-2025</t>
        </is>
      </c>
      <c r="B529" s="1" t="n">
        <v>45937.31070601852</v>
      </c>
      <c r="C529" s="1" t="n">
        <v>45951</v>
      </c>
      <c r="D529" t="inlineStr">
        <is>
          <t>JÖNKÖPINGS LÄN</t>
        </is>
      </c>
      <c r="E529" t="inlineStr">
        <is>
          <t>JÖNKÖPING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32840-2023</t>
        </is>
      </c>
      <c r="B530" s="1" t="n">
        <v>45124.59594907407</v>
      </c>
      <c r="C530" s="1" t="n">
        <v>45951</v>
      </c>
      <c r="D530" t="inlineStr">
        <is>
          <t>JÖNKÖPINGS LÄN</t>
        </is>
      </c>
      <c r="E530" t="inlineStr">
        <is>
          <t>JÖNKÖPING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68750-2020</t>
        </is>
      </c>
      <c r="B531" s="1" t="n">
        <v>44187</v>
      </c>
      <c r="C531" s="1" t="n">
        <v>45951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Sveaskog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39280-2024</t>
        </is>
      </c>
      <c r="B532" s="1" t="n">
        <v>45551.36004629629</v>
      </c>
      <c r="C532" s="1" t="n">
        <v>45951</v>
      </c>
      <c r="D532" t="inlineStr">
        <is>
          <t>JÖNKÖPINGS LÄN</t>
        </is>
      </c>
      <c r="E532" t="inlineStr">
        <is>
          <t>JÖNKÖPING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37515-2024</t>
        </is>
      </c>
      <c r="B533" s="1" t="n">
        <v>45541.38644675926</v>
      </c>
      <c r="C533" s="1" t="n">
        <v>45951</v>
      </c>
      <c r="D533" t="inlineStr">
        <is>
          <t>JÖNKÖPINGS LÄN</t>
        </is>
      </c>
      <c r="E533" t="inlineStr">
        <is>
          <t>JÖNKÖPING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18838-2025</t>
        </is>
      </c>
      <c r="B534" s="1" t="n">
        <v>45764.40184027778</v>
      </c>
      <c r="C534" s="1" t="n">
        <v>45951</v>
      </c>
      <c r="D534" t="inlineStr">
        <is>
          <t>JÖNKÖPINGS LÄN</t>
        </is>
      </c>
      <c r="E534" t="inlineStr">
        <is>
          <t>JÖNKÖPING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62263-2023</t>
        </is>
      </c>
      <c r="B535" s="1" t="n">
        <v>45267.62943287037</v>
      </c>
      <c r="C535" s="1" t="n">
        <v>45951</v>
      </c>
      <c r="D535" t="inlineStr">
        <is>
          <t>JÖNKÖPINGS LÄN</t>
        </is>
      </c>
      <c r="E535" t="inlineStr">
        <is>
          <t>JÖNKÖPING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23062-2025</t>
        </is>
      </c>
      <c r="B536" s="1" t="n">
        <v>45790.81799768518</v>
      </c>
      <c r="C536" s="1" t="n">
        <v>45951</v>
      </c>
      <c r="D536" t="inlineStr">
        <is>
          <t>JÖNKÖPINGS LÄN</t>
        </is>
      </c>
      <c r="E536" t="inlineStr">
        <is>
          <t>JÖNKÖPING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23389-2025</t>
        </is>
      </c>
      <c r="B537" s="1" t="n">
        <v>45791.85732638889</v>
      </c>
      <c r="C537" s="1" t="n">
        <v>45951</v>
      </c>
      <c r="D537" t="inlineStr">
        <is>
          <t>JÖNKÖPINGS LÄN</t>
        </is>
      </c>
      <c r="E537" t="inlineStr">
        <is>
          <t>JÖNKÖPING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7959-2024</t>
        </is>
      </c>
      <c r="B538" s="1" t="n">
        <v>45350.56959490741</v>
      </c>
      <c r="C538" s="1" t="n">
        <v>45951</v>
      </c>
      <c r="D538" t="inlineStr">
        <is>
          <t>JÖNKÖPINGS LÄN</t>
        </is>
      </c>
      <c r="E538" t="inlineStr">
        <is>
          <t>JÖNKÖPING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15567-2025</t>
        </is>
      </c>
      <c r="B539" s="1" t="n">
        <v>45747.73295138889</v>
      </c>
      <c r="C539" s="1" t="n">
        <v>45951</v>
      </c>
      <c r="D539" t="inlineStr">
        <is>
          <t>JÖNKÖPINGS LÄN</t>
        </is>
      </c>
      <c r="E539" t="inlineStr">
        <is>
          <t>JÖNKÖPING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21924-2022</t>
        </is>
      </c>
      <c r="B540" s="1" t="n">
        <v>44711</v>
      </c>
      <c r="C540" s="1" t="n">
        <v>45951</v>
      </c>
      <c r="D540" t="inlineStr">
        <is>
          <t>JÖNKÖPINGS LÄN</t>
        </is>
      </c>
      <c r="E540" t="inlineStr">
        <is>
          <t>JÖNKÖPING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24554-2024</t>
        </is>
      </c>
      <c r="B541" s="1" t="n">
        <v>45460.42804398148</v>
      </c>
      <c r="C541" s="1" t="n">
        <v>45951</v>
      </c>
      <c r="D541" t="inlineStr">
        <is>
          <t>JÖNKÖPINGS LÄN</t>
        </is>
      </c>
      <c r="E541" t="inlineStr">
        <is>
          <t>JÖNKÖPING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47040-2023</t>
        </is>
      </c>
      <c r="B542" s="1" t="n">
        <v>45201</v>
      </c>
      <c r="C542" s="1" t="n">
        <v>45951</v>
      </c>
      <c r="D542" t="inlineStr">
        <is>
          <t>JÖNKÖPINGS LÄN</t>
        </is>
      </c>
      <c r="E542" t="inlineStr">
        <is>
          <t>JÖNKÖPING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47883-2024</t>
        </is>
      </c>
      <c r="B543" s="1" t="n">
        <v>45588</v>
      </c>
      <c r="C543" s="1" t="n">
        <v>45951</v>
      </c>
      <c r="D543" t="inlineStr">
        <is>
          <t>JÖNKÖPINGS LÄN</t>
        </is>
      </c>
      <c r="E543" t="inlineStr">
        <is>
          <t>JÖNKÖPING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12301-2023</t>
        </is>
      </c>
      <c r="B544" s="1" t="n">
        <v>44998.8734837963</v>
      </c>
      <c r="C544" s="1" t="n">
        <v>45951</v>
      </c>
      <c r="D544" t="inlineStr">
        <is>
          <t>JÖNKÖPINGS LÄN</t>
        </is>
      </c>
      <c r="E544" t="inlineStr">
        <is>
          <t>JÖNKÖPING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7177-2022</t>
        </is>
      </c>
      <c r="B545" s="1" t="n">
        <v>44605.45792824074</v>
      </c>
      <c r="C545" s="1" t="n">
        <v>45951</v>
      </c>
      <c r="D545" t="inlineStr">
        <is>
          <t>JÖNKÖPINGS LÄN</t>
        </is>
      </c>
      <c r="E545" t="inlineStr">
        <is>
          <t>JÖNKÖPING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38919-2024</t>
        </is>
      </c>
      <c r="B546" s="1" t="n">
        <v>45547.84315972222</v>
      </c>
      <c r="C546" s="1" t="n">
        <v>45951</v>
      </c>
      <c r="D546" t="inlineStr">
        <is>
          <t>JÖNKÖPINGS LÄN</t>
        </is>
      </c>
      <c r="E546" t="inlineStr">
        <is>
          <t>JÖNKÖPING</t>
        </is>
      </c>
      <c r="F546" t="inlineStr">
        <is>
          <t>Sveaskog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46073-2025</t>
        </is>
      </c>
      <c r="B547" s="1" t="n">
        <v>45924</v>
      </c>
      <c r="C547" s="1" t="n">
        <v>45951</v>
      </c>
      <c r="D547" t="inlineStr">
        <is>
          <t>JÖNKÖPINGS LÄN</t>
        </is>
      </c>
      <c r="E547" t="inlineStr">
        <is>
          <t>JÖNKÖPING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21006-2025</t>
        </is>
      </c>
      <c r="B548" s="1" t="n">
        <v>45777</v>
      </c>
      <c r="C548" s="1" t="n">
        <v>45951</v>
      </c>
      <c r="D548" t="inlineStr">
        <is>
          <t>JÖNKÖPINGS LÄN</t>
        </is>
      </c>
      <c r="E548" t="inlineStr">
        <is>
          <t>JÖNKÖPING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41481-2023</t>
        </is>
      </c>
      <c r="B549" s="1" t="n">
        <v>45175.44625</v>
      </c>
      <c r="C549" s="1" t="n">
        <v>45951</v>
      </c>
      <c r="D549" t="inlineStr">
        <is>
          <t>JÖNKÖPINGS LÄN</t>
        </is>
      </c>
      <c r="E549" t="inlineStr">
        <is>
          <t>JÖNKÖPING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56747-2022</t>
        </is>
      </c>
      <c r="B550" s="1" t="n">
        <v>44894</v>
      </c>
      <c r="C550" s="1" t="n">
        <v>45951</v>
      </c>
      <c r="D550" t="inlineStr">
        <is>
          <t>JÖNKÖPINGS LÄN</t>
        </is>
      </c>
      <c r="E550" t="inlineStr">
        <is>
          <t>JÖNKÖPING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18604-2025</t>
        </is>
      </c>
      <c r="B551" s="1" t="n">
        <v>45763.49306712963</v>
      </c>
      <c r="C551" s="1" t="n">
        <v>45951</v>
      </c>
      <c r="D551" t="inlineStr">
        <is>
          <t>JÖNKÖPINGS LÄN</t>
        </is>
      </c>
      <c r="E551" t="inlineStr">
        <is>
          <t>JÖNKÖPING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43782-2024</t>
        </is>
      </c>
      <c r="B552" s="1" t="n">
        <v>45570.58934027778</v>
      </c>
      <c r="C552" s="1" t="n">
        <v>45951</v>
      </c>
      <c r="D552" t="inlineStr">
        <is>
          <t>JÖNKÖPINGS LÄN</t>
        </is>
      </c>
      <c r="E552" t="inlineStr">
        <is>
          <t>JÖNKÖPING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47563-2024</t>
        </is>
      </c>
      <c r="B553" s="1" t="n">
        <v>45586</v>
      </c>
      <c r="C553" s="1" t="n">
        <v>45951</v>
      </c>
      <c r="D553" t="inlineStr">
        <is>
          <t>JÖNKÖPINGS LÄN</t>
        </is>
      </c>
      <c r="E553" t="inlineStr">
        <is>
          <t>JÖNKÖPING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41116-2025</t>
        </is>
      </c>
      <c r="B554" s="1" t="n">
        <v>45898.46327546296</v>
      </c>
      <c r="C554" s="1" t="n">
        <v>45951</v>
      </c>
      <c r="D554" t="inlineStr">
        <is>
          <t>JÖNKÖPINGS LÄN</t>
        </is>
      </c>
      <c r="E554" t="inlineStr">
        <is>
          <t>JÖNKÖPING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281-2024</t>
        </is>
      </c>
      <c r="B555" s="1" t="n">
        <v>45295.4037962963</v>
      </c>
      <c r="C555" s="1" t="n">
        <v>45951</v>
      </c>
      <c r="D555" t="inlineStr">
        <is>
          <t>JÖNKÖPINGS LÄN</t>
        </is>
      </c>
      <c r="E555" t="inlineStr">
        <is>
          <t>JÖNKÖPING</t>
        </is>
      </c>
      <c r="F555" t="inlineStr">
        <is>
          <t>Sveaskog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23893-2025</t>
        </is>
      </c>
      <c r="B556" s="1" t="n">
        <v>45793</v>
      </c>
      <c r="C556" s="1" t="n">
        <v>45951</v>
      </c>
      <c r="D556" t="inlineStr">
        <is>
          <t>JÖNKÖPINGS LÄN</t>
        </is>
      </c>
      <c r="E556" t="inlineStr">
        <is>
          <t>JÖNKÖPING</t>
        </is>
      </c>
      <c r="G556" t="n">
        <v>15.5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1782-2025</t>
        </is>
      </c>
      <c r="B557" s="1" t="n">
        <v>45671.44894675926</v>
      </c>
      <c r="C557" s="1" t="n">
        <v>45951</v>
      </c>
      <c r="D557" t="inlineStr">
        <is>
          <t>JÖNKÖPINGS LÄN</t>
        </is>
      </c>
      <c r="E557" t="inlineStr">
        <is>
          <t>JÖNKÖPING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40728-2025</t>
        </is>
      </c>
      <c r="B558" s="1" t="n">
        <v>45897</v>
      </c>
      <c r="C558" s="1" t="n">
        <v>45951</v>
      </c>
      <c r="D558" t="inlineStr">
        <is>
          <t>JÖNKÖPINGS LÄN</t>
        </is>
      </c>
      <c r="E558" t="inlineStr">
        <is>
          <t>JÖNKÖPING</t>
        </is>
      </c>
      <c r="G558" t="n">
        <v>6.4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15884-2024</t>
        </is>
      </c>
      <c r="B559" s="1" t="n">
        <v>45405</v>
      </c>
      <c r="C559" s="1" t="n">
        <v>45951</v>
      </c>
      <c r="D559" t="inlineStr">
        <is>
          <t>JÖNKÖPINGS LÄN</t>
        </is>
      </c>
      <c r="E559" t="inlineStr">
        <is>
          <t>JÖNKÖPING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15886-2024</t>
        </is>
      </c>
      <c r="B560" s="1" t="n">
        <v>45405</v>
      </c>
      <c r="C560" s="1" t="n">
        <v>45951</v>
      </c>
      <c r="D560" t="inlineStr">
        <is>
          <t>JÖNKÖPINGS LÄN</t>
        </is>
      </c>
      <c r="E560" t="inlineStr">
        <is>
          <t>JÖNKÖPING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54431-2024</t>
        </is>
      </c>
      <c r="B561" s="1" t="n">
        <v>45617.4922337963</v>
      </c>
      <c r="C561" s="1" t="n">
        <v>45951</v>
      </c>
      <c r="D561" t="inlineStr">
        <is>
          <t>JÖNKÖPINGS LÄN</t>
        </is>
      </c>
      <c r="E561" t="inlineStr">
        <is>
          <t>JÖNKÖPING</t>
        </is>
      </c>
      <c r="G561" t="n">
        <v>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30872-2023</t>
        </is>
      </c>
      <c r="B562" s="1" t="n">
        <v>45113.31806712963</v>
      </c>
      <c r="C562" s="1" t="n">
        <v>45951</v>
      </c>
      <c r="D562" t="inlineStr">
        <is>
          <t>JÖNKÖPINGS LÄN</t>
        </is>
      </c>
      <c r="E562" t="inlineStr">
        <is>
          <t>JÖNKÖPING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44697-2023</t>
        </is>
      </c>
      <c r="B563" s="1" t="n">
        <v>45184</v>
      </c>
      <c r="C563" s="1" t="n">
        <v>45951</v>
      </c>
      <c r="D563" t="inlineStr">
        <is>
          <t>JÖNKÖPINGS LÄN</t>
        </is>
      </c>
      <c r="E563" t="inlineStr">
        <is>
          <t>JÖNKÖPING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20388-2024</t>
        </is>
      </c>
      <c r="B564" s="1" t="n">
        <v>45435.51875</v>
      </c>
      <c r="C564" s="1" t="n">
        <v>45951</v>
      </c>
      <c r="D564" t="inlineStr">
        <is>
          <t>JÖNKÖPINGS LÄN</t>
        </is>
      </c>
      <c r="E564" t="inlineStr">
        <is>
          <t>JÖNKÖPING</t>
        </is>
      </c>
      <c r="G564" t="n">
        <v>0.1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38918-2024</t>
        </is>
      </c>
      <c r="B565" s="1" t="n">
        <v>45547.83950231481</v>
      </c>
      <c r="C565" s="1" t="n">
        <v>45951</v>
      </c>
      <c r="D565" t="inlineStr">
        <is>
          <t>JÖNKÖPINGS LÄN</t>
        </is>
      </c>
      <c r="E565" t="inlineStr">
        <is>
          <t>JÖNKÖPING</t>
        </is>
      </c>
      <c r="F565" t="inlineStr">
        <is>
          <t>Sveaskog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2205-2022</t>
        </is>
      </c>
      <c r="B566" s="1" t="n">
        <v>44578.52657407407</v>
      </c>
      <c r="C566" s="1" t="n">
        <v>45951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4592-2022</t>
        </is>
      </c>
      <c r="B567" s="1" t="n">
        <v>44592.28611111111</v>
      </c>
      <c r="C567" s="1" t="n">
        <v>45951</v>
      </c>
      <c r="D567" t="inlineStr">
        <is>
          <t>JÖNKÖPINGS LÄN</t>
        </is>
      </c>
      <c r="E567" t="inlineStr">
        <is>
          <t>JÖNKÖPING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13677-2025</t>
        </is>
      </c>
      <c r="B568" s="1" t="n">
        <v>45736</v>
      </c>
      <c r="C568" s="1" t="n">
        <v>45951</v>
      </c>
      <c r="D568" t="inlineStr">
        <is>
          <t>JÖNKÖPINGS LÄN</t>
        </is>
      </c>
      <c r="E568" t="inlineStr">
        <is>
          <t>JÖNKÖPING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3112-2024</t>
        </is>
      </c>
      <c r="B569" s="1" t="n">
        <v>45316</v>
      </c>
      <c r="C569" s="1" t="n">
        <v>45951</v>
      </c>
      <c r="D569" t="inlineStr">
        <is>
          <t>JÖNKÖPINGS LÄN</t>
        </is>
      </c>
      <c r="E569" t="inlineStr">
        <is>
          <t>JÖNKÖPING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14225-2025</t>
        </is>
      </c>
      <c r="B570" s="1" t="n">
        <v>45740.59474537037</v>
      </c>
      <c r="C570" s="1" t="n">
        <v>45951</v>
      </c>
      <c r="D570" t="inlineStr">
        <is>
          <t>JÖNKÖPINGS LÄN</t>
        </is>
      </c>
      <c r="E570" t="inlineStr">
        <is>
          <t>JÖNKÖPING</t>
        </is>
      </c>
      <c r="G570" t="n">
        <v>7.3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37510-2024</t>
        </is>
      </c>
      <c r="B571" s="1" t="n">
        <v>45541</v>
      </c>
      <c r="C571" s="1" t="n">
        <v>45951</v>
      </c>
      <c r="D571" t="inlineStr">
        <is>
          <t>JÖNKÖPINGS LÄN</t>
        </is>
      </c>
      <c r="E571" t="inlineStr">
        <is>
          <t>JÖNKÖPING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13644-2025</t>
        </is>
      </c>
      <c r="B572" s="1" t="n">
        <v>45736.67693287037</v>
      </c>
      <c r="C572" s="1" t="n">
        <v>45951</v>
      </c>
      <c r="D572" t="inlineStr">
        <is>
          <t>JÖNKÖPINGS LÄN</t>
        </is>
      </c>
      <c r="E572" t="inlineStr">
        <is>
          <t>JÖNKÖPING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38315-2024</t>
        </is>
      </c>
      <c r="B573" s="1" t="n">
        <v>45545.65415509259</v>
      </c>
      <c r="C573" s="1" t="n">
        <v>45951</v>
      </c>
      <c r="D573" t="inlineStr">
        <is>
          <t>JÖNKÖPINGS LÄN</t>
        </is>
      </c>
      <c r="E573" t="inlineStr">
        <is>
          <t>JÖNKÖPING</t>
        </is>
      </c>
      <c r="F573" t="inlineStr">
        <is>
          <t>Sveaskog</t>
        </is>
      </c>
      <c r="G573" t="n">
        <v>5.9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17019-2024</t>
        </is>
      </c>
      <c r="B574" s="1" t="n">
        <v>45412</v>
      </c>
      <c r="C574" s="1" t="n">
        <v>45951</v>
      </c>
      <c r="D574" t="inlineStr">
        <is>
          <t>JÖNKÖPINGS LÄN</t>
        </is>
      </c>
      <c r="E574" t="inlineStr">
        <is>
          <t>JÖNKÖPING</t>
        </is>
      </c>
      <c r="F574" t="inlineStr">
        <is>
          <t>Övriga Aktiebolag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11561-2025</t>
        </is>
      </c>
      <c r="B575" s="1" t="n">
        <v>45727.36650462963</v>
      </c>
      <c r="C575" s="1" t="n">
        <v>45951</v>
      </c>
      <c r="D575" t="inlineStr">
        <is>
          <t>JÖNKÖPINGS LÄN</t>
        </is>
      </c>
      <c r="E575" t="inlineStr">
        <is>
          <t>JÖNKÖPING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39650-2024</t>
        </is>
      </c>
      <c r="B576" s="1" t="n">
        <v>45552.48335648148</v>
      </c>
      <c r="C576" s="1" t="n">
        <v>45951</v>
      </c>
      <c r="D576" t="inlineStr">
        <is>
          <t>JÖNKÖPINGS LÄN</t>
        </is>
      </c>
      <c r="E576" t="inlineStr">
        <is>
          <t>JÖNKÖPING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25079-2024</t>
        </is>
      </c>
      <c r="B577" s="1" t="n">
        <v>45462.38087962963</v>
      </c>
      <c r="C577" s="1" t="n">
        <v>45951</v>
      </c>
      <c r="D577" t="inlineStr">
        <is>
          <t>JÖNKÖPINGS LÄN</t>
        </is>
      </c>
      <c r="E577" t="inlineStr">
        <is>
          <t>JÖNKÖPING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13144-2025</t>
        </is>
      </c>
      <c r="B578" s="1" t="n">
        <v>45735</v>
      </c>
      <c r="C578" s="1" t="n">
        <v>45951</v>
      </c>
      <c r="D578" t="inlineStr">
        <is>
          <t>JÖNKÖPINGS LÄN</t>
        </is>
      </c>
      <c r="E578" t="inlineStr">
        <is>
          <t>JÖNKÖPING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12932-2025</t>
        </is>
      </c>
      <c r="B579" s="1" t="n">
        <v>45734.35039351852</v>
      </c>
      <c r="C579" s="1" t="n">
        <v>45951</v>
      </c>
      <c r="D579" t="inlineStr">
        <is>
          <t>JÖNKÖPINGS LÄN</t>
        </is>
      </c>
      <c r="E579" t="inlineStr">
        <is>
          <t>JÖNKÖPING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14335-2025</t>
        </is>
      </c>
      <c r="B580" s="1" t="n">
        <v>45740.91412037037</v>
      </c>
      <c r="C580" s="1" t="n">
        <v>45951</v>
      </c>
      <c r="D580" t="inlineStr">
        <is>
          <t>JÖNKÖPINGS LÄN</t>
        </is>
      </c>
      <c r="E580" t="inlineStr">
        <is>
          <t>JÖNKÖPING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14532-2025</t>
        </is>
      </c>
      <c r="B581" s="1" t="n">
        <v>45741.65699074074</v>
      </c>
      <c r="C581" s="1" t="n">
        <v>45951</v>
      </c>
      <c r="D581" t="inlineStr">
        <is>
          <t>JÖNKÖPINGS LÄN</t>
        </is>
      </c>
      <c r="E581" t="inlineStr">
        <is>
          <t>JÖNKÖPING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14543-2025</t>
        </is>
      </c>
      <c r="B582" s="1" t="n">
        <v>45741.69303240741</v>
      </c>
      <c r="C582" s="1" t="n">
        <v>45951</v>
      </c>
      <c r="D582" t="inlineStr">
        <is>
          <t>JÖNKÖPINGS LÄN</t>
        </is>
      </c>
      <c r="E582" t="inlineStr">
        <is>
          <t>JÖNKÖPING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13369-2025</t>
        </is>
      </c>
      <c r="B583" s="1" t="n">
        <v>45735.65969907407</v>
      </c>
      <c r="C583" s="1" t="n">
        <v>45951</v>
      </c>
      <c r="D583" t="inlineStr">
        <is>
          <t>JÖNKÖPINGS LÄN</t>
        </is>
      </c>
      <c r="E583" t="inlineStr">
        <is>
          <t>JÖNKÖPING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3427-2022</t>
        </is>
      </c>
      <c r="B584" s="1" t="n">
        <v>44585</v>
      </c>
      <c r="C584" s="1" t="n">
        <v>45951</v>
      </c>
      <c r="D584" t="inlineStr">
        <is>
          <t>JÖNKÖPINGS LÄN</t>
        </is>
      </c>
      <c r="E584" t="inlineStr">
        <is>
          <t>JÖNKÖPING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18607-2025</t>
        </is>
      </c>
      <c r="B585" s="1" t="n">
        <v>45763.49402777778</v>
      </c>
      <c r="C585" s="1" t="n">
        <v>45951</v>
      </c>
      <c r="D585" t="inlineStr">
        <is>
          <t>JÖNKÖPINGS LÄN</t>
        </is>
      </c>
      <c r="E585" t="inlineStr">
        <is>
          <t>JÖNKÖPING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42038-2023</t>
        </is>
      </c>
      <c r="B586" s="1" t="n">
        <v>45177</v>
      </c>
      <c r="C586" s="1" t="n">
        <v>45951</v>
      </c>
      <c r="D586" t="inlineStr">
        <is>
          <t>JÖNKÖPINGS LÄN</t>
        </is>
      </c>
      <c r="E586" t="inlineStr">
        <is>
          <t>JÖNKÖPING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16915-2025</t>
        </is>
      </c>
      <c r="B587" s="1" t="n">
        <v>45755</v>
      </c>
      <c r="C587" s="1" t="n">
        <v>45951</v>
      </c>
      <c r="D587" t="inlineStr">
        <is>
          <t>JÖNKÖPINGS LÄN</t>
        </is>
      </c>
      <c r="E587" t="inlineStr">
        <is>
          <t>JÖNKÖPING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11894-2025</t>
        </is>
      </c>
      <c r="B588" s="1" t="n">
        <v>45728</v>
      </c>
      <c r="C588" s="1" t="n">
        <v>45951</v>
      </c>
      <c r="D588" t="inlineStr">
        <is>
          <t>JÖNKÖPINGS LÄN</t>
        </is>
      </c>
      <c r="E588" t="inlineStr">
        <is>
          <t>JÖNKÖPING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11557-2025</t>
        </is>
      </c>
      <c r="B589" s="1" t="n">
        <v>45727.35745370371</v>
      </c>
      <c r="C589" s="1" t="n">
        <v>45951</v>
      </c>
      <c r="D589" t="inlineStr">
        <is>
          <t>JÖNKÖPINGS LÄN</t>
        </is>
      </c>
      <c r="E589" t="inlineStr">
        <is>
          <t>JÖNKÖPING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11560-2025</t>
        </is>
      </c>
      <c r="B590" s="1" t="n">
        <v>45727.36243055556</v>
      </c>
      <c r="C590" s="1" t="n">
        <v>45951</v>
      </c>
      <c r="D590" t="inlineStr">
        <is>
          <t>JÖNKÖPINGS LÄN</t>
        </is>
      </c>
      <c r="E590" t="inlineStr">
        <is>
          <t>JÖNKÖPING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50190-2024</t>
        </is>
      </c>
      <c r="B591" s="1" t="n">
        <v>45600.47958333333</v>
      </c>
      <c r="C591" s="1" t="n">
        <v>45951</v>
      </c>
      <c r="D591" t="inlineStr">
        <is>
          <t>JÖNKÖPINGS LÄN</t>
        </is>
      </c>
      <c r="E591" t="inlineStr">
        <is>
          <t>JÖNKÖPING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14982-2025</t>
        </is>
      </c>
      <c r="B592" s="1" t="n">
        <v>45743.59641203703</v>
      </c>
      <c r="C592" s="1" t="n">
        <v>45951</v>
      </c>
      <c r="D592" t="inlineStr">
        <is>
          <t>JÖNKÖPINGS LÄN</t>
        </is>
      </c>
      <c r="E592" t="inlineStr">
        <is>
          <t>JÖNKÖPING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24413-2025</t>
        </is>
      </c>
      <c r="B593" s="1" t="n">
        <v>45797.67148148148</v>
      </c>
      <c r="C593" s="1" t="n">
        <v>45951</v>
      </c>
      <c r="D593" t="inlineStr">
        <is>
          <t>JÖNKÖPINGS LÄN</t>
        </is>
      </c>
      <c r="E593" t="inlineStr">
        <is>
          <t>JÖNKÖPING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12933-2025</t>
        </is>
      </c>
      <c r="B594" s="1" t="n">
        <v>45734.35122685185</v>
      </c>
      <c r="C594" s="1" t="n">
        <v>45951</v>
      </c>
      <c r="D594" t="inlineStr">
        <is>
          <t>JÖNKÖPINGS LÄN</t>
        </is>
      </c>
      <c r="E594" t="inlineStr">
        <is>
          <t>JÖNKÖPING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48371-2023</t>
        </is>
      </c>
      <c r="B595" s="1" t="n">
        <v>45205</v>
      </c>
      <c r="C595" s="1" t="n">
        <v>45951</v>
      </c>
      <c r="D595" t="inlineStr">
        <is>
          <t>JÖNKÖPINGS LÄN</t>
        </is>
      </c>
      <c r="E595" t="inlineStr">
        <is>
          <t>JÖNKÖPING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13212-2021</t>
        </is>
      </c>
      <c r="B596" s="1" t="n">
        <v>44272</v>
      </c>
      <c r="C596" s="1" t="n">
        <v>45951</v>
      </c>
      <c r="D596" t="inlineStr">
        <is>
          <t>JÖNKÖPINGS LÄN</t>
        </is>
      </c>
      <c r="E596" t="inlineStr">
        <is>
          <t>JÖNKÖPING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13931-2025</t>
        </is>
      </c>
      <c r="B597" s="1" t="n">
        <v>45737.67416666666</v>
      </c>
      <c r="C597" s="1" t="n">
        <v>45951</v>
      </c>
      <c r="D597" t="inlineStr">
        <is>
          <t>JÖNKÖPINGS LÄN</t>
        </is>
      </c>
      <c r="E597" t="inlineStr">
        <is>
          <t>JÖNKÖPING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12376-2025</t>
        </is>
      </c>
      <c r="B598" s="1" t="n">
        <v>45730.3782175926</v>
      </c>
      <c r="C598" s="1" t="n">
        <v>45951</v>
      </c>
      <c r="D598" t="inlineStr">
        <is>
          <t>JÖNKÖPINGS LÄN</t>
        </is>
      </c>
      <c r="E598" t="inlineStr">
        <is>
          <t>JÖNKÖPING</t>
        </is>
      </c>
      <c r="F598" t="inlineStr">
        <is>
          <t>Sveaskog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61127-2024</t>
        </is>
      </c>
      <c r="B599" s="1" t="n">
        <v>45645.57626157408</v>
      </c>
      <c r="C599" s="1" t="n">
        <v>45951</v>
      </c>
      <c r="D599" t="inlineStr">
        <is>
          <t>JÖNKÖPINGS LÄN</t>
        </is>
      </c>
      <c r="E599" t="inlineStr">
        <is>
          <t>JÖNKÖPING</t>
        </is>
      </c>
      <c r="G599" t="n">
        <v>3.9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24965-2025</t>
        </is>
      </c>
      <c r="B600" s="1" t="n">
        <v>45799.5803125</v>
      </c>
      <c r="C600" s="1" t="n">
        <v>45951</v>
      </c>
      <c r="D600" t="inlineStr">
        <is>
          <t>JÖNKÖPINGS LÄN</t>
        </is>
      </c>
      <c r="E600" t="inlineStr">
        <is>
          <t>JÖNKÖPING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6428-2023</t>
        </is>
      </c>
      <c r="B601" s="1" t="n">
        <v>44965</v>
      </c>
      <c r="C601" s="1" t="n">
        <v>45951</v>
      </c>
      <c r="D601" t="inlineStr">
        <is>
          <t>JÖNKÖPINGS LÄN</t>
        </is>
      </c>
      <c r="E601" t="inlineStr">
        <is>
          <t>JÖNKÖPING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24883-2025</t>
        </is>
      </c>
      <c r="B602" s="1" t="n">
        <v>45799.50469907407</v>
      </c>
      <c r="C602" s="1" t="n">
        <v>45951</v>
      </c>
      <c r="D602" t="inlineStr">
        <is>
          <t>JÖNKÖPINGS LÄN</t>
        </is>
      </c>
      <c r="E602" t="inlineStr">
        <is>
          <t>JÖNKÖPING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41827-2025</t>
        </is>
      </c>
      <c r="B603" s="1" t="n">
        <v>45902.67267361111</v>
      </c>
      <c r="C603" s="1" t="n">
        <v>45951</v>
      </c>
      <c r="D603" t="inlineStr">
        <is>
          <t>JÖNKÖPINGS LÄN</t>
        </is>
      </c>
      <c r="E603" t="inlineStr">
        <is>
          <t>JÖNKÖPING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7847-2025</t>
        </is>
      </c>
      <c r="B604" s="1" t="n">
        <v>45706.66618055556</v>
      </c>
      <c r="C604" s="1" t="n">
        <v>45951</v>
      </c>
      <c r="D604" t="inlineStr">
        <is>
          <t>JÖNKÖPINGS LÄN</t>
        </is>
      </c>
      <c r="E604" t="inlineStr">
        <is>
          <t>JÖNKÖPING</t>
        </is>
      </c>
      <c r="F604" t="inlineStr">
        <is>
          <t>Sveaskog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26208-2022</t>
        </is>
      </c>
      <c r="B605" s="1" t="n">
        <v>44734</v>
      </c>
      <c r="C605" s="1" t="n">
        <v>45951</v>
      </c>
      <c r="D605" t="inlineStr">
        <is>
          <t>JÖNKÖPINGS LÄN</t>
        </is>
      </c>
      <c r="E605" t="inlineStr">
        <is>
          <t>JÖNKÖPING</t>
        </is>
      </c>
      <c r="F605" t="inlineStr">
        <is>
          <t>Kyrkan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1780-2025</t>
        </is>
      </c>
      <c r="B606" s="1" t="n">
        <v>45671.44716435186</v>
      </c>
      <c r="C606" s="1" t="n">
        <v>45951</v>
      </c>
      <c r="D606" t="inlineStr">
        <is>
          <t>JÖNKÖPINGS LÄN</t>
        </is>
      </c>
      <c r="E606" t="inlineStr">
        <is>
          <t>JÖNKÖPING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60724-2024</t>
        </is>
      </c>
      <c r="B607" s="1" t="n">
        <v>45643</v>
      </c>
      <c r="C607" s="1" t="n">
        <v>45951</v>
      </c>
      <c r="D607" t="inlineStr">
        <is>
          <t>JÖNKÖPINGS LÄN</t>
        </is>
      </c>
      <c r="E607" t="inlineStr">
        <is>
          <t>JÖNKÖPING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15134-2023</t>
        </is>
      </c>
      <c r="B608" s="1" t="n">
        <v>45015</v>
      </c>
      <c r="C608" s="1" t="n">
        <v>45951</v>
      </c>
      <c r="D608" t="inlineStr">
        <is>
          <t>JÖNKÖPINGS LÄN</t>
        </is>
      </c>
      <c r="E608" t="inlineStr">
        <is>
          <t>JÖNKÖPING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44696-2023</t>
        </is>
      </c>
      <c r="B609" s="1" t="n">
        <v>45184</v>
      </c>
      <c r="C609" s="1" t="n">
        <v>45951</v>
      </c>
      <c r="D609" t="inlineStr">
        <is>
          <t>JÖNKÖPINGS LÄN</t>
        </is>
      </c>
      <c r="E609" t="inlineStr">
        <is>
          <t>JÖNKÖPING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50133-2025</t>
        </is>
      </c>
      <c r="B610" s="1" t="n">
        <v>45943.55663194445</v>
      </c>
      <c r="C610" s="1" t="n">
        <v>45951</v>
      </c>
      <c r="D610" t="inlineStr">
        <is>
          <t>JÖNKÖPINGS LÄN</t>
        </is>
      </c>
      <c r="E610" t="inlineStr">
        <is>
          <t>JÖNKÖPING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54641-2024</t>
        </is>
      </c>
      <c r="B611" s="1" t="n">
        <v>45617.91424768518</v>
      </c>
      <c r="C611" s="1" t="n">
        <v>45951</v>
      </c>
      <c r="D611" t="inlineStr">
        <is>
          <t>JÖNKÖPINGS LÄN</t>
        </is>
      </c>
      <c r="E611" t="inlineStr">
        <is>
          <t>JÖNKÖPING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50855-2025</t>
        </is>
      </c>
      <c r="B612" s="1" t="n">
        <v>45946.58961805556</v>
      </c>
      <c r="C612" s="1" t="n">
        <v>45951</v>
      </c>
      <c r="D612" t="inlineStr">
        <is>
          <t>JÖNKÖPINGS LÄN</t>
        </is>
      </c>
      <c r="E612" t="inlineStr">
        <is>
          <t>JÖNKÖPING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3703-2025</t>
        </is>
      </c>
      <c r="B613" s="1" t="n">
        <v>45681.48793981481</v>
      </c>
      <c r="C613" s="1" t="n">
        <v>45951</v>
      </c>
      <c r="D613" t="inlineStr">
        <is>
          <t>JÖNKÖPINGS LÄN</t>
        </is>
      </c>
      <c r="E613" t="inlineStr">
        <is>
          <t>JÖNKÖPING</t>
        </is>
      </c>
      <c r="G613" t="n">
        <v>6.9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3724-2025</t>
        </is>
      </c>
      <c r="B614" s="1" t="n">
        <v>45681.53460648148</v>
      </c>
      <c r="C614" s="1" t="n">
        <v>45951</v>
      </c>
      <c r="D614" t="inlineStr">
        <is>
          <t>JÖNKÖPINGS LÄN</t>
        </is>
      </c>
      <c r="E614" t="inlineStr">
        <is>
          <t>JÖNKÖPING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50628-2025</t>
        </is>
      </c>
      <c r="B615" s="1" t="n">
        <v>45945.64072916667</v>
      </c>
      <c r="C615" s="1" t="n">
        <v>45951</v>
      </c>
      <c r="D615" t="inlineStr">
        <is>
          <t>JÖNKÖPINGS LÄN</t>
        </is>
      </c>
      <c r="E615" t="inlineStr">
        <is>
          <t>JÖNKÖPING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40923-2024</t>
        </is>
      </c>
      <c r="B616" s="1" t="n">
        <v>45558.63807870371</v>
      </c>
      <c r="C616" s="1" t="n">
        <v>45951</v>
      </c>
      <c r="D616" t="inlineStr">
        <is>
          <t>JÖNKÖPINGS LÄN</t>
        </is>
      </c>
      <c r="E616" t="inlineStr">
        <is>
          <t>JÖNKÖPING</t>
        </is>
      </c>
      <c r="F616" t="inlineStr">
        <is>
          <t>Sveaskog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4577-2022</t>
        </is>
      </c>
      <c r="B617" s="1" t="n">
        <v>44591</v>
      </c>
      <c r="C617" s="1" t="n">
        <v>45951</v>
      </c>
      <c r="D617" t="inlineStr">
        <is>
          <t>JÖNKÖPINGS LÄN</t>
        </is>
      </c>
      <c r="E617" t="inlineStr">
        <is>
          <t>JÖNKÖPING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7865-2022</t>
        </is>
      </c>
      <c r="B618" s="1" t="n">
        <v>44608</v>
      </c>
      <c r="C618" s="1" t="n">
        <v>45951</v>
      </c>
      <c r="D618" t="inlineStr">
        <is>
          <t>JÖNKÖPINGS LÄN</t>
        </is>
      </c>
      <c r="E618" t="inlineStr">
        <is>
          <t>JÖNKÖPING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40273-2023</t>
        </is>
      </c>
      <c r="B619" s="1" t="n">
        <v>45169</v>
      </c>
      <c r="C619" s="1" t="n">
        <v>45951</v>
      </c>
      <c r="D619" t="inlineStr">
        <is>
          <t>JÖNKÖPINGS LÄN</t>
        </is>
      </c>
      <c r="E619" t="inlineStr">
        <is>
          <t>JÖNKÖPING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50896-2025</t>
        </is>
      </c>
      <c r="B620" s="1" t="n">
        <v>45946.64105324074</v>
      </c>
      <c r="C620" s="1" t="n">
        <v>45951</v>
      </c>
      <c r="D620" t="inlineStr">
        <is>
          <t>JÖNKÖPINGS LÄN</t>
        </is>
      </c>
      <c r="E620" t="inlineStr">
        <is>
          <t>JÖNKÖPING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3171-2025</t>
        </is>
      </c>
      <c r="B621" s="1" t="n">
        <v>45679.36950231482</v>
      </c>
      <c r="C621" s="1" t="n">
        <v>45951</v>
      </c>
      <c r="D621" t="inlineStr">
        <is>
          <t>JÖNKÖPINGS LÄN</t>
        </is>
      </c>
      <c r="E621" t="inlineStr">
        <is>
          <t>JÖNKÖPING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25753-2025</t>
        </is>
      </c>
      <c r="B622" s="1" t="n">
        <v>45804.31922453704</v>
      </c>
      <c r="C622" s="1" t="n">
        <v>45951</v>
      </c>
      <c r="D622" t="inlineStr">
        <is>
          <t>JÖNKÖPINGS LÄN</t>
        </is>
      </c>
      <c r="E622" t="inlineStr">
        <is>
          <t>JÖNKÖPING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25852-2025</t>
        </is>
      </c>
      <c r="B623" s="1" t="n">
        <v>45804</v>
      </c>
      <c r="C623" s="1" t="n">
        <v>45951</v>
      </c>
      <c r="D623" t="inlineStr">
        <is>
          <t>JÖNKÖPINGS LÄN</t>
        </is>
      </c>
      <c r="E623" t="inlineStr">
        <is>
          <t>JÖNKÖPING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10720-2022</t>
        </is>
      </c>
      <c r="B624" s="1" t="n">
        <v>44626</v>
      </c>
      <c r="C624" s="1" t="n">
        <v>45951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21396-2021</t>
        </is>
      </c>
      <c r="B625" s="1" t="n">
        <v>44321</v>
      </c>
      <c r="C625" s="1" t="n">
        <v>45951</v>
      </c>
      <c r="D625" t="inlineStr">
        <is>
          <t>JÖNKÖPINGS LÄN</t>
        </is>
      </c>
      <c r="E625" t="inlineStr">
        <is>
          <t>JÖNKÖPING</t>
        </is>
      </c>
      <c r="F625" t="inlineStr">
        <is>
          <t>Sveaskog</t>
        </is>
      </c>
      <c r="G625" t="n">
        <v>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60822-2024</t>
        </is>
      </c>
      <c r="B626" s="1" t="n">
        <v>45644.62803240741</v>
      </c>
      <c r="C626" s="1" t="n">
        <v>45951</v>
      </c>
      <c r="D626" t="inlineStr">
        <is>
          <t>JÖNKÖPINGS LÄN</t>
        </is>
      </c>
      <c r="E626" t="inlineStr">
        <is>
          <t>JÖNKÖPING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11255-2023</t>
        </is>
      </c>
      <c r="B627" s="1" t="n">
        <v>44992.66236111111</v>
      </c>
      <c r="C627" s="1" t="n">
        <v>45951</v>
      </c>
      <c r="D627" t="inlineStr">
        <is>
          <t>JÖNKÖPINGS LÄN</t>
        </is>
      </c>
      <c r="E627" t="inlineStr">
        <is>
          <t>JÖNKÖPING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50913-2025</t>
        </is>
      </c>
      <c r="B628" s="1" t="n">
        <v>45946.6571412037</v>
      </c>
      <c r="C628" s="1" t="n">
        <v>45951</v>
      </c>
      <c r="D628" t="inlineStr">
        <is>
          <t>JÖNKÖPINGS LÄN</t>
        </is>
      </c>
      <c r="E628" t="inlineStr">
        <is>
          <t>JÖNKÖPING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26274-2025</t>
        </is>
      </c>
      <c r="B629" s="1" t="n">
        <v>45805</v>
      </c>
      <c r="C629" s="1" t="n">
        <v>45951</v>
      </c>
      <c r="D629" t="inlineStr">
        <is>
          <t>JÖNKÖPINGS LÄN</t>
        </is>
      </c>
      <c r="E629" t="inlineStr">
        <is>
          <t>JÖNKÖPING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49059-2023</t>
        </is>
      </c>
      <c r="B630" s="1" t="n">
        <v>45210.34773148148</v>
      </c>
      <c r="C630" s="1" t="n">
        <v>45951</v>
      </c>
      <c r="D630" t="inlineStr">
        <is>
          <t>JÖNKÖPINGS LÄN</t>
        </is>
      </c>
      <c r="E630" t="inlineStr">
        <is>
          <t>JÖNKÖPING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29056-2022</t>
        </is>
      </c>
      <c r="B631" s="1" t="n">
        <v>44750</v>
      </c>
      <c r="C631" s="1" t="n">
        <v>45951</v>
      </c>
      <c r="D631" t="inlineStr">
        <is>
          <t>JÖNKÖPINGS LÄN</t>
        </is>
      </c>
      <c r="E631" t="inlineStr">
        <is>
          <t>JÖNKÖPING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8270-2025</t>
        </is>
      </c>
      <c r="B632" s="1" t="n">
        <v>45708.52121527777</v>
      </c>
      <c r="C632" s="1" t="n">
        <v>45951</v>
      </c>
      <c r="D632" t="inlineStr">
        <is>
          <t>JÖNKÖPINGS LÄN</t>
        </is>
      </c>
      <c r="E632" t="inlineStr">
        <is>
          <t>JÖNKÖPING</t>
        </is>
      </c>
      <c r="G632" t="n">
        <v>3.2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50787-2025</t>
        </is>
      </c>
      <c r="B633" s="1" t="n">
        <v>45946.46989583333</v>
      </c>
      <c r="C633" s="1" t="n">
        <v>45951</v>
      </c>
      <c r="D633" t="inlineStr">
        <is>
          <t>JÖNKÖPINGS LÄN</t>
        </is>
      </c>
      <c r="E633" t="inlineStr">
        <is>
          <t>JÖNKÖPING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60135-2024</t>
        </is>
      </c>
      <c r="B634" s="1" t="n">
        <v>45642.60125</v>
      </c>
      <c r="C634" s="1" t="n">
        <v>45951</v>
      </c>
      <c r="D634" t="inlineStr">
        <is>
          <t>JÖNKÖPINGS LÄN</t>
        </is>
      </c>
      <c r="E634" t="inlineStr">
        <is>
          <t>JÖNKÖPING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54394-2024</t>
        </is>
      </c>
      <c r="B635" s="1" t="n">
        <v>45617.45760416667</v>
      </c>
      <c r="C635" s="1" t="n">
        <v>45951</v>
      </c>
      <c r="D635" t="inlineStr">
        <is>
          <t>JÖNKÖPINGS LÄN</t>
        </is>
      </c>
      <c r="E635" t="inlineStr">
        <is>
          <t>JÖNKÖPING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26358-2025</t>
        </is>
      </c>
      <c r="B636" s="1" t="n">
        <v>45806.26452546296</v>
      </c>
      <c r="C636" s="1" t="n">
        <v>45951</v>
      </c>
      <c r="D636" t="inlineStr">
        <is>
          <t>JÖNKÖPINGS LÄN</t>
        </is>
      </c>
      <c r="E636" t="inlineStr">
        <is>
          <t>JÖNKÖPING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26363-2025</t>
        </is>
      </c>
      <c r="B637" s="1" t="n">
        <v>45806.28703703704</v>
      </c>
      <c r="C637" s="1" t="n">
        <v>45951</v>
      </c>
      <c r="D637" t="inlineStr">
        <is>
          <t>JÖNKÖPINGS LÄN</t>
        </is>
      </c>
      <c r="E637" t="inlineStr">
        <is>
          <t>JÖNKÖPING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21017-2025</t>
        </is>
      </c>
      <c r="B638" s="1" t="n">
        <v>45777.50512731481</v>
      </c>
      <c r="C638" s="1" t="n">
        <v>45951</v>
      </c>
      <c r="D638" t="inlineStr">
        <is>
          <t>JÖNKÖPINGS LÄN</t>
        </is>
      </c>
      <c r="E638" t="inlineStr">
        <is>
          <t>JÖNKÖPING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20384-2024</t>
        </is>
      </c>
      <c r="B639" s="1" t="n">
        <v>45435</v>
      </c>
      <c r="C639" s="1" t="n">
        <v>45951</v>
      </c>
      <c r="D639" t="inlineStr">
        <is>
          <t>JÖNKÖPINGS LÄN</t>
        </is>
      </c>
      <c r="E639" t="inlineStr">
        <is>
          <t>JÖNKÖPING</t>
        </is>
      </c>
      <c r="F639" t="inlineStr">
        <is>
          <t>Kyrkan</t>
        </is>
      </c>
      <c r="G639" t="n">
        <v>0.2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26257-2025</t>
        </is>
      </c>
      <c r="B640" s="1" t="n">
        <v>45805.58325231481</v>
      </c>
      <c r="C640" s="1" t="n">
        <v>45951</v>
      </c>
      <c r="D640" t="inlineStr">
        <is>
          <t>JÖNKÖPINGS LÄN</t>
        </is>
      </c>
      <c r="E640" t="inlineStr">
        <is>
          <t>JÖNKÖPING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26279-2025</t>
        </is>
      </c>
      <c r="B641" s="1" t="n">
        <v>45805.60481481482</v>
      </c>
      <c r="C641" s="1" t="n">
        <v>45951</v>
      </c>
      <c r="D641" t="inlineStr">
        <is>
          <t>JÖNKÖPINGS LÄN</t>
        </is>
      </c>
      <c r="E641" t="inlineStr">
        <is>
          <t>JÖNKÖPING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13734-2025</t>
        </is>
      </c>
      <c r="B642" s="1" t="n">
        <v>45736</v>
      </c>
      <c r="C642" s="1" t="n">
        <v>45951</v>
      </c>
      <c r="D642" t="inlineStr">
        <is>
          <t>JÖNKÖPINGS LÄN</t>
        </is>
      </c>
      <c r="E642" t="inlineStr">
        <is>
          <t>JÖNKÖPING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26362-2025</t>
        </is>
      </c>
      <c r="B643" s="1" t="n">
        <v>45806.2833912037</v>
      </c>
      <c r="C643" s="1" t="n">
        <v>45951</v>
      </c>
      <c r="D643" t="inlineStr">
        <is>
          <t>JÖNKÖPINGS LÄN</t>
        </is>
      </c>
      <c r="E643" t="inlineStr">
        <is>
          <t>JÖNKÖPING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8752-2022</t>
        </is>
      </c>
      <c r="B644" s="1" t="n">
        <v>44614</v>
      </c>
      <c r="C644" s="1" t="n">
        <v>45951</v>
      </c>
      <c r="D644" t="inlineStr">
        <is>
          <t>JÖNKÖPINGS LÄN</t>
        </is>
      </c>
      <c r="E644" t="inlineStr">
        <is>
          <t>JÖNKÖPING</t>
        </is>
      </c>
      <c r="G644" t="n">
        <v>4.7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16652-2023</t>
        </is>
      </c>
      <c r="B645" s="1" t="n">
        <v>45030</v>
      </c>
      <c r="C645" s="1" t="n">
        <v>45951</v>
      </c>
      <c r="D645" t="inlineStr">
        <is>
          <t>JÖNKÖPINGS LÄN</t>
        </is>
      </c>
      <c r="E645" t="inlineStr">
        <is>
          <t>JÖNKÖPING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11236-2024</t>
        </is>
      </c>
      <c r="B646" s="1" t="n">
        <v>45371.60959490741</v>
      </c>
      <c r="C646" s="1" t="n">
        <v>45951</v>
      </c>
      <c r="D646" t="inlineStr">
        <is>
          <t>JÖNKÖPINGS LÄN</t>
        </is>
      </c>
      <c r="E646" t="inlineStr">
        <is>
          <t>JÖNKÖPING</t>
        </is>
      </c>
      <c r="G646" t="n">
        <v>0.3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26259-2025</t>
        </is>
      </c>
      <c r="B647" s="1" t="n">
        <v>45805.58372685185</v>
      </c>
      <c r="C647" s="1" t="n">
        <v>45951</v>
      </c>
      <c r="D647" t="inlineStr">
        <is>
          <t>JÖNKÖPINGS LÄN</t>
        </is>
      </c>
      <c r="E647" t="inlineStr">
        <is>
          <t>JÖNKÖPING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54642-2024</t>
        </is>
      </c>
      <c r="B648" s="1" t="n">
        <v>45617.92190972222</v>
      </c>
      <c r="C648" s="1" t="n">
        <v>45951</v>
      </c>
      <c r="D648" t="inlineStr">
        <is>
          <t>JÖNKÖPINGS LÄN</t>
        </is>
      </c>
      <c r="E648" t="inlineStr">
        <is>
          <t>JÖNKÖPING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20425-2023</t>
        </is>
      </c>
      <c r="B649" s="1" t="n">
        <v>45056</v>
      </c>
      <c r="C649" s="1" t="n">
        <v>45951</v>
      </c>
      <c r="D649" t="inlineStr">
        <is>
          <t>JÖNKÖPINGS LÄN</t>
        </is>
      </c>
      <c r="E649" t="inlineStr">
        <is>
          <t>JÖNKÖPING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216-2022</t>
        </is>
      </c>
      <c r="B650" s="1" t="n">
        <v>44564.8419212963</v>
      </c>
      <c r="C650" s="1" t="n">
        <v>45951</v>
      </c>
      <c r="D650" t="inlineStr">
        <is>
          <t>JÖNKÖPINGS LÄN</t>
        </is>
      </c>
      <c r="E650" t="inlineStr">
        <is>
          <t>JÖNKÖPING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10455-2025</t>
        </is>
      </c>
      <c r="B651" s="1" t="n">
        <v>45720.70986111111</v>
      </c>
      <c r="C651" s="1" t="n">
        <v>45951</v>
      </c>
      <c r="D651" t="inlineStr">
        <is>
          <t>JÖNKÖPINGS LÄN</t>
        </is>
      </c>
      <c r="E651" t="inlineStr">
        <is>
          <t>JÖNKÖPING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42361-2025</t>
        </is>
      </c>
      <c r="B652" s="1" t="n">
        <v>45905.30556712963</v>
      </c>
      <c r="C652" s="1" t="n">
        <v>45951</v>
      </c>
      <c r="D652" t="inlineStr">
        <is>
          <t>JÖNKÖPINGS LÄN</t>
        </is>
      </c>
      <c r="E652" t="inlineStr">
        <is>
          <t>JÖNKÖPING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41305-2023</t>
        </is>
      </c>
      <c r="B653" s="1" t="n">
        <v>45174</v>
      </c>
      <c r="C653" s="1" t="n">
        <v>45951</v>
      </c>
      <c r="D653" t="inlineStr">
        <is>
          <t>JÖNKÖPINGS LÄN</t>
        </is>
      </c>
      <c r="E653" t="inlineStr">
        <is>
          <t>JÖNKÖPING</t>
        </is>
      </c>
      <c r="G653" t="n">
        <v>5.4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51032-2025</t>
        </is>
      </c>
      <c r="B654" s="1" t="n">
        <v>45947</v>
      </c>
      <c r="C654" s="1" t="n">
        <v>45951</v>
      </c>
      <c r="D654" t="inlineStr">
        <is>
          <t>JÖNKÖPINGS LÄN</t>
        </is>
      </c>
      <c r="E654" t="inlineStr">
        <is>
          <t>JÖNKÖPING</t>
        </is>
      </c>
      <c r="G654" t="n">
        <v>7.8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11311-2025</t>
        </is>
      </c>
      <c r="B655" s="1" t="n">
        <v>45726.44835648148</v>
      </c>
      <c r="C655" s="1" t="n">
        <v>45951</v>
      </c>
      <c r="D655" t="inlineStr">
        <is>
          <t>JÖNKÖPINGS LÄN</t>
        </is>
      </c>
      <c r="E655" t="inlineStr">
        <is>
          <t>JÖNKÖPING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51377-2025</t>
        </is>
      </c>
      <c r="B656" s="1" t="n">
        <v>45947</v>
      </c>
      <c r="C656" s="1" t="n">
        <v>45951</v>
      </c>
      <c r="D656" t="inlineStr">
        <is>
          <t>JÖNKÖPINGS LÄN</t>
        </is>
      </c>
      <c r="E656" t="inlineStr">
        <is>
          <t>JÖNKÖPING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42359-2025</t>
        </is>
      </c>
      <c r="B657" s="1" t="n">
        <v>45905.30106481481</v>
      </c>
      <c r="C657" s="1" t="n">
        <v>45951</v>
      </c>
      <c r="D657" t="inlineStr">
        <is>
          <t>JÖNKÖPINGS LÄN</t>
        </is>
      </c>
      <c r="E657" t="inlineStr">
        <is>
          <t>JÖNKÖPING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26888-2025</t>
        </is>
      </c>
      <c r="B658" s="1" t="n">
        <v>45810</v>
      </c>
      <c r="C658" s="1" t="n">
        <v>45951</v>
      </c>
      <c r="D658" t="inlineStr">
        <is>
          <t>JÖNKÖPINGS LÄN</t>
        </is>
      </c>
      <c r="E658" t="inlineStr">
        <is>
          <t>JÖNKÖPING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858-2022</t>
        </is>
      </c>
      <c r="B659" s="1" t="n">
        <v>44571</v>
      </c>
      <c r="C659" s="1" t="n">
        <v>45951</v>
      </c>
      <c r="D659" t="inlineStr">
        <is>
          <t>JÖNKÖPINGS LÄN</t>
        </is>
      </c>
      <c r="E659" t="inlineStr">
        <is>
          <t>JÖNKÖPING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49836-2024</t>
        </is>
      </c>
      <c r="B660" s="1" t="n">
        <v>45597.43615740741</v>
      </c>
      <c r="C660" s="1" t="n">
        <v>45951</v>
      </c>
      <c r="D660" t="inlineStr">
        <is>
          <t>JÖNKÖPINGS LÄN</t>
        </is>
      </c>
      <c r="E660" t="inlineStr">
        <is>
          <t>JÖNKÖPING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42357-2025</t>
        </is>
      </c>
      <c r="B661" s="1" t="n">
        <v>45905.29668981482</v>
      </c>
      <c r="C661" s="1" t="n">
        <v>45951</v>
      </c>
      <c r="D661" t="inlineStr">
        <is>
          <t>JÖNKÖPINGS LÄN</t>
        </is>
      </c>
      <c r="E661" t="inlineStr">
        <is>
          <t>JÖNKÖPING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42358-2025</t>
        </is>
      </c>
      <c r="B662" s="1" t="n">
        <v>45905.2990162037</v>
      </c>
      <c r="C662" s="1" t="n">
        <v>45951</v>
      </c>
      <c r="D662" t="inlineStr">
        <is>
          <t>JÖNKÖPINGS LÄN</t>
        </is>
      </c>
      <c r="E662" t="inlineStr">
        <is>
          <t>JÖNKÖPING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51363-2025</t>
        </is>
      </c>
      <c r="B663" s="1" t="n">
        <v>45947</v>
      </c>
      <c r="C663" s="1" t="n">
        <v>45951</v>
      </c>
      <c r="D663" t="inlineStr">
        <is>
          <t>JÖNKÖPINGS LÄN</t>
        </is>
      </c>
      <c r="E663" t="inlineStr">
        <is>
          <t>JÖNKÖPING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44007-2025</t>
        </is>
      </c>
      <c r="B664" s="1" t="n">
        <v>45915</v>
      </c>
      <c r="C664" s="1" t="n">
        <v>45951</v>
      </c>
      <c r="D664" t="inlineStr">
        <is>
          <t>JÖNKÖPINGS LÄN</t>
        </is>
      </c>
      <c r="E664" t="inlineStr">
        <is>
          <t>JÖNKÖPING</t>
        </is>
      </c>
      <c r="G664" t="n">
        <v>3.8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11351-2024</t>
        </is>
      </c>
      <c r="B665" s="1" t="n">
        <v>45372.34530092592</v>
      </c>
      <c r="C665" s="1" t="n">
        <v>45951</v>
      </c>
      <c r="D665" t="inlineStr">
        <is>
          <t>JÖNKÖPINGS LÄN</t>
        </is>
      </c>
      <c r="E665" t="inlineStr">
        <is>
          <t>JÖNKÖPING</t>
        </is>
      </c>
      <c r="G665" t="n">
        <v>3.7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42220-2023</t>
        </is>
      </c>
      <c r="B666" s="1" t="n">
        <v>45179.9259375</v>
      </c>
      <c r="C666" s="1" t="n">
        <v>45951</v>
      </c>
      <c r="D666" t="inlineStr">
        <is>
          <t>JÖNKÖPINGS LÄN</t>
        </is>
      </c>
      <c r="E666" t="inlineStr">
        <is>
          <t>JÖNKÖPING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11142-2021</t>
        </is>
      </c>
      <c r="B667" s="1" t="n">
        <v>44261</v>
      </c>
      <c r="C667" s="1" t="n">
        <v>45951</v>
      </c>
      <c r="D667" t="inlineStr">
        <is>
          <t>JÖNKÖPINGS LÄN</t>
        </is>
      </c>
      <c r="E667" t="inlineStr">
        <is>
          <t>JÖNKÖPING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27134-2025</t>
        </is>
      </c>
      <c r="B668" s="1" t="n">
        <v>45811</v>
      </c>
      <c r="C668" s="1" t="n">
        <v>45951</v>
      </c>
      <c r="D668" t="inlineStr">
        <is>
          <t>JÖNKÖPINGS LÄN</t>
        </is>
      </c>
      <c r="E668" t="inlineStr">
        <is>
          <t>JÖNKÖPING</t>
        </is>
      </c>
      <c r="G668" t="n">
        <v>9.1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43054-2023</t>
        </is>
      </c>
      <c r="B669" s="1" t="n">
        <v>45182.71081018518</v>
      </c>
      <c r="C669" s="1" t="n">
        <v>45951</v>
      </c>
      <c r="D669" t="inlineStr">
        <is>
          <t>JÖNKÖPINGS LÄN</t>
        </is>
      </c>
      <c r="E669" t="inlineStr">
        <is>
          <t>JÖNKÖPING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38742-2024</t>
        </is>
      </c>
      <c r="B670" s="1" t="n">
        <v>45547.42313657407</v>
      </c>
      <c r="C670" s="1" t="n">
        <v>45951</v>
      </c>
      <c r="D670" t="inlineStr">
        <is>
          <t>JÖNKÖPINGS LÄN</t>
        </is>
      </c>
      <c r="E670" t="inlineStr">
        <is>
          <t>JÖNKÖPING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38803-2024</t>
        </is>
      </c>
      <c r="B671" s="1" t="n">
        <v>45547.53320601852</v>
      </c>
      <c r="C671" s="1" t="n">
        <v>45951</v>
      </c>
      <c r="D671" t="inlineStr">
        <is>
          <t>JÖNKÖPINGS LÄN</t>
        </is>
      </c>
      <c r="E671" t="inlineStr">
        <is>
          <t>JÖNKÖPING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60557-2024</t>
        </is>
      </c>
      <c r="B672" s="1" t="n">
        <v>45643.89232638889</v>
      </c>
      <c r="C672" s="1" t="n">
        <v>45951</v>
      </c>
      <c r="D672" t="inlineStr">
        <is>
          <t>JÖNKÖPINGS LÄN</t>
        </is>
      </c>
      <c r="E672" t="inlineStr">
        <is>
          <t>JÖNKÖPING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21132-2024</t>
        </is>
      </c>
      <c r="B673" s="1" t="n">
        <v>45440.3712037037</v>
      </c>
      <c r="C673" s="1" t="n">
        <v>45951</v>
      </c>
      <c r="D673" t="inlineStr">
        <is>
          <t>JÖNKÖPINGS LÄN</t>
        </is>
      </c>
      <c r="E673" t="inlineStr">
        <is>
          <t>JÖNKÖPING</t>
        </is>
      </c>
      <c r="G673" t="n">
        <v>5.8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42053-2024</t>
        </is>
      </c>
      <c r="B674" s="1" t="n">
        <v>45561.87885416667</v>
      </c>
      <c r="C674" s="1" t="n">
        <v>45951</v>
      </c>
      <c r="D674" t="inlineStr">
        <is>
          <t>JÖNKÖPINGS LÄN</t>
        </is>
      </c>
      <c r="E674" t="inlineStr">
        <is>
          <t>JÖNKÖPING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8931-2022</t>
        </is>
      </c>
      <c r="B675" s="1" t="n">
        <v>44614.68596064814</v>
      </c>
      <c r="C675" s="1" t="n">
        <v>45951</v>
      </c>
      <c r="D675" t="inlineStr">
        <is>
          <t>JÖNKÖPINGS LÄN</t>
        </is>
      </c>
      <c r="E675" t="inlineStr">
        <is>
          <t>JÖNKÖPING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5123-2025</t>
        </is>
      </c>
      <c r="B676" s="1" t="n">
        <v>45691.5603125</v>
      </c>
      <c r="C676" s="1" t="n">
        <v>45951</v>
      </c>
      <c r="D676" t="inlineStr">
        <is>
          <t>JÖNKÖPINGS LÄN</t>
        </is>
      </c>
      <c r="E676" t="inlineStr">
        <is>
          <t>JÖNKÖPING</t>
        </is>
      </c>
      <c r="G676" t="n">
        <v>4.9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44106-2022</t>
        </is>
      </c>
      <c r="B677" s="1" t="n">
        <v>44839</v>
      </c>
      <c r="C677" s="1" t="n">
        <v>45951</v>
      </c>
      <c r="D677" t="inlineStr">
        <is>
          <t>JÖNKÖPINGS LÄN</t>
        </is>
      </c>
      <c r="E677" t="inlineStr">
        <is>
          <t>JÖNKÖPING</t>
        </is>
      </c>
      <c r="F677" t="inlineStr">
        <is>
          <t>Sveaskog</t>
        </is>
      </c>
      <c r="G677" t="n">
        <v>4.8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28553-2025</t>
        </is>
      </c>
      <c r="B678" s="1" t="n">
        <v>45819.53688657407</v>
      </c>
      <c r="C678" s="1" t="n">
        <v>45951</v>
      </c>
      <c r="D678" t="inlineStr">
        <is>
          <t>JÖNKÖPINGS LÄN</t>
        </is>
      </c>
      <c r="E678" t="inlineStr">
        <is>
          <t>JÖNKÖPING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28556-2025</t>
        </is>
      </c>
      <c r="B679" s="1" t="n">
        <v>45819.53980324074</v>
      </c>
      <c r="C679" s="1" t="n">
        <v>45951</v>
      </c>
      <c r="D679" t="inlineStr">
        <is>
          <t>JÖNKÖPINGS LÄN</t>
        </is>
      </c>
      <c r="E679" t="inlineStr">
        <is>
          <t>JÖNKÖPING</t>
        </is>
      </c>
      <c r="G679" t="n">
        <v>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28557-2025</t>
        </is>
      </c>
      <c r="B680" s="1" t="n">
        <v>45819.5429050926</v>
      </c>
      <c r="C680" s="1" t="n">
        <v>45951</v>
      </c>
      <c r="D680" t="inlineStr">
        <is>
          <t>JÖNKÖPINGS LÄN</t>
        </is>
      </c>
      <c r="E680" t="inlineStr">
        <is>
          <t>JÖNKÖPING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5641-2025</t>
        </is>
      </c>
      <c r="B681" s="1" t="n">
        <v>45693.67859953704</v>
      </c>
      <c r="C681" s="1" t="n">
        <v>45951</v>
      </c>
      <c r="D681" t="inlineStr">
        <is>
          <t>JÖNKÖPINGS LÄN</t>
        </is>
      </c>
      <c r="E681" t="inlineStr">
        <is>
          <t>JÖNKÖPING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6741-2025</t>
        </is>
      </c>
      <c r="B682" s="1" t="n">
        <v>45700.60138888889</v>
      </c>
      <c r="C682" s="1" t="n">
        <v>45951</v>
      </c>
      <c r="D682" t="inlineStr">
        <is>
          <t>JÖNKÖPINGS LÄN</t>
        </is>
      </c>
      <c r="E682" t="inlineStr">
        <is>
          <t>JÖNKÖPING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15384-2022</t>
        </is>
      </c>
      <c r="B683" s="1" t="n">
        <v>44659</v>
      </c>
      <c r="C683" s="1" t="n">
        <v>45951</v>
      </c>
      <c r="D683" t="inlineStr">
        <is>
          <t>JÖNKÖPINGS LÄN</t>
        </is>
      </c>
      <c r="E683" t="inlineStr">
        <is>
          <t>JÖNKÖPING</t>
        </is>
      </c>
      <c r="F683" t="inlineStr">
        <is>
          <t>Sveaskog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7401-2025</t>
        </is>
      </c>
      <c r="B684" s="1" t="n">
        <v>45705</v>
      </c>
      <c r="C684" s="1" t="n">
        <v>45951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20157-2024</t>
        </is>
      </c>
      <c r="B685" s="1" t="n">
        <v>45434.58377314815</v>
      </c>
      <c r="C685" s="1" t="n">
        <v>45951</v>
      </c>
      <c r="D685" t="inlineStr">
        <is>
          <t>JÖNKÖPINGS LÄN</t>
        </is>
      </c>
      <c r="E685" t="inlineStr">
        <is>
          <t>JÖNKÖPING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4663-2025</t>
        </is>
      </c>
      <c r="B686" s="1" t="n">
        <v>45687</v>
      </c>
      <c r="C686" s="1" t="n">
        <v>45951</v>
      </c>
      <c r="D686" t="inlineStr">
        <is>
          <t>JÖNKÖPINGS LÄN</t>
        </is>
      </c>
      <c r="E686" t="inlineStr">
        <is>
          <t>JÖNKÖPING</t>
        </is>
      </c>
      <c r="G686" t="n">
        <v>5.1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4665-2025</t>
        </is>
      </c>
      <c r="B687" s="1" t="n">
        <v>45687</v>
      </c>
      <c r="C687" s="1" t="n">
        <v>45951</v>
      </c>
      <c r="D687" t="inlineStr">
        <is>
          <t>JÖNKÖPINGS LÄN</t>
        </is>
      </c>
      <c r="E687" t="inlineStr">
        <is>
          <t>JÖNKÖPING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29223-2021</t>
        </is>
      </c>
      <c r="B688" s="1" t="n">
        <v>44360.54226851852</v>
      </c>
      <c r="C688" s="1" t="n">
        <v>45951</v>
      </c>
      <c r="D688" t="inlineStr">
        <is>
          <t>JÖNKÖPINGS LÄN</t>
        </is>
      </c>
      <c r="E688" t="inlineStr">
        <is>
          <t>JÖNKÖPING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30217-2025</t>
        </is>
      </c>
      <c r="B689" s="1" t="n">
        <v>45826</v>
      </c>
      <c r="C689" s="1" t="n">
        <v>45951</v>
      </c>
      <c r="D689" t="inlineStr">
        <is>
          <t>JÖNKÖPINGS LÄN</t>
        </is>
      </c>
      <c r="E689" t="inlineStr">
        <is>
          <t>JÖNKÖPING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24146-2024</t>
        </is>
      </c>
      <c r="B690" s="1" t="n">
        <v>45456.66137731481</v>
      </c>
      <c r="C690" s="1" t="n">
        <v>45951</v>
      </c>
      <c r="D690" t="inlineStr">
        <is>
          <t>JÖNKÖPINGS LÄN</t>
        </is>
      </c>
      <c r="E690" t="inlineStr">
        <is>
          <t>JÖNKÖPING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50173-2023</t>
        </is>
      </c>
      <c r="B691" s="1" t="n">
        <v>45215.72212962963</v>
      </c>
      <c r="C691" s="1" t="n">
        <v>45951</v>
      </c>
      <c r="D691" t="inlineStr">
        <is>
          <t>JÖNKÖPINGS LÄN</t>
        </is>
      </c>
      <c r="E691" t="inlineStr">
        <is>
          <t>JÖNKÖPING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15766-2024</t>
        </is>
      </c>
      <c r="B692" s="1" t="n">
        <v>45404.58408564814</v>
      </c>
      <c r="C692" s="1" t="n">
        <v>45951</v>
      </c>
      <c r="D692" t="inlineStr">
        <is>
          <t>JÖNKÖPINGS LÄN</t>
        </is>
      </c>
      <c r="E692" t="inlineStr">
        <is>
          <t>JÖNKÖPING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33975-2024</t>
        </is>
      </c>
      <c r="B693" s="1" t="n">
        <v>45523.5090625</v>
      </c>
      <c r="C693" s="1" t="n">
        <v>45951</v>
      </c>
      <c r="D693" t="inlineStr">
        <is>
          <t>JÖNKÖPINGS LÄN</t>
        </is>
      </c>
      <c r="E693" t="inlineStr">
        <is>
          <t>JÖNKÖPING</t>
        </is>
      </c>
      <c r="F693" t="inlineStr">
        <is>
          <t>Sveaskog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34024-2024</t>
        </is>
      </c>
      <c r="B694" s="1" t="n">
        <v>45523.58461805555</v>
      </c>
      <c r="C694" s="1" t="n">
        <v>45951</v>
      </c>
      <c r="D694" t="inlineStr">
        <is>
          <t>JÖNKÖPINGS LÄN</t>
        </is>
      </c>
      <c r="E694" t="inlineStr">
        <is>
          <t>JÖNKÖPING</t>
        </is>
      </c>
      <c r="F694" t="inlineStr">
        <is>
          <t>Sveaskog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14112-2024</t>
        </is>
      </c>
      <c r="B695" s="1" t="n">
        <v>45392.63664351852</v>
      </c>
      <c r="C695" s="1" t="n">
        <v>45951</v>
      </c>
      <c r="D695" t="inlineStr">
        <is>
          <t>JÖNKÖPINGS LÄN</t>
        </is>
      </c>
      <c r="E695" t="inlineStr">
        <is>
          <t>JÖNKÖPING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21149-2022</t>
        </is>
      </c>
      <c r="B696" s="1" t="n">
        <v>44704.65815972222</v>
      </c>
      <c r="C696" s="1" t="n">
        <v>45951</v>
      </c>
      <c r="D696" t="inlineStr">
        <is>
          <t>JÖNKÖPINGS LÄN</t>
        </is>
      </c>
      <c r="E696" t="inlineStr">
        <is>
          <t>JÖNKÖPING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46738-2023</t>
        </is>
      </c>
      <c r="B697" s="1" t="n">
        <v>45198.59607638889</v>
      </c>
      <c r="C697" s="1" t="n">
        <v>45951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7852-2025</t>
        </is>
      </c>
      <c r="B698" s="1" t="n">
        <v>45706.67424768519</v>
      </c>
      <c r="C698" s="1" t="n">
        <v>45951</v>
      </c>
      <c r="D698" t="inlineStr">
        <is>
          <t>JÖNKÖPINGS LÄN</t>
        </is>
      </c>
      <c r="E698" t="inlineStr">
        <is>
          <t>JÖNKÖPING</t>
        </is>
      </c>
      <c r="F698" t="inlineStr">
        <is>
          <t>Sveaskog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46741-2023</t>
        </is>
      </c>
      <c r="B699" s="1" t="n">
        <v>45198.60034722222</v>
      </c>
      <c r="C699" s="1" t="n">
        <v>45951</v>
      </c>
      <c r="D699" t="inlineStr">
        <is>
          <t>JÖNKÖPINGS LÄN</t>
        </is>
      </c>
      <c r="E699" t="inlineStr">
        <is>
          <t>JÖNKÖPING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18851-2025</t>
        </is>
      </c>
      <c r="B700" s="1" t="n">
        <v>45764.42006944444</v>
      </c>
      <c r="C700" s="1" t="n">
        <v>45951</v>
      </c>
      <c r="D700" t="inlineStr">
        <is>
          <t>JÖNKÖPINGS LÄN</t>
        </is>
      </c>
      <c r="E700" t="inlineStr">
        <is>
          <t>JÖNKÖPING</t>
        </is>
      </c>
      <c r="G700" t="n">
        <v>4.8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18858-2025</t>
        </is>
      </c>
      <c r="B701" s="1" t="n">
        <v>45764.42517361111</v>
      </c>
      <c r="C701" s="1" t="n">
        <v>45951</v>
      </c>
      <c r="D701" t="inlineStr">
        <is>
          <t>JÖNKÖPINGS LÄN</t>
        </is>
      </c>
      <c r="E701" t="inlineStr">
        <is>
          <t>JÖNKÖPING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14566-2022</t>
        </is>
      </c>
      <c r="B702" s="1" t="n">
        <v>44655.48328703704</v>
      </c>
      <c r="C702" s="1" t="n">
        <v>45951</v>
      </c>
      <c r="D702" t="inlineStr">
        <is>
          <t>JÖNKÖPINGS LÄN</t>
        </is>
      </c>
      <c r="E702" t="inlineStr">
        <is>
          <t>JÖNKÖPING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49343-2023</t>
        </is>
      </c>
      <c r="B703" s="1" t="n">
        <v>45211</v>
      </c>
      <c r="C703" s="1" t="n">
        <v>45951</v>
      </c>
      <c r="D703" t="inlineStr">
        <is>
          <t>JÖNKÖPINGS LÄN</t>
        </is>
      </c>
      <c r="E703" t="inlineStr">
        <is>
          <t>JÖNKÖPING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31548-2025</t>
        </is>
      </c>
      <c r="B704" s="1" t="n">
        <v>45833.63770833334</v>
      </c>
      <c r="C704" s="1" t="n">
        <v>45951</v>
      </c>
      <c r="D704" t="inlineStr">
        <is>
          <t>JÖNKÖPINGS LÄN</t>
        </is>
      </c>
      <c r="E704" t="inlineStr">
        <is>
          <t>JÖNKÖPING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31757-2025</t>
        </is>
      </c>
      <c r="B705" s="1" t="n">
        <v>45834.48820601852</v>
      </c>
      <c r="C705" s="1" t="n">
        <v>45951</v>
      </c>
      <c r="D705" t="inlineStr">
        <is>
          <t>JÖNKÖPINGS LÄN</t>
        </is>
      </c>
      <c r="E705" t="inlineStr">
        <is>
          <t>JÖNKÖPING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26206-2022</t>
        </is>
      </c>
      <c r="B706" s="1" t="n">
        <v>44734</v>
      </c>
      <c r="C706" s="1" t="n">
        <v>45951</v>
      </c>
      <c r="D706" t="inlineStr">
        <is>
          <t>JÖNKÖPINGS LÄN</t>
        </is>
      </c>
      <c r="E706" t="inlineStr">
        <is>
          <t>JÖNKÖPING</t>
        </is>
      </c>
      <c r="F706" t="inlineStr">
        <is>
          <t>Kyrkan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26213-2022</t>
        </is>
      </c>
      <c r="B707" s="1" t="n">
        <v>44734</v>
      </c>
      <c r="C707" s="1" t="n">
        <v>45951</v>
      </c>
      <c r="D707" t="inlineStr">
        <is>
          <t>JÖNKÖPINGS LÄN</t>
        </is>
      </c>
      <c r="E707" t="inlineStr">
        <is>
          <t>JÖNKÖPING</t>
        </is>
      </c>
      <c r="F707" t="inlineStr">
        <is>
          <t>Kyrkan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45408-2023</t>
        </is>
      </c>
      <c r="B708" s="1" t="n">
        <v>45194</v>
      </c>
      <c r="C708" s="1" t="n">
        <v>45951</v>
      </c>
      <c r="D708" t="inlineStr">
        <is>
          <t>JÖNKÖPINGS LÄN</t>
        </is>
      </c>
      <c r="E708" t="inlineStr">
        <is>
          <t>JÖNKÖPING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45412-2023</t>
        </is>
      </c>
      <c r="B709" s="1" t="n">
        <v>45194</v>
      </c>
      <c r="C709" s="1" t="n">
        <v>45951</v>
      </c>
      <c r="D709" t="inlineStr">
        <is>
          <t>JÖNKÖPINGS LÄN</t>
        </is>
      </c>
      <c r="E709" t="inlineStr">
        <is>
          <t>JÖNKÖPING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3746-2025</t>
        </is>
      </c>
      <c r="B710" s="1" t="n">
        <v>45681.57949074074</v>
      </c>
      <c r="C710" s="1" t="n">
        <v>45951</v>
      </c>
      <c r="D710" t="inlineStr">
        <is>
          <t>JÖNKÖPINGS LÄN</t>
        </is>
      </c>
      <c r="E710" t="inlineStr">
        <is>
          <t>JÖNKÖPING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60243-2024</t>
        </is>
      </c>
      <c r="B711" s="1" t="n">
        <v>45642.8053125</v>
      </c>
      <c r="C711" s="1" t="n">
        <v>45951</v>
      </c>
      <c r="D711" t="inlineStr">
        <is>
          <t>JÖNKÖPINGS LÄN</t>
        </is>
      </c>
      <c r="E711" t="inlineStr">
        <is>
          <t>JÖNKÖPING</t>
        </is>
      </c>
      <c r="F711" t="inlineStr">
        <is>
          <t>Sveaskog</t>
        </is>
      </c>
      <c r="G711" t="n">
        <v>8.800000000000001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17362-2025</t>
        </is>
      </c>
      <c r="B712" s="1" t="n">
        <v>45756</v>
      </c>
      <c r="C712" s="1" t="n">
        <v>45951</v>
      </c>
      <c r="D712" t="inlineStr">
        <is>
          <t>JÖNKÖPINGS LÄN</t>
        </is>
      </c>
      <c r="E712" t="inlineStr">
        <is>
          <t>JÖNKÖPING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40271-2023</t>
        </is>
      </c>
      <c r="B713" s="1" t="n">
        <v>45169</v>
      </c>
      <c r="C713" s="1" t="n">
        <v>45951</v>
      </c>
      <c r="D713" t="inlineStr">
        <is>
          <t>JÖNKÖPINGS LÄN</t>
        </is>
      </c>
      <c r="E713" t="inlineStr">
        <is>
          <t>JÖNKÖPING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46321-2023</t>
        </is>
      </c>
      <c r="B714" s="1" t="n">
        <v>45197.38018518518</v>
      </c>
      <c r="C714" s="1" t="n">
        <v>45951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19211-2025</t>
        </is>
      </c>
      <c r="B715" s="1" t="n">
        <v>45769.43446759259</v>
      </c>
      <c r="C715" s="1" t="n">
        <v>45951</v>
      </c>
      <c r="D715" t="inlineStr">
        <is>
          <t>JÖNKÖPINGS LÄN</t>
        </is>
      </c>
      <c r="E715" t="inlineStr">
        <is>
          <t>JÖNKÖPING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41143-2021</t>
        </is>
      </c>
      <c r="B716" s="1" t="n">
        <v>44423.87825231482</v>
      </c>
      <c r="C716" s="1" t="n">
        <v>45951</v>
      </c>
      <c r="D716" t="inlineStr">
        <is>
          <t>JÖNKÖPINGS LÄN</t>
        </is>
      </c>
      <c r="E716" t="inlineStr">
        <is>
          <t>JÖNKÖPING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33849-2025</t>
        </is>
      </c>
      <c r="B717" s="1" t="n">
        <v>45842.49457175926</v>
      </c>
      <c r="C717" s="1" t="n">
        <v>45951</v>
      </c>
      <c r="D717" t="inlineStr">
        <is>
          <t>JÖNKÖPINGS LÄN</t>
        </is>
      </c>
      <c r="E717" t="inlineStr">
        <is>
          <t>JÖNKÖPING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33850-2025</t>
        </is>
      </c>
      <c r="B718" s="1" t="n">
        <v>45842.5059375</v>
      </c>
      <c r="C718" s="1" t="n">
        <v>45951</v>
      </c>
      <c r="D718" t="inlineStr">
        <is>
          <t>JÖNKÖPINGS LÄN</t>
        </is>
      </c>
      <c r="E718" t="inlineStr">
        <is>
          <t>JÖNKÖPING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17928-2025</t>
        </is>
      </c>
      <c r="B719" s="1" t="n">
        <v>45759.5549537037</v>
      </c>
      <c r="C719" s="1" t="n">
        <v>45951</v>
      </c>
      <c r="D719" t="inlineStr">
        <is>
          <t>JÖNKÖPINGS LÄN</t>
        </is>
      </c>
      <c r="E719" t="inlineStr">
        <is>
          <t>JÖNKÖPING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33846-2025</t>
        </is>
      </c>
      <c r="B720" s="1" t="n">
        <v>45842.49056712963</v>
      </c>
      <c r="C720" s="1" t="n">
        <v>45951</v>
      </c>
      <c r="D720" t="inlineStr">
        <is>
          <t>JÖNKÖPINGS LÄN</t>
        </is>
      </c>
      <c r="E720" t="inlineStr">
        <is>
          <t>JÖNKÖPING</t>
        </is>
      </c>
      <c r="G720" t="n">
        <v>0.4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33700-2025</t>
        </is>
      </c>
      <c r="B721" s="1" t="n">
        <v>45841.71503472222</v>
      </c>
      <c r="C721" s="1" t="n">
        <v>45951</v>
      </c>
      <c r="D721" t="inlineStr">
        <is>
          <t>JÖNKÖPINGS LÄN</t>
        </is>
      </c>
      <c r="E721" t="inlineStr">
        <is>
          <t>JÖNKÖPING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2779-2024</t>
        </is>
      </c>
      <c r="B722" s="1" t="n">
        <v>45314</v>
      </c>
      <c r="C722" s="1" t="n">
        <v>45951</v>
      </c>
      <c r="D722" t="inlineStr">
        <is>
          <t>JÖNKÖPINGS LÄN</t>
        </is>
      </c>
      <c r="E722" t="inlineStr">
        <is>
          <t>JÖNKÖPING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33417-2025</t>
        </is>
      </c>
      <c r="B723" s="1" t="n">
        <v>45841.4390625</v>
      </c>
      <c r="C723" s="1" t="n">
        <v>45951</v>
      </c>
      <c r="D723" t="inlineStr">
        <is>
          <t>JÖNKÖPINGS LÄN</t>
        </is>
      </c>
      <c r="E723" t="inlineStr">
        <is>
          <t>JÖNKÖPING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1425-2024</t>
        </is>
      </c>
      <c r="B724" s="1" t="n">
        <v>45303.63494212963</v>
      </c>
      <c r="C724" s="1" t="n">
        <v>45951</v>
      </c>
      <c r="D724" t="inlineStr">
        <is>
          <t>JÖNKÖPINGS LÄN</t>
        </is>
      </c>
      <c r="E724" t="inlineStr">
        <is>
          <t>JÖNKÖPING</t>
        </is>
      </c>
      <c r="F724" t="inlineStr">
        <is>
          <t>Sveaskog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34605-2025</t>
        </is>
      </c>
      <c r="B725" s="1" t="n">
        <v>45846</v>
      </c>
      <c r="C725" s="1" t="n">
        <v>45951</v>
      </c>
      <c r="D725" t="inlineStr">
        <is>
          <t>JÖNKÖPINGS LÄN</t>
        </is>
      </c>
      <c r="E725" t="inlineStr">
        <is>
          <t>JÖNKÖPING</t>
        </is>
      </c>
      <c r="F725" t="inlineStr">
        <is>
          <t>Kyrkan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34600-2025</t>
        </is>
      </c>
      <c r="B726" s="1" t="n">
        <v>45846</v>
      </c>
      <c r="C726" s="1" t="n">
        <v>45951</v>
      </c>
      <c r="D726" t="inlineStr">
        <is>
          <t>JÖNKÖPINGS LÄN</t>
        </is>
      </c>
      <c r="E726" t="inlineStr">
        <is>
          <t>JÖNKÖPING</t>
        </is>
      </c>
      <c r="F726" t="inlineStr">
        <is>
          <t>Kyrkan</t>
        </is>
      </c>
      <c r="G726" t="n">
        <v>4.4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17363-2025</t>
        </is>
      </c>
      <c r="B727" s="1" t="n">
        <v>45756</v>
      </c>
      <c r="C727" s="1" t="n">
        <v>45951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24329-2025</t>
        </is>
      </c>
      <c r="B728" s="1" t="n">
        <v>45797.56770833334</v>
      </c>
      <c r="C728" s="1" t="n">
        <v>45951</v>
      </c>
      <c r="D728" t="inlineStr">
        <is>
          <t>JÖNKÖPINGS LÄN</t>
        </is>
      </c>
      <c r="E728" t="inlineStr">
        <is>
          <t>JÖNKÖPING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47401-2024</t>
        </is>
      </c>
      <c r="B729" s="1" t="n">
        <v>45587.47273148148</v>
      </c>
      <c r="C729" s="1" t="n">
        <v>45951</v>
      </c>
      <c r="D729" t="inlineStr">
        <is>
          <t>JÖNKÖPINGS LÄN</t>
        </is>
      </c>
      <c r="E729" t="inlineStr">
        <is>
          <t>JÖNKÖPING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57180-2023</t>
        </is>
      </c>
      <c r="B730" s="1" t="n">
        <v>45245.46393518519</v>
      </c>
      <c r="C730" s="1" t="n">
        <v>45951</v>
      </c>
      <c r="D730" t="inlineStr">
        <is>
          <t>JÖNKÖPINGS LÄN</t>
        </is>
      </c>
      <c r="E730" t="inlineStr">
        <is>
          <t>JÖNKÖPING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44416-2023</t>
        </is>
      </c>
      <c r="B731" s="1" t="n">
        <v>45189</v>
      </c>
      <c r="C731" s="1" t="n">
        <v>45951</v>
      </c>
      <c r="D731" t="inlineStr">
        <is>
          <t>JÖNKÖPINGS LÄN</t>
        </is>
      </c>
      <c r="E731" t="inlineStr">
        <is>
          <t>JÖNKÖPING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34513-2025</t>
        </is>
      </c>
      <c r="B732" s="1" t="n">
        <v>45846</v>
      </c>
      <c r="C732" s="1" t="n">
        <v>45951</v>
      </c>
      <c r="D732" t="inlineStr">
        <is>
          <t>JÖNKÖPINGS LÄN</t>
        </is>
      </c>
      <c r="E732" t="inlineStr">
        <is>
          <t>JÖNKÖPING</t>
        </is>
      </c>
      <c r="F732" t="inlineStr">
        <is>
          <t>Kyrkan</t>
        </is>
      </c>
      <c r="G732" t="n">
        <v>10.2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304-2024</t>
        </is>
      </c>
      <c r="B733" s="1" t="n">
        <v>45294</v>
      </c>
      <c r="C733" s="1" t="n">
        <v>45951</v>
      </c>
      <c r="D733" t="inlineStr">
        <is>
          <t>JÖNKÖPINGS LÄN</t>
        </is>
      </c>
      <c r="E733" t="inlineStr">
        <is>
          <t>JÖNKÖPING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59269-2022</t>
        </is>
      </c>
      <c r="B734" s="1" t="n">
        <v>44904.59393518518</v>
      </c>
      <c r="C734" s="1" t="n">
        <v>45951</v>
      </c>
      <c r="D734" t="inlineStr">
        <is>
          <t>JÖNKÖPINGS LÄN</t>
        </is>
      </c>
      <c r="E734" t="inlineStr">
        <is>
          <t>JÖNKÖPING</t>
        </is>
      </c>
      <c r="F734" t="inlineStr">
        <is>
          <t>Kommuner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59293-2022</t>
        </is>
      </c>
      <c r="B735" s="1" t="n">
        <v>44897</v>
      </c>
      <c r="C735" s="1" t="n">
        <v>45951</v>
      </c>
      <c r="D735" t="inlineStr">
        <is>
          <t>JÖNKÖPINGS LÄN</t>
        </is>
      </c>
      <c r="E735" t="inlineStr">
        <is>
          <t>JÖNKÖPING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59294-2022</t>
        </is>
      </c>
      <c r="B736" s="1" t="n">
        <v>44904.61212962963</v>
      </c>
      <c r="C736" s="1" t="n">
        <v>45951</v>
      </c>
      <c r="D736" t="inlineStr">
        <is>
          <t>JÖNKÖPINGS LÄN</t>
        </is>
      </c>
      <c r="E736" t="inlineStr">
        <is>
          <t>JÖNKÖPING</t>
        </is>
      </c>
      <c r="F736" t="inlineStr">
        <is>
          <t>Kommuner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57567-2023</t>
        </is>
      </c>
      <c r="B737" s="1" t="n">
        <v>45246.50074074074</v>
      </c>
      <c r="C737" s="1" t="n">
        <v>45951</v>
      </c>
      <c r="D737" t="inlineStr">
        <is>
          <t>JÖNKÖPINGS LÄN</t>
        </is>
      </c>
      <c r="E737" t="inlineStr">
        <is>
          <t>JÖNKÖPING</t>
        </is>
      </c>
      <c r="F737" t="inlineStr">
        <is>
          <t>Kyrkan</t>
        </is>
      </c>
      <c r="G737" t="n">
        <v>7.6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62414-2023</t>
        </is>
      </c>
      <c r="B738" s="1" t="n">
        <v>45268</v>
      </c>
      <c r="C738" s="1" t="n">
        <v>45951</v>
      </c>
      <c r="D738" t="inlineStr">
        <is>
          <t>JÖNKÖPINGS LÄN</t>
        </is>
      </c>
      <c r="E738" t="inlineStr">
        <is>
          <t>JÖNKÖPING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34356-2025</t>
        </is>
      </c>
      <c r="B739" s="1" t="n">
        <v>45846.48190972222</v>
      </c>
      <c r="C739" s="1" t="n">
        <v>45951</v>
      </c>
      <c r="D739" t="inlineStr">
        <is>
          <t>JÖNKÖPINGS LÄN</t>
        </is>
      </c>
      <c r="E739" t="inlineStr">
        <is>
          <t>JÖNKÖPING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34183-2025</t>
        </is>
      </c>
      <c r="B740" s="1" t="n">
        <v>45845.60700231481</v>
      </c>
      <c r="C740" s="1" t="n">
        <v>45951</v>
      </c>
      <c r="D740" t="inlineStr">
        <is>
          <t>JÖNKÖPINGS LÄN</t>
        </is>
      </c>
      <c r="E740" t="inlineStr">
        <is>
          <t>JÖNKÖPING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34450-2025</t>
        </is>
      </c>
      <c r="B741" s="1" t="n">
        <v>45846.73861111111</v>
      </c>
      <c r="C741" s="1" t="n">
        <v>45951</v>
      </c>
      <c r="D741" t="inlineStr">
        <is>
          <t>JÖNKÖPINGS LÄN</t>
        </is>
      </c>
      <c r="E741" t="inlineStr">
        <is>
          <t>JÖNKÖPING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51183-2024</t>
        </is>
      </c>
      <c r="B742" s="1" t="n">
        <v>45603.60537037037</v>
      </c>
      <c r="C742" s="1" t="n">
        <v>45951</v>
      </c>
      <c r="D742" t="inlineStr">
        <is>
          <t>JÖNKÖPINGS LÄN</t>
        </is>
      </c>
      <c r="E742" t="inlineStr">
        <is>
          <t>JÖNKÖPING</t>
        </is>
      </c>
      <c r="G742" t="n">
        <v>5.9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18069-2025</t>
        </is>
      </c>
      <c r="B743" s="1" t="n">
        <v>45761.49107638889</v>
      </c>
      <c r="C743" s="1" t="n">
        <v>45951</v>
      </c>
      <c r="D743" t="inlineStr">
        <is>
          <t>JÖNKÖPINGS LÄN</t>
        </is>
      </c>
      <c r="E743" t="inlineStr">
        <is>
          <t>JÖNKÖPING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3364-2025</t>
        </is>
      </c>
      <c r="B744" s="1" t="n">
        <v>45679.99299768519</v>
      </c>
      <c r="C744" s="1" t="n">
        <v>45951</v>
      </c>
      <c r="D744" t="inlineStr">
        <is>
          <t>JÖNKÖPINGS LÄN</t>
        </is>
      </c>
      <c r="E744" t="inlineStr">
        <is>
          <t>JÖNKÖPING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62844-2023</t>
        </is>
      </c>
      <c r="B745" s="1" t="n">
        <v>45272</v>
      </c>
      <c r="C745" s="1" t="n">
        <v>45951</v>
      </c>
      <c r="D745" t="inlineStr">
        <is>
          <t>JÖNKÖPINGS LÄN</t>
        </is>
      </c>
      <c r="E745" t="inlineStr">
        <is>
          <t>JÖNKÖPING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52812-2023</t>
        </is>
      </c>
      <c r="B746" s="1" t="n">
        <v>45226.3731712963</v>
      </c>
      <c r="C746" s="1" t="n">
        <v>45951</v>
      </c>
      <c r="D746" t="inlineStr">
        <is>
          <t>JÖNKÖPINGS LÄN</t>
        </is>
      </c>
      <c r="E746" t="inlineStr">
        <is>
          <t>JÖNKÖPING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19348-2025</t>
        </is>
      </c>
      <c r="B747" s="1" t="n">
        <v>45769.60498842593</v>
      </c>
      <c r="C747" s="1" t="n">
        <v>45951</v>
      </c>
      <c r="D747" t="inlineStr">
        <is>
          <t>JÖNKÖPINGS LÄN</t>
        </is>
      </c>
      <c r="E747" t="inlineStr">
        <is>
          <t>JÖNKÖPING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18969-2025</t>
        </is>
      </c>
      <c r="B748" s="1" t="n">
        <v>45764.53740740741</v>
      </c>
      <c r="C748" s="1" t="n">
        <v>45951</v>
      </c>
      <c r="D748" t="inlineStr">
        <is>
          <t>JÖNKÖPINGS LÄN</t>
        </is>
      </c>
      <c r="E748" t="inlineStr">
        <is>
          <t>JÖNKÖPING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16500-2025</t>
        </is>
      </c>
      <c r="B749" s="1" t="n">
        <v>45751</v>
      </c>
      <c r="C749" s="1" t="n">
        <v>45951</v>
      </c>
      <c r="D749" t="inlineStr">
        <is>
          <t>JÖNKÖPINGS LÄN</t>
        </is>
      </c>
      <c r="E749" t="inlineStr">
        <is>
          <t>JÖNKÖPING</t>
        </is>
      </c>
      <c r="F749" t="inlineStr">
        <is>
          <t>Sveaskog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57509-2024</t>
        </is>
      </c>
      <c r="B750" s="1" t="n">
        <v>45630.3944675926</v>
      </c>
      <c r="C750" s="1" t="n">
        <v>45951</v>
      </c>
      <c r="D750" t="inlineStr">
        <is>
          <t>JÖNKÖPINGS LÄN</t>
        </is>
      </c>
      <c r="E750" t="inlineStr">
        <is>
          <t>JÖNKÖPING</t>
        </is>
      </c>
      <c r="F750" t="inlineStr">
        <is>
          <t>Sveaskog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56051-2023</t>
        </is>
      </c>
      <c r="B751" s="1" t="n">
        <v>45240</v>
      </c>
      <c r="C751" s="1" t="n">
        <v>45951</v>
      </c>
      <c r="D751" t="inlineStr">
        <is>
          <t>JÖNKÖPINGS LÄN</t>
        </is>
      </c>
      <c r="E751" t="inlineStr">
        <is>
          <t>JÖNKÖPING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7033-2025</t>
        </is>
      </c>
      <c r="B752" s="1" t="n">
        <v>45701</v>
      </c>
      <c r="C752" s="1" t="n">
        <v>45951</v>
      </c>
      <c r="D752" t="inlineStr">
        <is>
          <t>JÖNKÖPINGS LÄN</t>
        </is>
      </c>
      <c r="E752" t="inlineStr">
        <is>
          <t>JÖNKÖPING</t>
        </is>
      </c>
      <c r="G752" t="n">
        <v>2.3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22541-2025</t>
        </is>
      </c>
      <c r="B753" s="1" t="n">
        <v>45788.32225694445</v>
      </c>
      <c r="C753" s="1" t="n">
        <v>45951</v>
      </c>
      <c r="D753" t="inlineStr">
        <is>
          <t>JÖNKÖPINGS LÄN</t>
        </is>
      </c>
      <c r="E753" t="inlineStr">
        <is>
          <t>JÖNKÖPING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35744-2025</t>
        </is>
      </c>
      <c r="B754" s="1" t="n">
        <v>45860.54674768518</v>
      </c>
      <c r="C754" s="1" t="n">
        <v>45951</v>
      </c>
      <c r="D754" t="inlineStr">
        <is>
          <t>JÖNKÖPINGS LÄN</t>
        </is>
      </c>
      <c r="E754" t="inlineStr">
        <is>
          <t>JÖNKÖPING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35862-2025</t>
        </is>
      </c>
      <c r="B755" s="1" t="n">
        <v>45861.68065972222</v>
      </c>
      <c r="C755" s="1" t="n">
        <v>45951</v>
      </c>
      <c r="D755" t="inlineStr">
        <is>
          <t>JÖNKÖPINGS LÄN</t>
        </is>
      </c>
      <c r="E755" t="inlineStr">
        <is>
          <t>JÖNKÖPING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35936-2025</t>
        </is>
      </c>
      <c r="B756" s="1" t="n">
        <v>45862.63645833333</v>
      </c>
      <c r="C756" s="1" t="n">
        <v>45951</v>
      </c>
      <c r="D756" t="inlineStr">
        <is>
          <t>JÖNKÖPINGS LÄN</t>
        </is>
      </c>
      <c r="E756" t="inlineStr">
        <is>
          <t>JÖNKÖPING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35820-2025</t>
        </is>
      </c>
      <c r="B757" s="1" t="n">
        <v>45861.46241898148</v>
      </c>
      <c r="C757" s="1" t="n">
        <v>45951</v>
      </c>
      <c r="D757" t="inlineStr">
        <is>
          <t>JÖNKÖPINGS LÄN</t>
        </is>
      </c>
      <c r="E757" t="inlineStr">
        <is>
          <t>JÖNKÖPING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42922-2025</t>
        </is>
      </c>
      <c r="B758" s="1" t="n">
        <v>45908.90319444444</v>
      </c>
      <c r="C758" s="1" t="n">
        <v>45951</v>
      </c>
      <c r="D758" t="inlineStr">
        <is>
          <t>JÖNKÖPINGS LÄN</t>
        </is>
      </c>
      <c r="E758" t="inlineStr">
        <is>
          <t>JÖNKÖPING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62629-2023</t>
        </is>
      </c>
      <c r="B759" s="1" t="n">
        <v>45271</v>
      </c>
      <c r="C759" s="1" t="n">
        <v>45951</v>
      </c>
      <c r="D759" t="inlineStr">
        <is>
          <t>JÖNKÖPINGS LÄN</t>
        </is>
      </c>
      <c r="E759" t="inlineStr">
        <is>
          <t>JÖNKÖPING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36290-2025</t>
        </is>
      </c>
      <c r="B760" s="1" t="n">
        <v>45867.66349537037</v>
      </c>
      <c r="C760" s="1" t="n">
        <v>45951</v>
      </c>
      <c r="D760" t="inlineStr">
        <is>
          <t>JÖNKÖPINGS LÄN</t>
        </is>
      </c>
      <c r="E760" t="inlineStr">
        <is>
          <t>JÖNKÖPING</t>
        </is>
      </c>
      <c r="G760" t="n">
        <v>13.8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42923-2025</t>
        </is>
      </c>
      <c r="B761" s="1" t="n">
        <v>45908.91429398148</v>
      </c>
      <c r="C761" s="1" t="n">
        <v>45951</v>
      </c>
      <c r="D761" t="inlineStr">
        <is>
          <t>JÖNKÖPINGS LÄN</t>
        </is>
      </c>
      <c r="E761" t="inlineStr">
        <is>
          <t>JÖNKÖPING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42925-2025</t>
        </is>
      </c>
      <c r="B762" s="1" t="n">
        <v>45908.92369212963</v>
      </c>
      <c r="C762" s="1" t="n">
        <v>45951</v>
      </c>
      <c r="D762" t="inlineStr">
        <is>
          <t>JÖNKÖPINGS LÄN</t>
        </is>
      </c>
      <c r="E762" t="inlineStr">
        <is>
          <t>JÖNKÖPING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42924-2025</t>
        </is>
      </c>
      <c r="B763" s="1" t="n">
        <v>45908.92039351852</v>
      </c>
      <c r="C763" s="1" t="n">
        <v>45951</v>
      </c>
      <c r="D763" t="inlineStr">
        <is>
          <t>JÖNKÖPINGS LÄN</t>
        </is>
      </c>
      <c r="E763" t="inlineStr">
        <is>
          <t>JÖNKÖPING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56131-2022</t>
        </is>
      </c>
      <c r="B764" s="1" t="n">
        <v>44889</v>
      </c>
      <c r="C764" s="1" t="n">
        <v>45951</v>
      </c>
      <c r="D764" t="inlineStr">
        <is>
          <t>JÖNKÖPINGS LÄN</t>
        </is>
      </c>
      <c r="E764" t="inlineStr">
        <is>
          <t>JÖNKÖPING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46623-2023</t>
        </is>
      </c>
      <c r="B765" s="1" t="n">
        <v>45198.41381944445</v>
      </c>
      <c r="C765" s="1" t="n">
        <v>45951</v>
      </c>
      <c r="D765" t="inlineStr">
        <is>
          <t>JÖNKÖPINGS LÄN</t>
        </is>
      </c>
      <c r="E765" t="inlineStr">
        <is>
          <t>JÖNKÖPING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46628-2023</t>
        </is>
      </c>
      <c r="B766" s="1" t="n">
        <v>45198.41887731481</v>
      </c>
      <c r="C766" s="1" t="n">
        <v>45951</v>
      </c>
      <c r="D766" t="inlineStr">
        <is>
          <t>JÖNKÖPINGS LÄN</t>
        </is>
      </c>
      <c r="E766" t="inlineStr">
        <is>
          <t>JÖNKÖPING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13405-2025</t>
        </is>
      </c>
      <c r="B767" s="1" t="n">
        <v>45735.82282407407</v>
      </c>
      <c r="C767" s="1" t="n">
        <v>45951</v>
      </c>
      <c r="D767" t="inlineStr">
        <is>
          <t>JÖNKÖPINGS LÄN</t>
        </is>
      </c>
      <c r="E767" t="inlineStr">
        <is>
          <t>JÖNKÖPING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46971-2023</t>
        </is>
      </c>
      <c r="B768" s="1" t="n">
        <v>45201.45827546297</v>
      </c>
      <c r="C768" s="1" t="n">
        <v>45951</v>
      </c>
      <c r="D768" t="inlineStr">
        <is>
          <t>JÖNKÖPINGS LÄN</t>
        </is>
      </c>
      <c r="E768" t="inlineStr">
        <is>
          <t>JÖNKÖPING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36147-2024</t>
        </is>
      </c>
      <c r="B769" s="1" t="n">
        <v>45534.36645833333</v>
      </c>
      <c r="C769" s="1" t="n">
        <v>45951</v>
      </c>
      <c r="D769" t="inlineStr">
        <is>
          <t>JÖNKÖPINGS LÄN</t>
        </is>
      </c>
      <c r="E769" t="inlineStr">
        <is>
          <t>JÖNKÖPING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36618-2025</t>
        </is>
      </c>
      <c r="B770" s="1" t="n">
        <v>45870.62930555556</v>
      </c>
      <c r="C770" s="1" t="n">
        <v>45951</v>
      </c>
      <c r="D770" t="inlineStr">
        <is>
          <t>JÖNKÖPINGS LÄN</t>
        </is>
      </c>
      <c r="E770" t="inlineStr">
        <is>
          <t>JÖNKÖPING</t>
        </is>
      </c>
      <c r="F770" t="inlineStr">
        <is>
          <t>Sveaskog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59370-2023</t>
        </is>
      </c>
      <c r="B771" s="1" t="n">
        <v>45253.73424768518</v>
      </c>
      <c r="C771" s="1" t="n">
        <v>45951</v>
      </c>
      <c r="D771" t="inlineStr">
        <is>
          <t>JÖNKÖPINGS LÄN</t>
        </is>
      </c>
      <c r="E771" t="inlineStr">
        <is>
          <t>JÖNKÖPING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902-2024</t>
        </is>
      </c>
      <c r="B772" s="1" t="n">
        <v>45300</v>
      </c>
      <c r="C772" s="1" t="n">
        <v>45951</v>
      </c>
      <c r="D772" t="inlineStr">
        <is>
          <t>JÖNKÖPINGS LÄN</t>
        </is>
      </c>
      <c r="E772" t="inlineStr">
        <is>
          <t>JÖNKÖPING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36617-2025</t>
        </is>
      </c>
      <c r="B773" s="1" t="n">
        <v>45870.62511574074</v>
      </c>
      <c r="C773" s="1" t="n">
        <v>45951</v>
      </c>
      <c r="D773" t="inlineStr">
        <is>
          <t>JÖNKÖPINGS LÄN</t>
        </is>
      </c>
      <c r="E773" t="inlineStr">
        <is>
          <t>JÖNKÖPING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50168-2023</t>
        </is>
      </c>
      <c r="B774" s="1" t="n">
        <v>45215.71418981482</v>
      </c>
      <c r="C774" s="1" t="n">
        <v>45951</v>
      </c>
      <c r="D774" t="inlineStr">
        <is>
          <t>JÖNKÖPINGS LÄN</t>
        </is>
      </c>
      <c r="E774" t="inlineStr">
        <is>
          <t>JÖNKÖPING</t>
        </is>
      </c>
      <c r="G774" t="n">
        <v>4.6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14078-2024</t>
        </is>
      </c>
      <c r="B775" s="1" t="n">
        <v>45392.58569444445</v>
      </c>
      <c r="C775" s="1" t="n">
        <v>45951</v>
      </c>
      <c r="D775" t="inlineStr">
        <is>
          <t>JÖNKÖPINGS LÄN</t>
        </is>
      </c>
      <c r="E775" t="inlineStr">
        <is>
          <t>JÖNKÖPING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71504-2021</t>
        </is>
      </c>
      <c r="B776" s="1" t="n">
        <v>44540.57753472222</v>
      </c>
      <c r="C776" s="1" t="n">
        <v>45951</v>
      </c>
      <c r="D776" t="inlineStr">
        <is>
          <t>JÖNKÖPINGS LÄN</t>
        </is>
      </c>
      <c r="E776" t="inlineStr">
        <is>
          <t>JÖNKÖPING</t>
        </is>
      </c>
      <c r="G776" t="n">
        <v>6.9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22542-2025</t>
        </is>
      </c>
      <c r="B777" s="1" t="n">
        <v>45788.3231712963</v>
      </c>
      <c r="C777" s="1" t="n">
        <v>45951</v>
      </c>
      <c r="D777" t="inlineStr">
        <is>
          <t>JÖNKÖPINGS LÄN</t>
        </is>
      </c>
      <c r="E777" t="inlineStr">
        <is>
          <t>JÖNKÖPING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51876-2022</t>
        </is>
      </c>
      <c r="B778" s="1" t="n">
        <v>44867</v>
      </c>
      <c r="C778" s="1" t="n">
        <v>45951</v>
      </c>
      <c r="D778" t="inlineStr">
        <is>
          <t>JÖNKÖPINGS LÄN</t>
        </is>
      </c>
      <c r="E778" t="inlineStr">
        <is>
          <t>JÖNKÖPING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28232-2024</t>
        </is>
      </c>
      <c r="B779" s="1" t="n">
        <v>45477.38554398148</v>
      </c>
      <c r="C779" s="1" t="n">
        <v>45951</v>
      </c>
      <c r="D779" t="inlineStr">
        <is>
          <t>JÖNKÖPINGS LÄN</t>
        </is>
      </c>
      <c r="E779" t="inlineStr">
        <is>
          <t>JÖNKÖPING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28234-2024</t>
        </is>
      </c>
      <c r="B780" s="1" t="n">
        <v>45477.38663194444</v>
      </c>
      <c r="C780" s="1" t="n">
        <v>45951</v>
      </c>
      <c r="D780" t="inlineStr">
        <is>
          <t>JÖNKÖPINGS LÄN</t>
        </is>
      </c>
      <c r="E780" t="inlineStr">
        <is>
          <t>JÖNKÖPING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59312-2022</t>
        </is>
      </c>
      <c r="B781" s="1" t="n">
        <v>44904</v>
      </c>
      <c r="C781" s="1" t="n">
        <v>45951</v>
      </c>
      <c r="D781" t="inlineStr">
        <is>
          <t>JÖNKÖPINGS LÄN</t>
        </is>
      </c>
      <c r="E781" t="inlineStr">
        <is>
          <t>JÖNKÖPING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43991-2025</t>
        </is>
      </c>
      <c r="B782" s="1" t="n">
        <v>45915.44439814815</v>
      </c>
      <c r="C782" s="1" t="n">
        <v>45951</v>
      </c>
      <c r="D782" t="inlineStr">
        <is>
          <t>JÖNKÖPINGS LÄN</t>
        </is>
      </c>
      <c r="E782" t="inlineStr">
        <is>
          <t>JÖNKÖPING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19040-2021</t>
        </is>
      </c>
      <c r="B783" s="1" t="n">
        <v>44308.520625</v>
      </c>
      <c r="C783" s="1" t="n">
        <v>45951</v>
      </c>
      <c r="D783" t="inlineStr">
        <is>
          <t>JÖNKÖPINGS LÄN</t>
        </is>
      </c>
      <c r="E783" t="inlineStr">
        <is>
          <t>JÖNKÖPING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12938-2025</t>
        </is>
      </c>
      <c r="B784" s="1" t="n">
        <v>45734.3584837963</v>
      </c>
      <c r="C784" s="1" t="n">
        <v>45951</v>
      </c>
      <c r="D784" t="inlineStr">
        <is>
          <t>JÖNKÖPINGS LÄN</t>
        </is>
      </c>
      <c r="E784" t="inlineStr">
        <is>
          <t>JÖNKÖPING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55101-2020</t>
        </is>
      </c>
      <c r="B785" s="1" t="n">
        <v>44130</v>
      </c>
      <c r="C785" s="1" t="n">
        <v>45951</v>
      </c>
      <c r="D785" t="inlineStr">
        <is>
          <t>JÖNKÖPINGS LÄN</t>
        </is>
      </c>
      <c r="E785" t="inlineStr">
        <is>
          <t>JÖNKÖPING</t>
        </is>
      </c>
      <c r="G785" t="n">
        <v>11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44010-2025</t>
        </is>
      </c>
      <c r="B786" s="1" t="n">
        <v>45915.46344907407</v>
      </c>
      <c r="C786" s="1" t="n">
        <v>45951</v>
      </c>
      <c r="D786" t="inlineStr">
        <is>
          <t>JÖNKÖPINGS LÄN</t>
        </is>
      </c>
      <c r="E786" t="inlineStr">
        <is>
          <t>JÖNKÖPING</t>
        </is>
      </c>
      <c r="G786" t="n">
        <v>5.4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1241-2024</t>
        </is>
      </c>
      <c r="B787" s="1" t="n">
        <v>45302</v>
      </c>
      <c r="C787" s="1" t="n">
        <v>45951</v>
      </c>
      <c r="D787" t="inlineStr">
        <is>
          <t>JÖNKÖPINGS LÄN</t>
        </is>
      </c>
      <c r="E787" t="inlineStr">
        <is>
          <t>JÖNKÖPING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66056-2020</t>
        </is>
      </c>
      <c r="B788" s="1" t="n">
        <v>44175</v>
      </c>
      <c r="C788" s="1" t="n">
        <v>45951</v>
      </c>
      <c r="D788" t="inlineStr">
        <is>
          <t>JÖNKÖPINGS LÄN</t>
        </is>
      </c>
      <c r="E788" t="inlineStr">
        <is>
          <t>JÖNKÖPING</t>
        </is>
      </c>
      <c r="G788" t="n">
        <v>5.6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44775-2025</t>
        </is>
      </c>
      <c r="B789" s="1" t="n">
        <v>45917.83934027778</v>
      </c>
      <c r="C789" s="1" t="n">
        <v>45951</v>
      </c>
      <c r="D789" t="inlineStr">
        <is>
          <t>JÖNKÖPINGS LÄN</t>
        </is>
      </c>
      <c r="E789" t="inlineStr">
        <is>
          <t>JÖNKÖPING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37149-2025</t>
        </is>
      </c>
      <c r="B790" s="1" t="n">
        <v>45875.57328703703</v>
      </c>
      <c r="C790" s="1" t="n">
        <v>45951</v>
      </c>
      <c r="D790" t="inlineStr">
        <is>
          <t>JÖNKÖPINGS LÄN</t>
        </is>
      </c>
      <c r="E790" t="inlineStr">
        <is>
          <t>JÖNKÖPING</t>
        </is>
      </c>
      <c r="F790" t="inlineStr">
        <is>
          <t>Kommuner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56599-2022</t>
        </is>
      </c>
      <c r="B791" s="1" t="n">
        <v>44893</v>
      </c>
      <c r="C791" s="1" t="n">
        <v>45951</v>
      </c>
      <c r="D791" t="inlineStr">
        <is>
          <t>JÖNKÖPINGS LÄN</t>
        </is>
      </c>
      <c r="E791" t="inlineStr">
        <is>
          <t>JÖNKÖPING</t>
        </is>
      </c>
      <c r="G791" t="n">
        <v>4.6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37337-2025</t>
        </is>
      </c>
      <c r="B792" s="1" t="n">
        <v>45876.6799537037</v>
      </c>
      <c r="C792" s="1" t="n">
        <v>45951</v>
      </c>
      <c r="D792" t="inlineStr">
        <is>
          <t>JÖNKÖPINGS LÄN</t>
        </is>
      </c>
      <c r="E792" t="inlineStr">
        <is>
          <t>JÖNKÖPING</t>
        </is>
      </c>
      <c r="G792" t="n">
        <v>5.6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44571-2025</t>
        </is>
      </c>
      <c r="B793" s="1" t="n">
        <v>45917.38972222222</v>
      </c>
      <c r="C793" s="1" t="n">
        <v>45951</v>
      </c>
      <c r="D793" t="inlineStr">
        <is>
          <t>JÖNKÖPINGS LÄN</t>
        </is>
      </c>
      <c r="E793" t="inlineStr">
        <is>
          <t>JÖNKÖPING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38756-2024</t>
        </is>
      </c>
      <c r="B794" s="1" t="n">
        <v>45547.43438657407</v>
      </c>
      <c r="C794" s="1" t="n">
        <v>45951</v>
      </c>
      <c r="D794" t="inlineStr">
        <is>
          <t>JÖNKÖPINGS LÄN</t>
        </is>
      </c>
      <c r="E794" t="inlineStr">
        <is>
          <t>JÖNKÖPING</t>
        </is>
      </c>
      <c r="F794" t="inlineStr">
        <is>
          <t>Sveaskog</t>
        </is>
      </c>
      <c r="G794" t="n">
        <v>3.5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16212-2024</t>
        </is>
      </c>
      <c r="B795" s="1" t="n">
        <v>45406.89568287037</v>
      </c>
      <c r="C795" s="1" t="n">
        <v>45951</v>
      </c>
      <c r="D795" t="inlineStr">
        <is>
          <t>JÖNKÖPINGS LÄN</t>
        </is>
      </c>
      <c r="E795" t="inlineStr">
        <is>
          <t>JÖNKÖPING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16213-2024</t>
        </is>
      </c>
      <c r="B796" s="1" t="n">
        <v>45406.89640046296</v>
      </c>
      <c r="C796" s="1" t="n">
        <v>45951</v>
      </c>
      <c r="D796" t="inlineStr">
        <is>
          <t>JÖNKÖPINGS LÄN</t>
        </is>
      </c>
      <c r="E796" t="inlineStr">
        <is>
          <t>JÖNKÖPING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48308-2022</t>
        </is>
      </c>
      <c r="B797" s="1" t="n">
        <v>44853</v>
      </c>
      <c r="C797" s="1" t="n">
        <v>45951</v>
      </c>
      <c r="D797" t="inlineStr">
        <is>
          <t>JÖNKÖPINGS LÄN</t>
        </is>
      </c>
      <c r="E797" t="inlineStr">
        <is>
          <t>JÖNKÖPING</t>
        </is>
      </c>
      <c r="G797" t="n">
        <v>5.5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57715-2021</t>
        </is>
      </c>
      <c r="B798" s="1" t="n">
        <v>44484</v>
      </c>
      <c r="C798" s="1" t="n">
        <v>45951</v>
      </c>
      <c r="D798" t="inlineStr">
        <is>
          <t>JÖNKÖPINGS LÄN</t>
        </is>
      </c>
      <c r="E798" t="inlineStr">
        <is>
          <t>JÖNKÖPING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37170-2025</t>
        </is>
      </c>
      <c r="B799" s="1" t="n">
        <v>45875.60922453704</v>
      </c>
      <c r="C799" s="1" t="n">
        <v>45951</v>
      </c>
      <c r="D799" t="inlineStr">
        <is>
          <t>JÖNKÖPINGS LÄN</t>
        </is>
      </c>
      <c r="E799" t="inlineStr">
        <is>
          <t>JÖNKÖPING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3381-2023</t>
        </is>
      </c>
      <c r="B800" s="1" t="n">
        <v>44949</v>
      </c>
      <c r="C800" s="1" t="n">
        <v>45951</v>
      </c>
      <c r="D800" t="inlineStr">
        <is>
          <t>JÖNKÖPINGS LÄN</t>
        </is>
      </c>
      <c r="E800" t="inlineStr">
        <is>
          <t>JÖNKÖPING</t>
        </is>
      </c>
      <c r="G800" t="n">
        <v>14.5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13691-2022</t>
        </is>
      </c>
      <c r="B801" s="1" t="n">
        <v>44648</v>
      </c>
      <c r="C801" s="1" t="n">
        <v>45951</v>
      </c>
      <c r="D801" t="inlineStr">
        <is>
          <t>JÖNKÖPINGS LÄN</t>
        </is>
      </c>
      <c r="E801" t="inlineStr">
        <is>
          <t>JÖNKÖPING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49392-2022</t>
        </is>
      </c>
      <c r="B802" s="1" t="n">
        <v>44861.62300925926</v>
      </c>
      <c r="C802" s="1" t="n">
        <v>45951</v>
      </c>
      <c r="D802" t="inlineStr">
        <is>
          <t>JÖNKÖPINGS LÄN</t>
        </is>
      </c>
      <c r="E802" t="inlineStr">
        <is>
          <t>JÖNKÖPING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1752-2023</t>
        </is>
      </c>
      <c r="B803" s="1" t="n">
        <v>44938.53719907408</v>
      </c>
      <c r="C803" s="1" t="n">
        <v>45951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11801-2024</t>
        </is>
      </c>
      <c r="B804" s="1" t="n">
        <v>45375</v>
      </c>
      <c r="C804" s="1" t="n">
        <v>45951</v>
      </c>
      <c r="D804" t="inlineStr">
        <is>
          <t>JÖNKÖPINGS LÄN</t>
        </is>
      </c>
      <c r="E804" t="inlineStr">
        <is>
          <t>JÖNKÖPING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43251-2023</t>
        </is>
      </c>
      <c r="B805" s="1" t="n">
        <v>45180</v>
      </c>
      <c r="C805" s="1" t="n">
        <v>45951</v>
      </c>
      <c r="D805" t="inlineStr">
        <is>
          <t>JÖNKÖPINGS LÄN</t>
        </is>
      </c>
      <c r="E805" t="inlineStr">
        <is>
          <t>JÖNKÖPING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2454-2023</t>
        </is>
      </c>
      <c r="B806" s="1" t="n">
        <v>44943.44811342593</v>
      </c>
      <c r="C806" s="1" t="n">
        <v>45951</v>
      </c>
      <c r="D806" t="inlineStr">
        <is>
          <t>JÖNKÖPINGS LÄN</t>
        </is>
      </c>
      <c r="E806" t="inlineStr">
        <is>
          <t>JÖNKÖPING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37617-2025</t>
        </is>
      </c>
      <c r="B807" s="1" t="n">
        <v>45880.43709490741</v>
      </c>
      <c r="C807" s="1" t="n">
        <v>45951</v>
      </c>
      <c r="D807" t="inlineStr">
        <is>
          <t>JÖNKÖPINGS LÄN</t>
        </is>
      </c>
      <c r="E807" t="inlineStr">
        <is>
          <t>JÖNKÖPING</t>
        </is>
      </c>
      <c r="G807" t="n">
        <v>3.1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37633-2025</t>
        </is>
      </c>
      <c r="B808" s="1" t="n">
        <v>45880.46642361111</v>
      </c>
      <c r="C808" s="1" t="n">
        <v>45951</v>
      </c>
      <c r="D808" t="inlineStr">
        <is>
          <t>JÖNKÖPINGS LÄN</t>
        </is>
      </c>
      <c r="E808" t="inlineStr">
        <is>
          <t>JÖNKÖPING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8864-2022</t>
        </is>
      </c>
      <c r="B809" s="1" t="n">
        <v>44614.56209490741</v>
      </c>
      <c r="C809" s="1" t="n">
        <v>45951</v>
      </c>
      <c r="D809" t="inlineStr">
        <is>
          <t>JÖNKÖPINGS LÄN</t>
        </is>
      </c>
      <c r="E809" t="inlineStr">
        <is>
          <t>JÖNKÖPING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21935-2022</t>
        </is>
      </c>
      <c r="B810" s="1" t="n">
        <v>44711</v>
      </c>
      <c r="C810" s="1" t="n">
        <v>45951</v>
      </c>
      <c r="D810" t="inlineStr">
        <is>
          <t>JÖNKÖPINGS LÄN</t>
        </is>
      </c>
      <c r="E810" t="inlineStr">
        <is>
          <t>JÖNKÖPING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37527-2025</t>
        </is>
      </c>
      <c r="B811" s="1" t="n">
        <v>45877.87582175926</v>
      </c>
      <c r="C811" s="1" t="n">
        <v>45951</v>
      </c>
      <c r="D811" t="inlineStr">
        <is>
          <t>JÖNKÖPINGS LÄN</t>
        </is>
      </c>
      <c r="E811" t="inlineStr">
        <is>
          <t>JÖNKÖPING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45046-2025</t>
        </is>
      </c>
      <c r="B812" s="1" t="n">
        <v>45919.2841087963</v>
      </c>
      <c r="C812" s="1" t="n">
        <v>45951</v>
      </c>
      <c r="D812" t="inlineStr">
        <is>
          <t>JÖNKÖPINGS LÄN</t>
        </is>
      </c>
      <c r="E812" t="inlineStr">
        <is>
          <t>JÖNKÖPING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37660-2025</t>
        </is>
      </c>
      <c r="B813" s="1" t="n">
        <v>45880.49957175926</v>
      </c>
      <c r="C813" s="1" t="n">
        <v>45951</v>
      </c>
      <c r="D813" t="inlineStr">
        <is>
          <t>JÖNKÖPINGS LÄN</t>
        </is>
      </c>
      <c r="E813" t="inlineStr">
        <is>
          <t>JÖNKÖPING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10204-2022</t>
        </is>
      </c>
      <c r="B814" s="1" t="n">
        <v>44622</v>
      </c>
      <c r="C814" s="1" t="n">
        <v>45951</v>
      </c>
      <c r="D814" t="inlineStr">
        <is>
          <t>JÖNKÖPINGS LÄN</t>
        </is>
      </c>
      <c r="E814" t="inlineStr">
        <is>
          <t>JÖNKÖPING</t>
        </is>
      </c>
      <c r="G814" t="n">
        <v>9.699999999999999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42073-2025</t>
        </is>
      </c>
      <c r="B815" s="1" t="n">
        <v>45902</v>
      </c>
      <c r="C815" s="1" t="n">
        <v>45951</v>
      </c>
      <c r="D815" t="inlineStr">
        <is>
          <t>JÖNKÖPINGS LÄN</t>
        </is>
      </c>
      <c r="E815" t="inlineStr">
        <is>
          <t>JÖNKÖPING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38066-2025</t>
        </is>
      </c>
      <c r="B816" s="1" t="n">
        <v>45882.43462962963</v>
      </c>
      <c r="C816" s="1" t="n">
        <v>45951</v>
      </c>
      <c r="D816" t="inlineStr">
        <is>
          <t>JÖNKÖPINGS LÄN</t>
        </is>
      </c>
      <c r="E816" t="inlineStr">
        <is>
          <t>JÖNKÖPING</t>
        </is>
      </c>
      <c r="G816" t="n">
        <v>2.5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21250-2023</t>
        </is>
      </c>
      <c r="B817" s="1" t="n">
        <v>45058</v>
      </c>
      <c r="C817" s="1" t="n">
        <v>45951</v>
      </c>
      <c r="D817" t="inlineStr">
        <is>
          <t>JÖNKÖPINGS LÄN</t>
        </is>
      </c>
      <c r="E817" t="inlineStr">
        <is>
          <t>JÖNKÖPING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45611-2025</t>
        </is>
      </c>
      <c r="B818" s="1" t="n">
        <v>45922</v>
      </c>
      <c r="C818" s="1" t="n">
        <v>45951</v>
      </c>
      <c r="D818" t="inlineStr">
        <is>
          <t>JÖNKÖPINGS LÄN</t>
        </is>
      </c>
      <c r="E818" t="inlineStr">
        <is>
          <t>JÖNKÖPING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65529-2020</t>
        </is>
      </c>
      <c r="B819" s="1" t="n">
        <v>44173</v>
      </c>
      <c r="C819" s="1" t="n">
        <v>45951</v>
      </c>
      <c r="D819" t="inlineStr">
        <is>
          <t>JÖNKÖPINGS LÄN</t>
        </is>
      </c>
      <c r="E819" t="inlineStr">
        <is>
          <t>JÖNKÖPING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15605-2022</t>
        </is>
      </c>
      <c r="B820" s="1" t="n">
        <v>44662</v>
      </c>
      <c r="C820" s="1" t="n">
        <v>45951</v>
      </c>
      <c r="D820" t="inlineStr">
        <is>
          <t>JÖNKÖPINGS LÄN</t>
        </is>
      </c>
      <c r="E820" t="inlineStr">
        <is>
          <t>JÖNKÖPING</t>
        </is>
      </c>
      <c r="G820" t="n">
        <v>3.7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43624-2023</t>
        </is>
      </c>
      <c r="B821" s="1" t="n">
        <v>45184</v>
      </c>
      <c r="C821" s="1" t="n">
        <v>45951</v>
      </c>
      <c r="D821" t="inlineStr">
        <is>
          <t>JÖNKÖPINGS LÄN</t>
        </is>
      </c>
      <c r="E821" t="inlineStr">
        <is>
          <t>JÖNKÖPING</t>
        </is>
      </c>
      <c r="G821" t="n">
        <v>4.1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16485-2025</t>
        </is>
      </c>
      <c r="B822" s="1" t="n">
        <v>45751.58130787037</v>
      </c>
      <c r="C822" s="1" t="n">
        <v>45951</v>
      </c>
      <c r="D822" t="inlineStr">
        <is>
          <t>JÖNKÖPINGS LÄN</t>
        </is>
      </c>
      <c r="E822" t="inlineStr">
        <is>
          <t>JÖNKÖPING</t>
        </is>
      </c>
      <c r="G822" t="n">
        <v>6.6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45900-2025</t>
        </is>
      </c>
      <c r="B823" s="1" t="n">
        <v>45923</v>
      </c>
      <c r="C823" s="1" t="n">
        <v>45951</v>
      </c>
      <c r="D823" t="inlineStr">
        <is>
          <t>JÖNKÖPINGS LÄN</t>
        </is>
      </c>
      <c r="E823" t="inlineStr">
        <is>
          <t>JÖNKÖPING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  <c r="U823">
        <f>HYPERLINK("https://klasma.github.io/Logging_0680/knärot/A 45900-2025 karta knärot.png", "A 45900-2025")</f>
        <v/>
      </c>
      <c r="V823">
        <f>HYPERLINK("https://klasma.github.io/Logging_0680/klagomål/A 45900-2025 FSC-klagomål.docx", "A 45900-2025")</f>
        <v/>
      </c>
      <c r="W823">
        <f>HYPERLINK("https://klasma.github.io/Logging_0680/klagomålsmail/A 45900-2025 FSC-klagomål mail.docx", "A 45900-2025")</f>
        <v/>
      </c>
      <c r="X823">
        <f>HYPERLINK("https://klasma.github.io/Logging_0680/tillsyn/A 45900-2025 tillsynsbegäran.docx", "A 45900-2025")</f>
        <v/>
      </c>
      <c r="Y823">
        <f>HYPERLINK("https://klasma.github.io/Logging_0680/tillsynsmail/A 45900-2025 tillsynsbegäran mail.docx", "A 45900-2025")</f>
        <v/>
      </c>
    </row>
    <row r="824" ht="15" customHeight="1">
      <c r="A824" t="inlineStr">
        <is>
          <t>A 62909-2023</t>
        </is>
      </c>
      <c r="B824" s="1" t="n">
        <v>45271</v>
      </c>
      <c r="C824" s="1" t="n">
        <v>45951</v>
      </c>
      <c r="D824" t="inlineStr">
        <is>
          <t>JÖNKÖPINGS LÄN</t>
        </is>
      </c>
      <c r="E824" t="inlineStr">
        <is>
          <t>JÖNKÖPING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49379-2022</t>
        </is>
      </c>
      <c r="B825" s="1" t="n">
        <v>44861.6108912037</v>
      </c>
      <c r="C825" s="1" t="n">
        <v>45951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49396-2022</t>
        </is>
      </c>
      <c r="B826" s="1" t="n">
        <v>44861</v>
      </c>
      <c r="C826" s="1" t="n">
        <v>45951</v>
      </c>
      <c r="D826" t="inlineStr">
        <is>
          <t>JÖNKÖPINGS LÄN</t>
        </is>
      </c>
      <c r="E826" t="inlineStr">
        <is>
          <t>JÖNKÖPING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2052-2021</t>
        </is>
      </c>
      <c r="B827" s="1" t="n">
        <v>44211</v>
      </c>
      <c r="C827" s="1" t="n">
        <v>45951</v>
      </c>
      <c r="D827" t="inlineStr">
        <is>
          <t>JÖNKÖPINGS LÄN</t>
        </is>
      </c>
      <c r="E827" t="inlineStr">
        <is>
          <t>JÖNKÖPING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24972-2024</t>
        </is>
      </c>
      <c r="B828" s="1" t="n">
        <v>45461.65380787037</v>
      </c>
      <c r="C828" s="1" t="n">
        <v>45951</v>
      </c>
      <c r="D828" t="inlineStr">
        <is>
          <t>JÖNKÖPINGS LÄN</t>
        </is>
      </c>
      <c r="E828" t="inlineStr">
        <is>
          <t>JÖNKÖPING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37498-2024</t>
        </is>
      </c>
      <c r="B829" s="1" t="n">
        <v>45541.36828703704</v>
      </c>
      <c r="C829" s="1" t="n">
        <v>45951</v>
      </c>
      <c r="D829" t="inlineStr">
        <is>
          <t>JÖNKÖPINGS LÄN</t>
        </is>
      </c>
      <c r="E829" t="inlineStr">
        <is>
          <t>JÖNKÖPING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>
      <c r="A830" t="inlineStr">
        <is>
          <t>A 18606-2023</t>
        </is>
      </c>
      <c r="B830" s="1" t="n">
        <v>45043.43777777778</v>
      </c>
      <c r="C830" s="1" t="n">
        <v>45951</v>
      </c>
      <c r="D830" t="inlineStr">
        <is>
          <t>JÖNKÖPINGS LÄN</t>
        </is>
      </c>
      <c r="E830" t="inlineStr">
        <is>
          <t>JÖNKÖPING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2025-10-21T11:31:01Z</dcterms:created>
  <dcterms:modified xmlns:dcterms="http://purl.org/dc/terms/" xmlns:xsi="http://www.w3.org/2001/XMLSchema-instance" xsi:type="dcterms:W3CDTF">2025-10-21T11:31:07Z</dcterms:modified>
</cp:coreProperties>
</file>