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45951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45951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45951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45951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45951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45951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45951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45951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45951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45951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45951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45951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45951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45951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39819-2022</t>
        </is>
      </c>
      <c r="B16" s="1" t="n">
        <v>44819</v>
      </c>
      <c r="C16" s="1" t="n">
        <v>45951</v>
      </c>
      <c r="D16" t="inlineStr">
        <is>
          <t>JÖNKÖPINGS LÄN</t>
        </is>
      </c>
      <c r="E16" t="inlineStr">
        <is>
          <t>VETLANDA</t>
        </is>
      </c>
      <c r="F16" t="inlineStr">
        <is>
          <t>Övriga Aktiebolag</t>
        </is>
      </c>
      <c r="G16" t="n">
        <v>6.5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Slåttergubbe
Slåtterfibbla
Trådkällmossa</t>
        </is>
      </c>
      <c r="S16">
        <f>HYPERLINK("https://klasma.github.io/Logging_0685/artfynd/A 39819-2022 artfynd.xlsx", "A 39819-2022")</f>
        <v/>
      </c>
      <c r="T16">
        <f>HYPERLINK("https://klasma.github.io/Logging_0685/kartor/A 39819-2022 karta.png", "A 39819-2022")</f>
        <v/>
      </c>
      <c r="V16">
        <f>HYPERLINK("https://klasma.github.io/Logging_0685/klagomål/A 39819-2022 FSC-klagomål.docx", "A 39819-2022")</f>
        <v/>
      </c>
      <c r="W16">
        <f>HYPERLINK("https://klasma.github.io/Logging_0685/klagomålsmail/A 39819-2022 FSC-klagomål mail.docx", "A 39819-2022")</f>
        <v/>
      </c>
      <c r="X16">
        <f>HYPERLINK("https://klasma.github.io/Logging_0685/tillsyn/A 39819-2022 tillsynsbegäran.docx", "A 39819-2022")</f>
        <v/>
      </c>
      <c r="Y16">
        <f>HYPERLINK("https://klasma.github.io/Logging_0685/tillsynsmail/A 39819-2022 tillsynsbegäran mail.docx", "A 39819-2022")</f>
        <v/>
      </c>
    </row>
    <row r="17" ht="15" customHeight="1">
      <c r="A17" t="inlineStr">
        <is>
          <t>A 19430-2025</t>
        </is>
      </c>
      <c r="B17" s="1" t="n">
        <v>45769.80274305555</v>
      </c>
      <c r="C17" s="1" t="n">
        <v>45951</v>
      </c>
      <c r="D17" t="inlineStr">
        <is>
          <t>JÖNKÖPINGS LÄN</t>
        </is>
      </c>
      <c r="E17" t="inlineStr">
        <is>
          <t>VETLANDA</t>
        </is>
      </c>
      <c r="F17" t="inlineStr">
        <is>
          <t>Sveaskog</t>
        </is>
      </c>
      <c r="G17" t="n">
        <v>3.5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Lungrot
Vårstarr
Vätteros</t>
        </is>
      </c>
      <c r="S17">
        <f>HYPERLINK("https://klasma.github.io/Logging_0685/artfynd/A 19430-2025 artfynd.xlsx", "A 19430-2025")</f>
        <v/>
      </c>
      <c r="T17">
        <f>HYPERLINK("https://klasma.github.io/Logging_0685/kartor/A 19430-2025 karta.png", "A 19430-2025")</f>
        <v/>
      </c>
      <c r="V17">
        <f>HYPERLINK("https://klasma.github.io/Logging_0685/klagomål/A 19430-2025 FSC-klagomål.docx", "A 19430-2025")</f>
        <v/>
      </c>
      <c r="W17">
        <f>HYPERLINK("https://klasma.github.io/Logging_0685/klagomålsmail/A 19430-2025 FSC-klagomål mail.docx", "A 19430-2025")</f>
        <v/>
      </c>
      <c r="X17">
        <f>HYPERLINK("https://klasma.github.io/Logging_0685/tillsyn/A 19430-2025 tillsynsbegäran.docx", "A 19430-2025")</f>
        <v/>
      </c>
      <c r="Y17">
        <f>HYPERLINK("https://klasma.github.io/Logging_0685/tillsynsmail/A 19430-2025 tillsynsbegäran mail.docx", "A 19430-2025")</f>
        <v/>
      </c>
    </row>
    <row r="18" ht="15" customHeight="1">
      <c r="A18" t="inlineStr">
        <is>
          <t>A 50033-2024</t>
        </is>
      </c>
      <c r="B18" s="1" t="n">
        <v>45599</v>
      </c>
      <c r="C18" s="1" t="n">
        <v>45951</v>
      </c>
      <c r="D18" t="inlineStr">
        <is>
          <t>JÖNKÖPINGS LÄN</t>
        </is>
      </c>
      <c r="E18" t="inlineStr">
        <is>
          <t>VETLANDA</t>
        </is>
      </c>
      <c r="G18" t="n">
        <v>2.6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1</v>
      </c>
      <c r="N18" t="n">
        <v>0</v>
      </c>
      <c r="O18" t="n">
        <v>3</v>
      </c>
      <c r="P18" t="n">
        <v>2</v>
      </c>
      <c r="Q18" t="n">
        <v>3</v>
      </c>
      <c r="R18" s="2" t="inlineStr">
        <is>
          <t>Skogsalm
Ask
Svinrot</t>
        </is>
      </c>
      <c r="S18">
        <f>HYPERLINK("https://klasma.github.io/Logging_0685/artfynd/A 50033-2024 artfynd.xlsx", "A 50033-2024")</f>
        <v/>
      </c>
      <c r="T18">
        <f>HYPERLINK("https://klasma.github.io/Logging_0685/kartor/A 50033-2024 karta.png", "A 50033-2024")</f>
        <v/>
      </c>
      <c r="V18">
        <f>HYPERLINK("https://klasma.github.io/Logging_0685/klagomål/A 50033-2024 FSC-klagomål.docx", "A 50033-2024")</f>
        <v/>
      </c>
      <c r="W18">
        <f>HYPERLINK("https://klasma.github.io/Logging_0685/klagomålsmail/A 50033-2024 FSC-klagomål mail.docx", "A 50033-2024")</f>
        <v/>
      </c>
      <c r="X18">
        <f>HYPERLINK("https://klasma.github.io/Logging_0685/tillsyn/A 50033-2024 tillsynsbegäran.docx", "A 50033-2024")</f>
        <v/>
      </c>
      <c r="Y18">
        <f>HYPERLINK("https://klasma.github.io/Logging_0685/tillsynsmail/A 50033-2024 tillsynsbegäran mail.docx", "A 50033-2024")</f>
        <v/>
      </c>
    </row>
    <row r="19" ht="15" customHeight="1">
      <c r="A19" t="inlineStr">
        <is>
          <t>A 46781-2024</t>
        </is>
      </c>
      <c r="B19" s="1" t="n">
        <v>45583</v>
      </c>
      <c r="C19" s="1" t="n">
        <v>45951</v>
      </c>
      <c r="D19" t="inlineStr">
        <is>
          <t>JÖNKÖPINGS LÄN</t>
        </is>
      </c>
      <c r="E19" t="inlineStr">
        <is>
          <t>VETLANDA</t>
        </is>
      </c>
      <c r="G19" t="n">
        <v>1.1</v>
      </c>
      <c r="H19" t="n">
        <v>2</v>
      </c>
      <c r="I19" t="n">
        <v>0</v>
      </c>
      <c r="J19" t="n">
        <v>1</v>
      </c>
      <c r="K19" t="n">
        <v>0</v>
      </c>
      <c r="L19" t="n">
        <v>1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Ask
Nordfladdermus
Vattenfladdermus</t>
        </is>
      </c>
      <c r="S19">
        <f>HYPERLINK("https://klasma.github.io/Logging_0685/artfynd/A 46781-2024 artfynd.xlsx", "A 46781-2024")</f>
        <v/>
      </c>
      <c r="T19">
        <f>HYPERLINK("https://klasma.github.io/Logging_0685/kartor/A 46781-2024 karta.png", "A 46781-2024")</f>
        <v/>
      </c>
      <c r="V19">
        <f>HYPERLINK("https://klasma.github.io/Logging_0685/klagomål/A 46781-2024 FSC-klagomål.docx", "A 46781-2024")</f>
        <v/>
      </c>
      <c r="W19">
        <f>HYPERLINK("https://klasma.github.io/Logging_0685/klagomålsmail/A 46781-2024 FSC-klagomål mail.docx", "A 46781-2024")</f>
        <v/>
      </c>
      <c r="X19">
        <f>HYPERLINK("https://klasma.github.io/Logging_0685/tillsyn/A 46781-2024 tillsynsbegäran.docx", "A 46781-2024")</f>
        <v/>
      </c>
      <c r="Y19">
        <f>HYPERLINK("https://klasma.github.io/Logging_0685/tillsynsmail/A 46781-2024 tillsynsbegäran mail.docx", "A 46781-2024")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45951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45951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18510-2025</t>
        </is>
      </c>
      <c r="B22" s="1" t="n">
        <v>45763.38111111111</v>
      </c>
      <c r="C22" s="1" t="n">
        <v>45951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Växeltandsfibbla
Spretfibbla</t>
        </is>
      </c>
      <c r="S22">
        <f>HYPERLINK("https://klasma.github.io/Logging_0685/artfynd/A 18510-2025 artfynd.xlsx", "A 18510-2025")</f>
        <v/>
      </c>
      <c r="T22">
        <f>HYPERLINK("https://klasma.github.io/Logging_0685/kartor/A 18510-2025 karta.png", "A 18510-2025")</f>
        <v/>
      </c>
      <c r="V22">
        <f>HYPERLINK("https://klasma.github.io/Logging_0685/klagomål/A 18510-2025 FSC-klagomål.docx", "A 18510-2025")</f>
        <v/>
      </c>
      <c r="W22">
        <f>HYPERLINK("https://klasma.github.io/Logging_0685/klagomålsmail/A 18510-2025 FSC-klagomål mail.docx", "A 18510-2025")</f>
        <v/>
      </c>
      <c r="X22">
        <f>HYPERLINK("https://klasma.github.io/Logging_0685/tillsyn/A 18510-2025 tillsynsbegäran.docx", "A 18510-2025")</f>
        <v/>
      </c>
      <c r="Y22">
        <f>HYPERLINK("https://klasma.github.io/Logging_0685/tillsynsmail/A 18510-2025 tillsynsbegäran mail.docx", "A 18510-2025")</f>
        <v/>
      </c>
    </row>
    <row r="23" ht="15" customHeight="1">
      <c r="A23" t="inlineStr">
        <is>
          <t>A 5041-2025</t>
        </is>
      </c>
      <c r="B23" s="1" t="n">
        <v>45691.43565972222</v>
      </c>
      <c r="C23" s="1" t="n">
        <v>45951</v>
      </c>
      <c r="D23" t="inlineStr">
        <is>
          <t>JÖNKÖPINGS LÄN</t>
        </is>
      </c>
      <c r="E23" t="inlineStr">
        <is>
          <t>VETLANDA</t>
        </is>
      </c>
      <c r="G23" t="n">
        <v>1.3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Garnlav</t>
        </is>
      </c>
      <c r="S23">
        <f>HYPERLINK("https://klasma.github.io/Logging_0685/artfynd/A 5041-2025 artfynd.xlsx", "A 5041-2025")</f>
        <v/>
      </c>
      <c r="T23">
        <f>HYPERLINK("https://klasma.github.io/Logging_0685/kartor/A 5041-2025 karta.png", "A 5041-2025")</f>
        <v/>
      </c>
      <c r="U23">
        <f>HYPERLINK("https://klasma.github.io/Logging_0685/knärot/A 5041-2025 karta knärot.png", "A 5041-2025")</f>
        <v/>
      </c>
      <c r="V23">
        <f>HYPERLINK("https://klasma.github.io/Logging_0685/klagomål/A 5041-2025 FSC-klagomål.docx", "A 5041-2025")</f>
        <v/>
      </c>
      <c r="W23">
        <f>HYPERLINK("https://klasma.github.io/Logging_0685/klagomålsmail/A 5041-2025 FSC-klagomål mail.docx", "A 5041-2025")</f>
        <v/>
      </c>
      <c r="X23">
        <f>HYPERLINK("https://klasma.github.io/Logging_0685/tillsyn/A 5041-2025 tillsynsbegäran.docx", "A 5041-2025")</f>
        <v/>
      </c>
      <c r="Y23">
        <f>HYPERLINK("https://klasma.github.io/Logging_0685/tillsynsmail/A 5041-2025 tillsynsbegäran mail.docx", "A 5041-2025")</f>
        <v/>
      </c>
    </row>
    <row r="24" ht="15" customHeight="1">
      <c r="A24" t="inlineStr">
        <is>
          <t>A 19201-2023</t>
        </is>
      </c>
      <c r="B24" s="1" t="n">
        <v>45048</v>
      </c>
      <c r="C24" s="1" t="n">
        <v>45951</v>
      </c>
      <c r="D24" t="inlineStr">
        <is>
          <t>JÖNKÖPINGS LÄN</t>
        </is>
      </c>
      <c r="E24" t="inlineStr">
        <is>
          <t>VETLANDA</t>
        </is>
      </c>
      <c r="G24" t="n">
        <v>4.6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Backsippa
Kryddspindling</t>
        </is>
      </c>
      <c r="S24">
        <f>HYPERLINK("https://klasma.github.io/Logging_0685/artfynd/A 19201-2023 artfynd.xlsx", "A 19201-2023")</f>
        <v/>
      </c>
      <c r="T24">
        <f>HYPERLINK("https://klasma.github.io/Logging_0685/kartor/A 19201-2023 karta.png", "A 19201-2023")</f>
        <v/>
      </c>
      <c r="V24">
        <f>HYPERLINK("https://klasma.github.io/Logging_0685/klagomål/A 19201-2023 FSC-klagomål.docx", "A 19201-2023")</f>
        <v/>
      </c>
      <c r="W24">
        <f>HYPERLINK("https://klasma.github.io/Logging_0685/klagomålsmail/A 19201-2023 FSC-klagomål mail.docx", "A 19201-2023")</f>
        <v/>
      </c>
      <c r="X24">
        <f>HYPERLINK("https://klasma.github.io/Logging_0685/tillsyn/A 19201-2023 tillsynsbegäran.docx", "A 19201-2023")</f>
        <v/>
      </c>
      <c r="Y24">
        <f>HYPERLINK("https://klasma.github.io/Logging_0685/tillsynsmail/A 19201-2023 tillsynsbegäran mail.docx", "A 19201-2023")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45951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45951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17256-2023</t>
        </is>
      </c>
      <c r="B27" s="1" t="n">
        <v>45035</v>
      </c>
      <c r="C27" s="1" t="n">
        <v>45951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Klasefibbla
Vårärt</t>
        </is>
      </c>
      <c r="S27">
        <f>HYPERLINK("https://klasma.github.io/Logging_0685/artfynd/A 17256-2023 artfynd.xlsx", "A 17256-2023")</f>
        <v/>
      </c>
      <c r="T27">
        <f>HYPERLINK("https://klasma.github.io/Logging_0685/kartor/A 17256-2023 karta.png", "A 17256-2023")</f>
        <v/>
      </c>
      <c r="V27">
        <f>HYPERLINK("https://klasma.github.io/Logging_0685/klagomål/A 17256-2023 FSC-klagomål.docx", "A 17256-2023")</f>
        <v/>
      </c>
      <c r="W27">
        <f>HYPERLINK("https://klasma.github.io/Logging_0685/klagomålsmail/A 17256-2023 FSC-klagomål mail.docx", "A 17256-2023")</f>
        <v/>
      </c>
      <c r="X27">
        <f>HYPERLINK("https://klasma.github.io/Logging_0685/tillsyn/A 17256-2023 tillsynsbegäran.docx", "A 17256-2023")</f>
        <v/>
      </c>
      <c r="Y27">
        <f>HYPERLINK("https://klasma.github.io/Logging_0685/tillsynsmail/A 17256-2023 tillsynsbegäran mail.docx", "A 17256-2023")</f>
        <v/>
      </c>
    </row>
    <row r="28" ht="15" customHeight="1">
      <c r="A28" t="inlineStr">
        <is>
          <t>A 47339-2025</t>
        </is>
      </c>
      <c r="B28" s="1" t="n">
        <v>45930</v>
      </c>
      <c r="C28" s="1" t="n">
        <v>45951</v>
      </c>
      <c r="D28" t="inlineStr">
        <is>
          <t>JÖNKÖPINGS LÄN</t>
        </is>
      </c>
      <c r="E28" t="inlineStr">
        <is>
          <t>VETLANDA</t>
        </is>
      </c>
      <c r="F28" t="inlineStr">
        <is>
          <t>Kyrkan</t>
        </is>
      </c>
      <c r="G28" t="n">
        <v>3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Rördrom
Korallrot</t>
        </is>
      </c>
      <c r="S28">
        <f>HYPERLINK("https://klasma.github.io/Logging_0685/artfynd/A 47339-2025 artfynd.xlsx", "A 47339-2025")</f>
        <v/>
      </c>
      <c r="T28">
        <f>HYPERLINK("https://klasma.github.io/Logging_0685/kartor/A 47339-2025 karta.png", "A 47339-2025")</f>
        <v/>
      </c>
      <c r="V28">
        <f>HYPERLINK("https://klasma.github.io/Logging_0685/klagomål/A 47339-2025 FSC-klagomål.docx", "A 47339-2025")</f>
        <v/>
      </c>
      <c r="W28">
        <f>HYPERLINK("https://klasma.github.io/Logging_0685/klagomålsmail/A 47339-2025 FSC-klagomål mail.docx", "A 47339-2025")</f>
        <v/>
      </c>
      <c r="X28">
        <f>HYPERLINK("https://klasma.github.io/Logging_0685/tillsyn/A 47339-2025 tillsynsbegäran.docx", "A 47339-2025")</f>
        <v/>
      </c>
      <c r="Y28">
        <f>HYPERLINK("https://klasma.github.io/Logging_0685/tillsynsmail/A 47339-2025 tillsynsbegäran mail.docx", "A 47339-2025")</f>
        <v/>
      </c>
    </row>
    <row r="29" ht="15" customHeight="1">
      <c r="A29" t="inlineStr">
        <is>
          <t>A 1269-2022</t>
        </is>
      </c>
      <c r="B29" s="1" t="n">
        <v>44572.64711805555</v>
      </c>
      <c r="C29" s="1" t="n">
        <v>45951</v>
      </c>
      <c r="D29" t="inlineStr">
        <is>
          <t>JÖNKÖPINGS LÄN</t>
        </is>
      </c>
      <c r="E29" t="inlineStr">
        <is>
          <t>VETLANDA</t>
        </is>
      </c>
      <c r="G29" t="n">
        <v>0.7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Gullklöver
Tibast</t>
        </is>
      </c>
      <c r="S29">
        <f>HYPERLINK("https://klasma.github.io/Logging_0685/artfynd/A 1269-2022 artfynd.xlsx", "A 1269-2022")</f>
        <v/>
      </c>
      <c r="T29">
        <f>HYPERLINK("https://klasma.github.io/Logging_0685/kartor/A 1269-2022 karta.png", "A 1269-2022")</f>
        <v/>
      </c>
      <c r="V29">
        <f>HYPERLINK("https://klasma.github.io/Logging_0685/klagomål/A 1269-2022 FSC-klagomål.docx", "A 1269-2022")</f>
        <v/>
      </c>
      <c r="W29">
        <f>HYPERLINK("https://klasma.github.io/Logging_0685/klagomålsmail/A 1269-2022 FSC-klagomål mail.docx", "A 1269-2022")</f>
        <v/>
      </c>
      <c r="X29">
        <f>HYPERLINK("https://klasma.github.io/Logging_0685/tillsyn/A 1269-2022 tillsynsbegäran.docx", "A 1269-2022")</f>
        <v/>
      </c>
      <c r="Y29">
        <f>HYPERLINK("https://klasma.github.io/Logging_0685/tillsynsmail/A 1269-2022 tillsynsbegäran mail.docx", "A 1269-2022")</f>
        <v/>
      </c>
    </row>
    <row r="30" ht="15" customHeight="1">
      <c r="A30" t="inlineStr">
        <is>
          <t>A 28535-2025</t>
        </is>
      </c>
      <c r="B30" s="1" t="n">
        <v>45819.50840277778</v>
      </c>
      <c r="C30" s="1" t="n">
        <v>45951</v>
      </c>
      <c r="D30" t="inlineStr">
        <is>
          <t>JÖNKÖPINGS LÄN</t>
        </is>
      </c>
      <c r="E30" t="inlineStr">
        <is>
          <t>VETLANDA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Loppstarr
Blåsippa</t>
        </is>
      </c>
      <c r="S30">
        <f>HYPERLINK("https://klasma.github.io/Logging_0685/artfynd/A 28535-2025 artfynd.xlsx", "A 28535-2025")</f>
        <v/>
      </c>
      <c r="T30">
        <f>HYPERLINK("https://klasma.github.io/Logging_0685/kartor/A 28535-2025 karta.png", "A 28535-2025")</f>
        <v/>
      </c>
      <c r="V30">
        <f>HYPERLINK("https://klasma.github.io/Logging_0685/klagomål/A 28535-2025 FSC-klagomål.docx", "A 28535-2025")</f>
        <v/>
      </c>
      <c r="W30">
        <f>HYPERLINK("https://klasma.github.io/Logging_0685/klagomålsmail/A 28535-2025 FSC-klagomål mail.docx", "A 28535-2025")</f>
        <v/>
      </c>
      <c r="X30">
        <f>HYPERLINK("https://klasma.github.io/Logging_0685/tillsyn/A 28535-2025 tillsynsbegäran.docx", "A 28535-2025")</f>
        <v/>
      </c>
      <c r="Y30">
        <f>HYPERLINK("https://klasma.github.io/Logging_0685/tillsynsmail/A 28535-2025 tillsynsbegäran mail.docx", "A 28535-2025")</f>
        <v/>
      </c>
    </row>
    <row r="31" ht="15" customHeight="1">
      <c r="A31" t="inlineStr">
        <is>
          <t>A 33068-2025</t>
        </is>
      </c>
      <c r="B31" s="1" t="n">
        <v>45840.448125</v>
      </c>
      <c r="C31" s="1" t="n">
        <v>45951</v>
      </c>
      <c r="D31" t="inlineStr">
        <is>
          <t>JÖNKÖPINGS LÄN</t>
        </is>
      </c>
      <c r="E31" t="inlineStr">
        <is>
          <t>VETLANDA</t>
        </is>
      </c>
      <c r="G31" t="n">
        <v>2.1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Åkerrättika
Klofibbla</t>
        </is>
      </c>
      <c r="S31">
        <f>HYPERLINK("https://klasma.github.io/Logging_0685/artfynd/A 33068-2025 artfynd.xlsx", "A 33068-2025")</f>
        <v/>
      </c>
      <c r="T31">
        <f>HYPERLINK("https://klasma.github.io/Logging_0685/kartor/A 33068-2025 karta.png", "A 33068-2025")</f>
        <v/>
      </c>
      <c r="V31">
        <f>HYPERLINK("https://klasma.github.io/Logging_0685/klagomål/A 33068-2025 FSC-klagomål.docx", "A 33068-2025")</f>
        <v/>
      </c>
      <c r="W31">
        <f>HYPERLINK("https://klasma.github.io/Logging_0685/klagomålsmail/A 33068-2025 FSC-klagomål mail.docx", "A 33068-2025")</f>
        <v/>
      </c>
      <c r="X31">
        <f>HYPERLINK("https://klasma.github.io/Logging_0685/tillsyn/A 33068-2025 tillsynsbegäran.docx", "A 33068-2025")</f>
        <v/>
      </c>
      <c r="Y31">
        <f>HYPERLINK("https://klasma.github.io/Logging_0685/tillsynsmail/A 33068-2025 tillsynsbegäran mail.docx", "A 33068-2025")</f>
        <v/>
      </c>
    </row>
    <row r="32" ht="15" customHeight="1">
      <c r="A32" t="inlineStr">
        <is>
          <t>A 13323-2024</t>
        </is>
      </c>
      <c r="B32" s="1" t="n">
        <v>45386.85489583333</v>
      </c>
      <c r="C32" s="1" t="n">
        <v>45951</v>
      </c>
      <c r="D32" t="inlineStr">
        <is>
          <t>JÖNKÖPINGS LÄN</t>
        </is>
      </c>
      <c r="E32" t="inlineStr">
        <is>
          <t>VETLANDA</t>
        </is>
      </c>
      <c r="G32" t="n">
        <v>0.8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Vanlig snok</t>
        </is>
      </c>
      <c r="S32">
        <f>HYPERLINK("https://klasma.github.io/Logging_0685/artfynd/A 13323-2024 artfynd.xlsx", "A 13323-2024")</f>
        <v/>
      </c>
      <c r="T32">
        <f>HYPERLINK("https://klasma.github.io/Logging_0685/kartor/A 13323-2024 karta.png", "A 13323-2024")</f>
        <v/>
      </c>
      <c r="U32">
        <f>HYPERLINK("https://klasma.github.io/Logging_0685/knärot/A 13323-2024 karta knärot.png", "A 13323-2024")</f>
        <v/>
      </c>
      <c r="V32">
        <f>HYPERLINK("https://klasma.github.io/Logging_0685/klagomål/A 13323-2024 FSC-klagomål.docx", "A 13323-2024")</f>
        <v/>
      </c>
      <c r="W32">
        <f>HYPERLINK("https://klasma.github.io/Logging_0685/klagomålsmail/A 13323-2024 FSC-klagomål mail.docx", "A 13323-2024")</f>
        <v/>
      </c>
      <c r="X32">
        <f>HYPERLINK("https://klasma.github.io/Logging_0685/tillsyn/A 13323-2024 tillsynsbegäran.docx", "A 13323-2024")</f>
        <v/>
      </c>
      <c r="Y32">
        <f>HYPERLINK("https://klasma.github.io/Logging_0685/tillsynsmail/A 13323-2024 tillsynsbegäran mail.docx", "A 13323-2024")</f>
        <v/>
      </c>
    </row>
    <row r="33" ht="15" customHeight="1">
      <c r="A33" t="inlineStr">
        <is>
          <t>A 8838-2025</t>
        </is>
      </c>
      <c r="B33" s="1" t="n">
        <v>45713.26855324074</v>
      </c>
      <c r="C33" s="1" t="n">
        <v>45951</v>
      </c>
      <c r="D33" t="inlineStr">
        <is>
          <t>JÖNKÖPINGS LÄN</t>
        </is>
      </c>
      <c r="E33" t="inlineStr">
        <is>
          <t>VETLANDA</t>
        </is>
      </c>
      <c r="G33" t="n">
        <v>1.8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Brunlångöra
Nordfladdermus</t>
        </is>
      </c>
      <c r="S33">
        <f>HYPERLINK("https://klasma.github.io/Logging_0685/artfynd/A 8838-2025 artfynd.xlsx", "A 8838-2025")</f>
        <v/>
      </c>
      <c r="T33">
        <f>HYPERLINK("https://klasma.github.io/Logging_0685/kartor/A 8838-2025 karta.png", "A 8838-2025")</f>
        <v/>
      </c>
      <c r="V33">
        <f>HYPERLINK("https://klasma.github.io/Logging_0685/klagomål/A 8838-2025 FSC-klagomål.docx", "A 8838-2025")</f>
        <v/>
      </c>
      <c r="W33">
        <f>HYPERLINK("https://klasma.github.io/Logging_0685/klagomålsmail/A 8838-2025 FSC-klagomål mail.docx", "A 8838-2025")</f>
        <v/>
      </c>
      <c r="X33">
        <f>HYPERLINK("https://klasma.github.io/Logging_0685/tillsyn/A 8838-2025 tillsynsbegäran.docx", "A 8838-2025")</f>
        <v/>
      </c>
      <c r="Y33">
        <f>HYPERLINK("https://klasma.github.io/Logging_0685/tillsynsmail/A 8838-2025 tillsynsbegäran mail.docx", "A 8838-2025")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45951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HYPERLINK("https://klasma.github.io/Logging_0685/artfynd/A 882-2021 artfynd.xlsx", "A 882-2021")</f>
        <v/>
      </c>
      <c r="T34">
        <f>HYPERLINK("https://klasma.github.io/Logging_0685/kartor/A 882-2021 karta.png", "A 882-2021")</f>
        <v/>
      </c>
      <c r="V34">
        <f>HYPERLINK("https://klasma.github.io/Logging_0685/klagomål/A 882-2021 FSC-klagomål.docx", "A 882-2021")</f>
        <v/>
      </c>
      <c r="W34">
        <f>HYPERLINK("https://klasma.github.io/Logging_0685/klagomålsmail/A 882-2021 FSC-klagomål mail.docx", "A 882-2021")</f>
        <v/>
      </c>
      <c r="X34">
        <f>HYPERLINK("https://klasma.github.io/Logging_0685/tillsyn/A 882-2021 tillsynsbegäran.docx", "A 882-2021")</f>
        <v/>
      </c>
      <c r="Y34">
        <f>HYPERLINK("https://klasma.github.io/Logging_0685/tillsynsmail/A 882-2021 tillsynsbegäran mail.docx", "A 882-2021")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45951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45951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45951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45951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26920-2022</t>
        </is>
      </c>
      <c r="B39" s="1" t="n">
        <v>44740</v>
      </c>
      <c r="C39" s="1" t="n">
        <v>45951</v>
      </c>
      <c r="D39" t="inlineStr">
        <is>
          <t>JÖNKÖPINGS LÄN</t>
        </is>
      </c>
      <c r="E39" t="inlineStr">
        <is>
          <t>VETLANDA</t>
        </is>
      </c>
      <c r="F39" t="inlineStr">
        <is>
          <t>Kyrkan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Adam och eva</t>
        </is>
      </c>
      <c r="S39">
        <f>HYPERLINK("https://klasma.github.io/Logging_0685/artfynd/A 26920-2022 artfynd.xlsx", "A 26920-2022")</f>
        <v/>
      </c>
      <c r="T39">
        <f>HYPERLINK("https://klasma.github.io/Logging_0685/kartor/A 26920-2022 karta.png", "A 26920-2022")</f>
        <v/>
      </c>
      <c r="V39">
        <f>HYPERLINK("https://klasma.github.io/Logging_0685/klagomål/A 26920-2022 FSC-klagomål.docx", "A 26920-2022")</f>
        <v/>
      </c>
      <c r="W39">
        <f>HYPERLINK("https://klasma.github.io/Logging_0685/klagomålsmail/A 26920-2022 FSC-klagomål mail.docx", "A 26920-2022")</f>
        <v/>
      </c>
      <c r="X39">
        <f>HYPERLINK("https://klasma.github.io/Logging_0685/tillsyn/A 26920-2022 tillsynsbegäran.docx", "A 26920-2022")</f>
        <v/>
      </c>
      <c r="Y39">
        <f>HYPERLINK("https://klasma.github.io/Logging_0685/tillsynsmail/A 26920-2022 tillsynsbegäran mail.docx", "A 26920-2022")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45951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45951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6777-2024</t>
        </is>
      </c>
      <c r="B42" s="1" t="n">
        <v>45342</v>
      </c>
      <c r="C42" s="1" t="n">
        <v>45951</v>
      </c>
      <c r="D42" t="inlineStr">
        <is>
          <t>JÖNKÖPINGS LÄN</t>
        </is>
      </c>
      <c r="E42" t="inlineStr">
        <is>
          <t>VETLANDA</t>
        </is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Strutbräken</t>
        </is>
      </c>
      <c r="S42">
        <f>HYPERLINK("https://klasma.github.io/Logging_0685/artfynd/A 6777-2024 artfynd.xlsx", "A 6777-2024")</f>
        <v/>
      </c>
      <c r="T42">
        <f>HYPERLINK("https://klasma.github.io/Logging_0685/kartor/A 6777-2024 karta.png", "A 6777-2024")</f>
        <v/>
      </c>
      <c r="V42">
        <f>HYPERLINK("https://klasma.github.io/Logging_0685/klagomål/A 6777-2024 FSC-klagomål.docx", "A 6777-2024")</f>
        <v/>
      </c>
      <c r="W42">
        <f>HYPERLINK("https://klasma.github.io/Logging_0685/klagomålsmail/A 6777-2024 FSC-klagomål mail.docx", "A 6777-2024")</f>
        <v/>
      </c>
      <c r="X42">
        <f>HYPERLINK("https://klasma.github.io/Logging_0685/tillsyn/A 6777-2024 tillsynsbegäran.docx", "A 6777-2024")</f>
        <v/>
      </c>
      <c r="Y42">
        <f>HYPERLINK("https://klasma.github.io/Logging_0685/tillsynsmail/A 6777-2024 tillsynsbegäran mail.docx", "A 6777-2024")</f>
        <v/>
      </c>
    </row>
    <row r="43" ht="15" customHeight="1">
      <c r="A43" t="inlineStr">
        <is>
          <t>A 57111-2023</t>
        </is>
      </c>
      <c r="B43" s="1" t="n">
        <v>45239</v>
      </c>
      <c r="C43" s="1" t="n">
        <v>45951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2.1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HYPERLINK("https://klasma.github.io/Logging_0685/artfynd/A 57111-2023 artfynd.xlsx", "A 57111-2023")</f>
        <v/>
      </c>
      <c r="T43">
        <f>HYPERLINK("https://klasma.github.io/Logging_0685/kartor/A 57111-2023 karta.png", "A 57111-2023")</f>
        <v/>
      </c>
      <c r="V43">
        <f>HYPERLINK("https://klasma.github.io/Logging_0685/klagomål/A 57111-2023 FSC-klagomål.docx", "A 57111-2023")</f>
        <v/>
      </c>
      <c r="W43">
        <f>HYPERLINK("https://klasma.github.io/Logging_0685/klagomålsmail/A 57111-2023 FSC-klagomål mail.docx", "A 57111-2023")</f>
        <v/>
      </c>
      <c r="X43">
        <f>HYPERLINK("https://klasma.github.io/Logging_0685/tillsyn/A 57111-2023 tillsynsbegäran.docx", "A 57111-2023")</f>
        <v/>
      </c>
      <c r="Y43">
        <f>HYPERLINK("https://klasma.github.io/Logging_0685/tillsynsmail/A 57111-2023 tillsynsbegäran mail.docx", "A 57111-2023")</f>
        <v/>
      </c>
    </row>
    <row r="44" ht="15" customHeight="1">
      <c r="A44" t="inlineStr">
        <is>
          <t>A 17100-2025</t>
        </is>
      </c>
      <c r="B44" s="1" t="n">
        <v>45755.66</v>
      </c>
      <c r="C44" s="1" t="n">
        <v>45951</v>
      </c>
      <c r="D44" t="inlineStr">
        <is>
          <t>JÖNKÖPINGS LÄN</t>
        </is>
      </c>
      <c r="E44" t="inlineStr">
        <is>
          <t>VETLANDA</t>
        </is>
      </c>
      <c r="G44" t="n">
        <v>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Åkerkulla</t>
        </is>
      </c>
      <c r="S44">
        <f>HYPERLINK("https://klasma.github.io/Logging_0685/artfynd/A 17100-2025 artfynd.xlsx", "A 17100-2025")</f>
        <v/>
      </c>
      <c r="T44">
        <f>HYPERLINK("https://klasma.github.io/Logging_0685/kartor/A 17100-2025 karta.png", "A 17100-2025")</f>
        <v/>
      </c>
      <c r="V44">
        <f>HYPERLINK("https://klasma.github.io/Logging_0685/klagomål/A 17100-2025 FSC-klagomål.docx", "A 17100-2025")</f>
        <v/>
      </c>
      <c r="W44">
        <f>HYPERLINK("https://klasma.github.io/Logging_0685/klagomålsmail/A 17100-2025 FSC-klagomål mail.docx", "A 17100-2025")</f>
        <v/>
      </c>
      <c r="X44">
        <f>HYPERLINK("https://klasma.github.io/Logging_0685/tillsyn/A 17100-2025 tillsynsbegäran.docx", "A 17100-2025")</f>
        <v/>
      </c>
      <c r="Y44">
        <f>HYPERLINK("https://klasma.github.io/Logging_0685/tillsynsmail/A 17100-2025 tillsynsbegäran mail.docx", "A 17100-2025")</f>
        <v/>
      </c>
    </row>
    <row r="45" ht="15" customHeight="1">
      <c r="A45" t="inlineStr">
        <is>
          <t>A 15177-2024</t>
        </is>
      </c>
      <c r="B45" s="1" t="n">
        <v>45400</v>
      </c>
      <c r="C45" s="1" t="n">
        <v>45951</v>
      </c>
      <c r="D45" t="inlineStr">
        <is>
          <t>JÖNKÖPINGS LÄN</t>
        </is>
      </c>
      <c r="E45" t="inlineStr">
        <is>
          <t>VETLANDA</t>
        </is>
      </c>
      <c r="F45" t="inlineStr">
        <is>
          <t>Kommuner</t>
        </is>
      </c>
      <c r="G45" t="n">
        <v>20.9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HYPERLINK("https://klasma.github.io/Logging_0685/artfynd/A 15177-2024 artfynd.xlsx", "A 15177-2024")</f>
        <v/>
      </c>
      <c r="T45">
        <f>HYPERLINK("https://klasma.github.io/Logging_0685/kartor/A 15177-2024 karta.png", "A 15177-2024")</f>
        <v/>
      </c>
      <c r="U45">
        <f>HYPERLINK("https://klasma.github.io/Logging_0685/knärot/A 15177-2024 karta knärot.png", "A 15177-2024")</f>
        <v/>
      </c>
      <c r="V45">
        <f>HYPERLINK("https://klasma.github.io/Logging_0685/klagomål/A 15177-2024 FSC-klagomål.docx", "A 15177-2024")</f>
        <v/>
      </c>
      <c r="W45">
        <f>HYPERLINK("https://klasma.github.io/Logging_0685/klagomålsmail/A 15177-2024 FSC-klagomål mail.docx", "A 15177-2024")</f>
        <v/>
      </c>
      <c r="X45">
        <f>HYPERLINK("https://klasma.github.io/Logging_0685/tillsyn/A 15177-2024 tillsynsbegäran.docx", "A 15177-2024")</f>
        <v/>
      </c>
      <c r="Y45">
        <f>HYPERLINK("https://klasma.github.io/Logging_0685/tillsynsmail/A 15177-2024 tillsynsbegäran mail.docx", "A 15177-2024")</f>
        <v/>
      </c>
    </row>
    <row r="46" ht="15" customHeight="1">
      <c r="A46" t="inlineStr">
        <is>
          <t>A 18270-2021</t>
        </is>
      </c>
      <c r="B46" s="1" t="n">
        <v>44305</v>
      </c>
      <c r="C46" s="1" t="n">
        <v>45951</v>
      </c>
      <c r="D46" t="inlineStr">
        <is>
          <t>JÖNKÖPINGS LÄN</t>
        </is>
      </c>
      <c r="E46" t="inlineStr">
        <is>
          <t>VETLANDA</t>
        </is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Ögonpyrola</t>
        </is>
      </c>
      <c r="S46">
        <f>HYPERLINK("https://klasma.github.io/Logging_0685/artfynd/A 18270-2021 artfynd.xlsx", "A 18270-2021")</f>
        <v/>
      </c>
      <c r="T46">
        <f>HYPERLINK("https://klasma.github.io/Logging_0685/kartor/A 18270-2021 karta.png", "A 18270-2021")</f>
        <v/>
      </c>
      <c r="V46">
        <f>HYPERLINK("https://klasma.github.io/Logging_0685/klagomål/A 18270-2021 FSC-klagomål.docx", "A 18270-2021")</f>
        <v/>
      </c>
      <c r="W46">
        <f>HYPERLINK("https://klasma.github.io/Logging_0685/klagomålsmail/A 18270-2021 FSC-klagomål mail.docx", "A 18270-2021")</f>
        <v/>
      </c>
      <c r="X46">
        <f>HYPERLINK("https://klasma.github.io/Logging_0685/tillsyn/A 18270-2021 tillsynsbegäran.docx", "A 18270-2021")</f>
        <v/>
      </c>
      <c r="Y46">
        <f>HYPERLINK("https://klasma.github.io/Logging_0685/tillsynsmail/A 18270-2021 tillsynsbegäran mail.docx", "A 18270-2021")</f>
        <v/>
      </c>
    </row>
    <row r="47" ht="15" customHeight="1">
      <c r="A47" t="inlineStr">
        <is>
          <t>A 44177-2021</t>
        </is>
      </c>
      <c r="B47" s="1" t="n">
        <v>44434</v>
      </c>
      <c r="C47" s="1" t="n">
        <v>45951</v>
      </c>
      <c r="D47" t="inlineStr">
        <is>
          <t>JÖNKÖPINGS LÄN</t>
        </is>
      </c>
      <c r="E47" t="inlineStr">
        <is>
          <t>VETLANDA</t>
        </is>
      </c>
      <c r="G47" t="n">
        <v>2.6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Solvända</t>
        </is>
      </c>
      <c r="S47">
        <f>HYPERLINK("https://klasma.github.io/Logging_0685/artfynd/A 44177-2021 artfynd.xlsx", "A 44177-2021")</f>
        <v/>
      </c>
      <c r="T47">
        <f>HYPERLINK("https://klasma.github.io/Logging_0685/kartor/A 44177-2021 karta.png", "A 44177-2021")</f>
        <v/>
      </c>
      <c r="V47">
        <f>HYPERLINK("https://klasma.github.io/Logging_0685/klagomål/A 44177-2021 FSC-klagomål.docx", "A 44177-2021")</f>
        <v/>
      </c>
      <c r="W47">
        <f>HYPERLINK("https://klasma.github.io/Logging_0685/klagomålsmail/A 44177-2021 FSC-klagomål mail.docx", "A 44177-2021")</f>
        <v/>
      </c>
      <c r="X47">
        <f>HYPERLINK("https://klasma.github.io/Logging_0685/tillsyn/A 44177-2021 tillsynsbegäran.docx", "A 44177-2021")</f>
        <v/>
      </c>
      <c r="Y47">
        <f>HYPERLINK("https://klasma.github.io/Logging_0685/tillsynsmail/A 44177-2021 tillsynsbegäran mail.docx", "A 44177-2021")</f>
        <v/>
      </c>
    </row>
    <row r="48" ht="15" customHeight="1">
      <c r="A48" t="inlineStr">
        <is>
          <t>A 29027-2023</t>
        </is>
      </c>
      <c r="B48" s="1" t="n">
        <v>45104</v>
      </c>
      <c r="C48" s="1" t="n">
        <v>45951</v>
      </c>
      <c r="D48" t="inlineStr">
        <is>
          <t>JÖNKÖPINGS LÄN</t>
        </is>
      </c>
      <c r="E48" t="inlineStr">
        <is>
          <t>VETLANDA</t>
        </is>
      </c>
      <c r="G48" t="n">
        <v>10.1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HYPERLINK("https://klasma.github.io/Logging_0685/artfynd/A 29027-2023 artfynd.xlsx", "A 29027-2023")</f>
        <v/>
      </c>
      <c r="T48">
        <f>HYPERLINK("https://klasma.github.io/Logging_0685/kartor/A 29027-2023 karta.png", "A 29027-2023")</f>
        <v/>
      </c>
      <c r="U48">
        <f>HYPERLINK("https://klasma.github.io/Logging_0685/knärot/A 29027-2023 karta knärot.png", "A 29027-2023")</f>
        <v/>
      </c>
      <c r="V48">
        <f>HYPERLINK("https://klasma.github.io/Logging_0685/klagomål/A 29027-2023 FSC-klagomål.docx", "A 29027-2023")</f>
        <v/>
      </c>
      <c r="W48">
        <f>HYPERLINK("https://klasma.github.io/Logging_0685/klagomålsmail/A 29027-2023 FSC-klagomål mail.docx", "A 29027-2023")</f>
        <v/>
      </c>
      <c r="X48">
        <f>HYPERLINK("https://klasma.github.io/Logging_0685/tillsyn/A 29027-2023 tillsynsbegäran.docx", "A 29027-2023")</f>
        <v/>
      </c>
      <c r="Y48">
        <f>HYPERLINK("https://klasma.github.io/Logging_0685/tillsynsmail/A 29027-2023 tillsynsbegäran mail.docx", "A 29027-2023")</f>
        <v/>
      </c>
    </row>
    <row r="49" ht="15" customHeight="1">
      <c r="A49" t="inlineStr">
        <is>
          <t>A 39857-2022</t>
        </is>
      </c>
      <c r="B49" s="1" t="n">
        <v>44819</v>
      </c>
      <c r="C49" s="1" t="n">
        <v>45951</v>
      </c>
      <c r="D49" t="inlineStr">
        <is>
          <t>JÖNKÖPINGS LÄN</t>
        </is>
      </c>
      <c r="E49" t="inlineStr">
        <is>
          <t>VETLANDA</t>
        </is>
      </c>
      <c r="G49" t="n">
        <v>11.8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HYPERLINK("https://klasma.github.io/Logging_0685/artfynd/A 39857-2022 artfynd.xlsx", "A 39857-2022")</f>
        <v/>
      </c>
      <c r="T49">
        <f>HYPERLINK("https://klasma.github.io/Logging_0685/kartor/A 39857-2022 karta.png", "A 39857-2022")</f>
        <v/>
      </c>
      <c r="V49">
        <f>HYPERLINK("https://klasma.github.io/Logging_0685/klagomål/A 39857-2022 FSC-klagomål.docx", "A 39857-2022")</f>
        <v/>
      </c>
      <c r="W49">
        <f>HYPERLINK("https://klasma.github.io/Logging_0685/klagomålsmail/A 39857-2022 FSC-klagomål mail.docx", "A 39857-2022")</f>
        <v/>
      </c>
      <c r="X49">
        <f>HYPERLINK("https://klasma.github.io/Logging_0685/tillsyn/A 39857-2022 tillsynsbegäran.docx", "A 39857-2022")</f>
        <v/>
      </c>
      <c r="Y49">
        <f>HYPERLINK("https://klasma.github.io/Logging_0685/tillsynsmail/A 39857-2022 tillsynsbegäran mail.docx", "A 39857-2022")</f>
        <v/>
      </c>
    </row>
    <row r="50" ht="15" customHeight="1">
      <c r="A50" t="inlineStr">
        <is>
          <t>A 14083-2023</t>
        </is>
      </c>
      <c r="B50" s="1" t="n">
        <v>45009.32462962963</v>
      </c>
      <c r="C50" s="1" t="n">
        <v>45951</v>
      </c>
      <c r="D50" t="inlineStr">
        <is>
          <t>JÖNKÖPINGS LÄN</t>
        </is>
      </c>
      <c r="E50" t="inlineStr">
        <is>
          <t>VETLANDA</t>
        </is>
      </c>
      <c r="G50" t="n">
        <v>2.2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Spindelört</t>
        </is>
      </c>
      <c r="S50">
        <f>HYPERLINK("https://klasma.github.io/Logging_0685/artfynd/A 14083-2023 artfynd.xlsx", "A 14083-2023")</f>
        <v/>
      </c>
      <c r="T50">
        <f>HYPERLINK("https://klasma.github.io/Logging_0685/kartor/A 14083-2023 karta.png", "A 14083-2023")</f>
        <v/>
      </c>
      <c r="V50">
        <f>HYPERLINK("https://klasma.github.io/Logging_0685/klagomål/A 14083-2023 FSC-klagomål.docx", "A 14083-2023")</f>
        <v/>
      </c>
      <c r="W50">
        <f>HYPERLINK("https://klasma.github.io/Logging_0685/klagomålsmail/A 14083-2023 FSC-klagomål mail.docx", "A 14083-2023")</f>
        <v/>
      </c>
      <c r="X50">
        <f>HYPERLINK("https://klasma.github.io/Logging_0685/tillsyn/A 14083-2023 tillsynsbegäran.docx", "A 14083-2023")</f>
        <v/>
      </c>
      <c r="Y50">
        <f>HYPERLINK("https://klasma.github.io/Logging_0685/tillsynsmail/A 14083-2023 tillsynsbegäran mail.docx", "A 14083-2023")</f>
        <v/>
      </c>
    </row>
    <row r="51" ht="15" customHeight="1">
      <c r="A51" t="inlineStr">
        <is>
          <t>A 35657-2024</t>
        </is>
      </c>
      <c r="B51" s="1" t="n">
        <v>45532.36847222222</v>
      </c>
      <c r="C51" s="1" t="n">
        <v>45951</v>
      </c>
      <c r="D51" t="inlineStr">
        <is>
          <t>JÖNKÖPINGS LÄN</t>
        </is>
      </c>
      <c r="E51" t="inlineStr">
        <is>
          <t>VETLANDA</t>
        </is>
      </c>
      <c r="G51" t="n">
        <v>2.6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Åkerkål</t>
        </is>
      </c>
      <c r="S51">
        <f>HYPERLINK("https://klasma.github.io/Logging_0685/artfynd/A 35657-2024 artfynd.xlsx", "A 35657-2024")</f>
        <v/>
      </c>
      <c r="T51">
        <f>HYPERLINK("https://klasma.github.io/Logging_0685/kartor/A 35657-2024 karta.png", "A 35657-2024")</f>
        <v/>
      </c>
      <c r="V51">
        <f>HYPERLINK("https://klasma.github.io/Logging_0685/klagomål/A 35657-2024 FSC-klagomål.docx", "A 35657-2024")</f>
        <v/>
      </c>
      <c r="W51">
        <f>HYPERLINK("https://klasma.github.io/Logging_0685/klagomålsmail/A 35657-2024 FSC-klagomål mail.docx", "A 35657-2024")</f>
        <v/>
      </c>
      <c r="X51">
        <f>HYPERLINK("https://klasma.github.io/Logging_0685/tillsyn/A 35657-2024 tillsynsbegäran.docx", "A 35657-2024")</f>
        <v/>
      </c>
      <c r="Y51">
        <f>HYPERLINK("https://klasma.github.io/Logging_0685/tillsynsmail/A 35657-2024 tillsynsbegäran mail.docx", "A 35657-2024")</f>
        <v/>
      </c>
    </row>
    <row r="52" ht="15" customHeight="1">
      <c r="A52" t="inlineStr">
        <is>
          <t>A 10694-2025</t>
        </is>
      </c>
      <c r="B52" s="1" t="n">
        <v>45722.30744212963</v>
      </c>
      <c r="C52" s="1" t="n">
        <v>45951</v>
      </c>
      <c r="D52" t="inlineStr">
        <is>
          <t>JÖNKÖPINGS LÄN</t>
        </is>
      </c>
      <c r="E52" t="inlineStr">
        <is>
          <t>VETLANDA</t>
        </is>
      </c>
      <c r="G52" t="n">
        <v>2.6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HYPERLINK("https://klasma.github.io/Logging_0685/artfynd/A 10694-2025 artfynd.xlsx", "A 10694-2025")</f>
        <v/>
      </c>
      <c r="T52">
        <f>HYPERLINK("https://klasma.github.io/Logging_0685/kartor/A 10694-2025 karta.png", "A 10694-2025")</f>
        <v/>
      </c>
      <c r="V52">
        <f>HYPERLINK("https://klasma.github.io/Logging_0685/klagomål/A 10694-2025 FSC-klagomål.docx", "A 10694-2025")</f>
        <v/>
      </c>
      <c r="W52">
        <f>HYPERLINK("https://klasma.github.io/Logging_0685/klagomålsmail/A 10694-2025 FSC-klagomål mail.docx", "A 10694-2025")</f>
        <v/>
      </c>
      <c r="X52">
        <f>HYPERLINK("https://klasma.github.io/Logging_0685/tillsyn/A 10694-2025 tillsynsbegäran.docx", "A 10694-2025")</f>
        <v/>
      </c>
      <c r="Y52">
        <f>HYPERLINK("https://klasma.github.io/Logging_0685/tillsynsmail/A 10694-2025 tillsynsbegäran mail.docx", "A 10694-2025")</f>
        <v/>
      </c>
    </row>
    <row r="53" ht="15" customHeight="1">
      <c r="A53" t="inlineStr">
        <is>
          <t>A 8976-2024</t>
        </is>
      </c>
      <c r="B53" s="1" t="n">
        <v>45357.50277777778</v>
      </c>
      <c r="C53" s="1" t="n">
        <v>45951</v>
      </c>
      <c r="D53" t="inlineStr">
        <is>
          <t>JÖNKÖPINGS LÄN</t>
        </is>
      </c>
      <c r="E53" t="inlineStr">
        <is>
          <t>VETLANDA</t>
        </is>
      </c>
      <c r="G53" t="n">
        <v>1.9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Loppstarr</t>
        </is>
      </c>
      <c r="S53">
        <f>HYPERLINK("https://klasma.github.io/Logging_0685/artfynd/A 8976-2024 artfynd.xlsx", "A 8976-2024")</f>
        <v/>
      </c>
      <c r="T53">
        <f>HYPERLINK("https://klasma.github.io/Logging_0685/kartor/A 8976-2024 karta.png", "A 8976-2024")</f>
        <v/>
      </c>
      <c r="V53">
        <f>HYPERLINK("https://klasma.github.io/Logging_0685/klagomål/A 8976-2024 FSC-klagomål.docx", "A 8976-2024")</f>
        <v/>
      </c>
      <c r="W53">
        <f>HYPERLINK("https://klasma.github.io/Logging_0685/klagomålsmail/A 8976-2024 FSC-klagomål mail.docx", "A 8976-2024")</f>
        <v/>
      </c>
      <c r="X53">
        <f>HYPERLINK("https://klasma.github.io/Logging_0685/tillsyn/A 8976-2024 tillsynsbegäran.docx", "A 8976-2024")</f>
        <v/>
      </c>
      <c r="Y53">
        <f>HYPERLINK("https://klasma.github.io/Logging_0685/tillsynsmail/A 8976-2024 tillsynsbegäran mail.docx", "A 8976-2024")</f>
        <v/>
      </c>
    </row>
    <row r="54" ht="15" customHeight="1">
      <c r="A54" t="inlineStr">
        <is>
          <t>A 56147-2023</t>
        </is>
      </c>
      <c r="B54" s="1" t="n">
        <v>45240</v>
      </c>
      <c r="C54" s="1" t="n">
        <v>45951</v>
      </c>
      <c r="D54" t="inlineStr">
        <is>
          <t>JÖNKÖPINGS LÄN</t>
        </is>
      </c>
      <c r="E54" t="inlineStr">
        <is>
          <t>VETLANDA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Gräsull</t>
        </is>
      </c>
      <c r="S54">
        <f>HYPERLINK("https://klasma.github.io/Logging_0685/artfynd/A 56147-2023 artfynd.xlsx", "A 56147-2023")</f>
        <v/>
      </c>
      <c r="T54">
        <f>HYPERLINK("https://klasma.github.io/Logging_0685/kartor/A 56147-2023 karta.png", "A 56147-2023")</f>
        <v/>
      </c>
      <c r="V54">
        <f>HYPERLINK("https://klasma.github.io/Logging_0685/klagomål/A 56147-2023 FSC-klagomål.docx", "A 56147-2023")</f>
        <v/>
      </c>
      <c r="W54">
        <f>HYPERLINK("https://klasma.github.io/Logging_0685/klagomålsmail/A 56147-2023 FSC-klagomål mail.docx", "A 56147-2023")</f>
        <v/>
      </c>
      <c r="X54">
        <f>HYPERLINK("https://klasma.github.io/Logging_0685/tillsyn/A 56147-2023 tillsynsbegäran.docx", "A 56147-2023")</f>
        <v/>
      </c>
      <c r="Y54">
        <f>HYPERLINK("https://klasma.github.io/Logging_0685/tillsynsmail/A 56147-2023 tillsynsbegäran mail.docx", "A 56147-2023")</f>
        <v/>
      </c>
    </row>
    <row r="55" ht="15" customHeight="1">
      <c r="A55" t="inlineStr">
        <is>
          <t>A 47071-2024</t>
        </is>
      </c>
      <c r="B55" s="1" t="n">
        <v>45586.49113425926</v>
      </c>
      <c r="C55" s="1" t="n">
        <v>45951</v>
      </c>
      <c r="D55" t="inlineStr">
        <is>
          <t>JÖNKÖPINGS LÄN</t>
        </is>
      </c>
      <c r="E55" t="inlineStr">
        <is>
          <t>VETLANDA</t>
        </is>
      </c>
      <c r="G55" t="n">
        <v>3.6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HYPERLINK("https://klasma.github.io/Logging_0685/artfynd/A 47071-2024 artfynd.xlsx", "A 47071-2024")</f>
        <v/>
      </c>
      <c r="T55">
        <f>HYPERLINK("https://klasma.github.io/Logging_0685/kartor/A 47071-2024 karta.png", "A 47071-2024")</f>
        <v/>
      </c>
      <c r="V55">
        <f>HYPERLINK("https://klasma.github.io/Logging_0685/klagomål/A 47071-2024 FSC-klagomål.docx", "A 47071-2024")</f>
        <v/>
      </c>
      <c r="W55">
        <f>HYPERLINK("https://klasma.github.io/Logging_0685/klagomålsmail/A 47071-2024 FSC-klagomål mail.docx", "A 47071-2024")</f>
        <v/>
      </c>
      <c r="X55">
        <f>HYPERLINK("https://klasma.github.io/Logging_0685/tillsyn/A 47071-2024 tillsynsbegäran.docx", "A 47071-2024")</f>
        <v/>
      </c>
      <c r="Y55">
        <f>HYPERLINK("https://klasma.github.io/Logging_0685/tillsynsmail/A 47071-2024 tillsynsbegäran mail.docx", "A 47071-2024")</f>
        <v/>
      </c>
    </row>
    <row r="56" ht="15" customHeight="1">
      <c r="A56" t="inlineStr">
        <is>
          <t>A 8677-2024</t>
        </is>
      </c>
      <c r="B56" s="1" t="n">
        <v>45352</v>
      </c>
      <c r="C56" s="1" t="n">
        <v>45951</v>
      </c>
      <c r="D56" t="inlineStr">
        <is>
          <t>JÖNKÖPINGS LÄN</t>
        </is>
      </c>
      <c r="E56" t="inlineStr">
        <is>
          <t>VETLANDA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HYPERLINK("https://klasma.github.io/Logging_0685/artfynd/A 8677-2024 artfynd.xlsx", "A 8677-2024")</f>
        <v/>
      </c>
      <c r="T56">
        <f>HYPERLINK("https://klasma.github.io/Logging_0685/kartor/A 8677-2024 karta.png", "A 8677-2024")</f>
        <v/>
      </c>
      <c r="V56">
        <f>HYPERLINK("https://klasma.github.io/Logging_0685/klagomål/A 8677-2024 FSC-klagomål.docx", "A 8677-2024")</f>
        <v/>
      </c>
      <c r="W56">
        <f>HYPERLINK("https://klasma.github.io/Logging_0685/klagomålsmail/A 8677-2024 FSC-klagomål mail.docx", "A 8677-2024")</f>
        <v/>
      </c>
      <c r="X56">
        <f>HYPERLINK("https://klasma.github.io/Logging_0685/tillsyn/A 8677-2024 tillsynsbegäran.docx", "A 8677-2024")</f>
        <v/>
      </c>
      <c r="Y56">
        <f>HYPERLINK("https://klasma.github.io/Logging_0685/tillsynsmail/A 8677-2024 tillsynsbegäran mail.docx", "A 8677-2024")</f>
        <v/>
      </c>
    </row>
    <row r="57" ht="15" customHeight="1">
      <c r="A57" t="inlineStr">
        <is>
          <t>A 17874-2024</t>
        </is>
      </c>
      <c r="B57" s="1" t="n">
        <v>45419.45423611111</v>
      </c>
      <c r="C57" s="1" t="n">
        <v>45951</v>
      </c>
      <c r="D57" t="inlineStr">
        <is>
          <t>JÖNKÖPINGS LÄN</t>
        </is>
      </c>
      <c r="E57" t="inlineStr">
        <is>
          <t>VETLANDA</t>
        </is>
      </c>
      <c r="G57" t="n">
        <v>3.8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Dvärghäxört</t>
        </is>
      </c>
      <c r="S57">
        <f>HYPERLINK("https://klasma.github.io/Logging_0685/artfynd/A 17874-2024 artfynd.xlsx", "A 17874-2024")</f>
        <v/>
      </c>
      <c r="T57">
        <f>HYPERLINK("https://klasma.github.io/Logging_0685/kartor/A 17874-2024 karta.png", "A 17874-2024")</f>
        <v/>
      </c>
      <c r="V57">
        <f>HYPERLINK("https://klasma.github.io/Logging_0685/klagomål/A 17874-2024 FSC-klagomål.docx", "A 17874-2024")</f>
        <v/>
      </c>
      <c r="W57">
        <f>HYPERLINK("https://klasma.github.io/Logging_0685/klagomålsmail/A 17874-2024 FSC-klagomål mail.docx", "A 17874-2024")</f>
        <v/>
      </c>
      <c r="X57">
        <f>HYPERLINK("https://klasma.github.io/Logging_0685/tillsyn/A 17874-2024 tillsynsbegäran.docx", "A 17874-2024")</f>
        <v/>
      </c>
      <c r="Y57">
        <f>HYPERLINK("https://klasma.github.io/Logging_0685/tillsynsmail/A 17874-2024 tillsynsbegäran mail.docx", "A 17874-2024")</f>
        <v/>
      </c>
    </row>
    <row r="58" ht="15" customHeight="1">
      <c r="A58" t="inlineStr">
        <is>
          <t>A 53741-2022</t>
        </is>
      </c>
      <c r="B58" s="1" t="n">
        <v>44880</v>
      </c>
      <c r="C58" s="1" t="n">
        <v>45951</v>
      </c>
      <c r="D58" t="inlineStr">
        <is>
          <t>JÖNKÖPINGS LÄN</t>
        </is>
      </c>
      <c r="E58" t="inlineStr">
        <is>
          <t>VETLANDA</t>
        </is>
      </c>
      <c r="G58" t="n">
        <v>2.3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Sommarfibbla</t>
        </is>
      </c>
      <c r="S58">
        <f>HYPERLINK("https://klasma.github.io/Logging_0685/artfynd/A 53741-2022 artfynd.xlsx", "A 53741-2022")</f>
        <v/>
      </c>
      <c r="T58">
        <f>HYPERLINK("https://klasma.github.io/Logging_0685/kartor/A 53741-2022 karta.png", "A 53741-2022")</f>
        <v/>
      </c>
      <c r="V58">
        <f>HYPERLINK("https://klasma.github.io/Logging_0685/klagomål/A 53741-2022 FSC-klagomål.docx", "A 53741-2022")</f>
        <v/>
      </c>
      <c r="W58">
        <f>HYPERLINK("https://klasma.github.io/Logging_0685/klagomålsmail/A 53741-2022 FSC-klagomål mail.docx", "A 53741-2022")</f>
        <v/>
      </c>
      <c r="X58">
        <f>HYPERLINK("https://klasma.github.io/Logging_0685/tillsyn/A 53741-2022 tillsynsbegäran.docx", "A 53741-2022")</f>
        <v/>
      </c>
      <c r="Y58">
        <f>HYPERLINK("https://klasma.github.io/Logging_0685/tillsynsmail/A 53741-2022 tillsynsbegäran mail.docx", "A 53741-2022")</f>
        <v/>
      </c>
    </row>
    <row r="59" ht="15" customHeight="1">
      <c r="A59" t="inlineStr">
        <is>
          <t>A 39794-2025</t>
        </is>
      </c>
      <c r="B59" s="1" t="n">
        <v>45891.48929398148</v>
      </c>
      <c r="C59" s="1" t="n">
        <v>45951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Slåttergubbe</t>
        </is>
      </c>
      <c r="S59">
        <f>HYPERLINK("https://klasma.github.io/Logging_0685/artfynd/A 39794-2025 artfynd.xlsx", "A 39794-2025")</f>
        <v/>
      </c>
      <c r="T59">
        <f>HYPERLINK("https://klasma.github.io/Logging_0685/kartor/A 39794-2025 karta.png", "A 39794-2025")</f>
        <v/>
      </c>
      <c r="V59">
        <f>HYPERLINK("https://klasma.github.io/Logging_0685/klagomål/A 39794-2025 FSC-klagomål.docx", "A 39794-2025")</f>
        <v/>
      </c>
      <c r="W59">
        <f>HYPERLINK("https://klasma.github.io/Logging_0685/klagomålsmail/A 39794-2025 FSC-klagomål mail.docx", "A 39794-2025")</f>
        <v/>
      </c>
      <c r="X59">
        <f>HYPERLINK("https://klasma.github.io/Logging_0685/tillsyn/A 39794-2025 tillsynsbegäran.docx", "A 39794-2025")</f>
        <v/>
      </c>
      <c r="Y59">
        <f>HYPERLINK("https://klasma.github.io/Logging_0685/tillsynsmail/A 39794-2025 tillsynsbegäran mail.docx", "A 39794-2025")</f>
        <v/>
      </c>
    </row>
    <row r="60" ht="15" customHeight="1">
      <c r="A60" t="inlineStr">
        <is>
          <t>A 24945-2023</t>
        </is>
      </c>
      <c r="B60" s="1" t="n">
        <v>45085</v>
      </c>
      <c r="C60" s="1" t="n">
        <v>45951</v>
      </c>
      <c r="D60" t="inlineStr">
        <is>
          <t>JÖNKÖPINGS LÄN</t>
        </is>
      </c>
      <c r="E60" t="inlineStr">
        <is>
          <t>VETLANDA</t>
        </is>
      </c>
      <c r="G60" t="n">
        <v>0.5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Skarp dropptaggsvamp</t>
        </is>
      </c>
      <c r="S60">
        <f>HYPERLINK("https://klasma.github.io/Logging_0685/artfynd/A 24945-2023 artfynd.xlsx", "A 24945-2023")</f>
        <v/>
      </c>
      <c r="T60">
        <f>HYPERLINK("https://klasma.github.io/Logging_0685/kartor/A 24945-2023 karta.png", "A 24945-2023")</f>
        <v/>
      </c>
      <c r="V60">
        <f>HYPERLINK("https://klasma.github.io/Logging_0685/klagomål/A 24945-2023 FSC-klagomål.docx", "A 24945-2023")</f>
        <v/>
      </c>
      <c r="W60">
        <f>HYPERLINK("https://klasma.github.io/Logging_0685/klagomålsmail/A 24945-2023 FSC-klagomål mail.docx", "A 24945-2023")</f>
        <v/>
      </c>
      <c r="X60">
        <f>HYPERLINK("https://klasma.github.io/Logging_0685/tillsyn/A 24945-2023 tillsynsbegäran.docx", "A 24945-2023")</f>
        <v/>
      </c>
      <c r="Y60">
        <f>HYPERLINK("https://klasma.github.io/Logging_0685/tillsynsmail/A 24945-2023 tillsynsbegäran mail.docx", "A 24945-2023")</f>
        <v/>
      </c>
    </row>
    <row r="61" ht="15" customHeight="1">
      <c r="A61" t="inlineStr">
        <is>
          <t>A 23335-2025</t>
        </is>
      </c>
      <c r="B61" s="1" t="n">
        <v>45791.6516550926</v>
      </c>
      <c r="C61" s="1" t="n">
        <v>45951</v>
      </c>
      <c r="D61" t="inlineStr">
        <is>
          <t>JÖNKÖPINGS LÄN</t>
        </is>
      </c>
      <c r="E61" t="inlineStr">
        <is>
          <t>VETLANDA</t>
        </is>
      </c>
      <c r="G61" t="n">
        <v>0.5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HYPERLINK("https://klasma.github.io/Logging_0685/artfynd/A 23335-2025 artfynd.xlsx", "A 23335-2025")</f>
        <v/>
      </c>
      <c r="T61">
        <f>HYPERLINK("https://klasma.github.io/Logging_0685/kartor/A 23335-2025 karta.png", "A 23335-2025")</f>
        <v/>
      </c>
      <c r="V61">
        <f>HYPERLINK("https://klasma.github.io/Logging_0685/klagomål/A 23335-2025 FSC-klagomål.docx", "A 23335-2025")</f>
        <v/>
      </c>
      <c r="W61">
        <f>HYPERLINK("https://klasma.github.io/Logging_0685/klagomålsmail/A 23335-2025 FSC-klagomål mail.docx", "A 23335-2025")</f>
        <v/>
      </c>
      <c r="X61">
        <f>HYPERLINK("https://klasma.github.io/Logging_0685/tillsyn/A 23335-2025 tillsynsbegäran.docx", "A 23335-2025")</f>
        <v/>
      </c>
      <c r="Y61">
        <f>HYPERLINK("https://klasma.github.io/Logging_0685/tillsynsmail/A 23335-2025 tillsynsbegäran mail.docx", "A 23335-2025")</f>
        <v/>
      </c>
    </row>
    <row r="62" ht="15" customHeight="1">
      <c r="A62" t="inlineStr">
        <is>
          <t>A 48121-2024</t>
        </is>
      </c>
      <c r="B62" s="1" t="n">
        <v>45589.63901620371</v>
      </c>
      <c r="C62" s="1" t="n">
        <v>45951</v>
      </c>
      <c r="D62" t="inlineStr">
        <is>
          <t>JÖNKÖPINGS LÄN</t>
        </is>
      </c>
      <c r="E62" t="inlineStr">
        <is>
          <t>VETLANDA</t>
        </is>
      </c>
      <c r="G62" t="n">
        <v>1.3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HYPERLINK("https://klasma.github.io/Logging_0685/artfynd/A 48121-2024 artfynd.xlsx", "A 48121-2024")</f>
        <v/>
      </c>
      <c r="T62">
        <f>HYPERLINK("https://klasma.github.io/Logging_0685/kartor/A 48121-2024 karta.png", "A 48121-2024")</f>
        <v/>
      </c>
      <c r="V62">
        <f>HYPERLINK("https://klasma.github.io/Logging_0685/klagomål/A 48121-2024 FSC-klagomål.docx", "A 48121-2024")</f>
        <v/>
      </c>
      <c r="W62">
        <f>HYPERLINK("https://klasma.github.io/Logging_0685/klagomålsmail/A 48121-2024 FSC-klagomål mail.docx", "A 48121-2024")</f>
        <v/>
      </c>
      <c r="X62">
        <f>HYPERLINK("https://klasma.github.io/Logging_0685/tillsyn/A 48121-2024 tillsynsbegäran.docx", "A 48121-2024")</f>
        <v/>
      </c>
      <c r="Y62">
        <f>HYPERLINK("https://klasma.github.io/Logging_0685/tillsynsmail/A 48121-2024 tillsynsbegäran mail.docx", "A 48121-2024")</f>
        <v/>
      </c>
    </row>
    <row r="63" ht="15" customHeight="1">
      <c r="A63" t="inlineStr">
        <is>
          <t>A 7898-2025</t>
        </is>
      </c>
      <c r="B63" s="1" t="n">
        <v>45707.31321759259</v>
      </c>
      <c r="C63" s="1" t="n">
        <v>45951</v>
      </c>
      <c r="D63" t="inlineStr">
        <is>
          <t>JÖNKÖPINGS LÄN</t>
        </is>
      </c>
      <c r="E63" t="inlineStr">
        <is>
          <t>VETLANDA</t>
        </is>
      </c>
      <c r="G63" t="n">
        <v>0.8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HYPERLINK("https://klasma.github.io/Logging_0685/artfynd/A 7898-2025 artfynd.xlsx", "A 7898-2025")</f>
        <v/>
      </c>
      <c r="T63">
        <f>HYPERLINK("https://klasma.github.io/Logging_0685/kartor/A 7898-2025 karta.png", "A 7898-2025")</f>
        <v/>
      </c>
      <c r="V63">
        <f>HYPERLINK("https://klasma.github.io/Logging_0685/klagomål/A 7898-2025 FSC-klagomål.docx", "A 7898-2025")</f>
        <v/>
      </c>
      <c r="W63">
        <f>HYPERLINK("https://klasma.github.io/Logging_0685/klagomålsmail/A 7898-2025 FSC-klagomål mail.docx", "A 7898-2025")</f>
        <v/>
      </c>
      <c r="X63">
        <f>HYPERLINK("https://klasma.github.io/Logging_0685/tillsyn/A 7898-2025 tillsynsbegäran.docx", "A 7898-2025")</f>
        <v/>
      </c>
      <c r="Y63">
        <f>HYPERLINK("https://klasma.github.io/Logging_0685/tillsynsmail/A 7898-2025 tillsynsbegäran mail.docx", "A 7898-2025")</f>
        <v/>
      </c>
    </row>
    <row r="64" ht="15" customHeight="1">
      <c r="A64" t="inlineStr">
        <is>
          <t>A 42637-2024</t>
        </is>
      </c>
      <c r="B64" s="1" t="n">
        <v>45565</v>
      </c>
      <c r="C64" s="1" t="n">
        <v>45951</v>
      </c>
      <c r="D64" t="inlineStr">
        <is>
          <t>JÖNKÖPINGS LÄN</t>
        </is>
      </c>
      <c r="E64" t="inlineStr">
        <is>
          <t>VETLANDA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HYPERLINK("https://klasma.github.io/Logging_0685/artfynd/A 42637-2024 artfynd.xlsx", "A 42637-2024")</f>
        <v/>
      </c>
      <c r="T64">
        <f>HYPERLINK("https://klasma.github.io/Logging_0685/kartor/A 42637-2024 karta.png", "A 42637-2024")</f>
        <v/>
      </c>
      <c r="V64">
        <f>HYPERLINK("https://klasma.github.io/Logging_0685/klagomål/A 42637-2024 FSC-klagomål.docx", "A 42637-2024")</f>
        <v/>
      </c>
      <c r="W64">
        <f>HYPERLINK("https://klasma.github.io/Logging_0685/klagomålsmail/A 42637-2024 FSC-klagomål mail.docx", "A 42637-2024")</f>
        <v/>
      </c>
      <c r="X64">
        <f>HYPERLINK("https://klasma.github.io/Logging_0685/tillsyn/A 42637-2024 tillsynsbegäran.docx", "A 42637-2024")</f>
        <v/>
      </c>
      <c r="Y64">
        <f>HYPERLINK("https://klasma.github.io/Logging_0685/tillsynsmail/A 42637-2024 tillsynsbegäran mail.docx", "A 42637-2024")</f>
        <v/>
      </c>
    </row>
    <row r="65" ht="15" customHeight="1">
      <c r="A65" t="inlineStr">
        <is>
          <t>A 42185-2025</t>
        </is>
      </c>
      <c r="B65" s="1" t="n">
        <v>45904.45417824074</v>
      </c>
      <c r="C65" s="1" t="n">
        <v>45951</v>
      </c>
      <c r="D65" t="inlineStr">
        <is>
          <t>JÖNKÖPINGS LÄN</t>
        </is>
      </c>
      <c r="E65" t="inlineStr">
        <is>
          <t>VETLANDA</t>
        </is>
      </c>
      <c r="G65" t="n">
        <v>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Sydspärgel</t>
        </is>
      </c>
      <c r="S65">
        <f>HYPERLINK("https://klasma.github.io/Logging_0685/artfynd/A 42185-2025 artfynd.xlsx", "A 42185-2025")</f>
        <v/>
      </c>
      <c r="T65">
        <f>HYPERLINK("https://klasma.github.io/Logging_0685/kartor/A 42185-2025 karta.png", "A 42185-2025")</f>
        <v/>
      </c>
      <c r="V65">
        <f>HYPERLINK("https://klasma.github.io/Logging_0685/klagomål/A 42185-2025 FSC-klagomål.docx", "A 42185-2025")</f>
        <v/>
      </c>
      <c r="W65">
        <f>HYPERLINK("https://klasma.github.io/Logging_0685/klagomålsmail/A 42185-2025 FSC-klagomål mail.docx", "A 42185-2025")</f>
        <v/>
      </c>
      <c r="X65">
        <f>HYPERLINK("https://klasma.github.io/Logging_0685/tillsyn/A 42185-2025 tillsynsbegäran.docx", "A 42185-2025")</f>
        <v/>
      </c>
      <c r="Y65">
        <f>HYPERLINK("https://klasma.github.io/Logging_0685/tillsynsmail/A 42185-2025 tillsynsbegäran mail.docx", "A 42185-2025")</f>
        <v/>
      </c>
    </row>
    <row r="66" ht="15" customHeight="1">
      <c r="A66" t="inlineStr">
        <is>
          <t>A 40417-2024</t>
        </is>
      </c>
      <c r="B66" s="1" t="n">
        <v>45555.45984953704</v>
      </c>
      <c r="C66" s="1" t="n">
        <v>45951</v>
      </c>
      <c r="D66" t="inlineStr">
        <is>
          <t>JÖNKÖPINGS LÄN</t>
        </is>
      </c>
      <c r="E66" t="inlineStr">
        <is>
          <t>VETLANDA</t>
        </is>
      </c>
      <c r="G66" t="n">
        <v>2.8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HYPERLINK("https://klasma.github.io/Logging_0685/artfynd/A 40417-2024 artfynd.xlsx", "A 40417-2024")</f>
        <v/>
      </c>
      <c r="T66">
        <f>HYPERLINK("https://klasma.github.io/Logging_0685/kartor/A 40417-2024 karta.png", "A 40417-2024")</f>
        <v/>
      </c>
      <c r="V66">
        <f>HYPERLINK("https://klasma.github.io/Logging_0685/klagomål/A 40417-2024 FSC-klagomål.docx", "A 40417-2024")</f>
        <v/>
      </c>
      <c r="W66">
        <f>HYPERLINK("https://klasma.github.io/Logging_0685/klagomålsmail/A 40417-2024 FSC-klagomål mail.docx", "A 40417-2024")</f>
        <v/>
      </c>
      <c r="X66">
        <f>HYPERLINK("https://klasma.github.io/Logging_0685/tillsyn/A 40417-2024 tillsynsbegäran.docx", "A 40417-2024")</f>
        <v/>
      </c>
      <c r="Y66">
        <f>HYPERLINK("https://klasma.github.io/Logging_0685/tillsynsmail/A 40417-2024 tillsynsbegäran mail.docx", "A 40417-2024")</f>
        <v/>
      </c>
    </row>
    <row r="67" ht="15" customHeight="1">
      <c r="A67" t="inlineStr">
        <is>
          <t>A 16508-2024</t>
        </is>
      </c>
      <c r="B67" s="1" t="n">
        <v>45408.38405092592</v>
      </c>
      <c r="C67" s="1" t="n">
        <v>45951</v>
      </c>
      <c r="D67" t="inlineStr">
        <is>
          <t>JÖNKÖPINGS LÄN</t>
        </is>
      </c>
      <c r="E67" t="inlineStr">
        <is>
          <t>VETLANDA</t>
        </is>
      </c>
      <c r="G67" t="n">
        <v>4.4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HYPERLINK("https://klasma.github.io/Logging_0685/artfynd/A 16508-2024 artfynd.xlsx", "A 16508-2024")</f>
        <v/>
      </c>
      <c r="T67">
        <f>HYPERLINK("https://klasma.github.io/Logging_0685/kartor/A 16508-2024 karta.png", "A 16508-2024")</f>
        <v/>
      </c>
      <c r="V67">
        <f>HYPERLINK("https://klasma.github.io/Logging_0685/klagomål/A 16508-2024 FSC-klagomål.docx", "A 16508-2024")</f>
        <v/>
      </c>
      <c r="W67">
        <f>HYPERLINK("https://klasma.github.io/Logging_0685/klagomålsmail/A 16508-2024 FSC-klagomål mail.docx", "A 16508-2024")</f>
        <v/>
      </c>
      <c r="X67">
        <f>HYPERLINK("https://klasma.github.io/Logging_0685/tillsyn/A 16508-2024 tillsynsbegäran.docx", "A 16508-2024")</f>
        <v/>
      </c>
      <c r="Y67">
        <f>HYPERLINK("https://klasma.github.io/Logging_0685/tillsynsmail/A 16508-2024 tillsynsbegäran mail.docx", "A 16508-2024")</f>
        <v/>
      </c>
    </row>
    <row r="68" ht="15" customHeight="1">
      <c r="A68" t="inlineStr">
        <is>
          <t>A 60971-2023</t>
        </is>
      </c>
      <c r="B68" s="1" t="n">
        <v>45261</v>
      </c>
      <c r="C68" s="1" t="n">
        <v>45951</v>
      </c>
      <c r="D68" t="inlineStr">
        <is>
          <t>JÖNKÖPINGS LÄN</t>
        </is>
      </c>
      <c r="E68" t="inlineStr">
        <is>
          <t>VETLANDA</t>
        </is>
      </c>
      <c r="G68" t="n">
        <v>0.5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HYPERLINK("https://klasma.github.io/Logging_0685/artfynd/A 60971-2023 artfynd.xlsx", "A 60971-2023")</f>
        <v/>
      </c>
      <c r="T68">
        <f>HYPERLINK("https://klasma.github.io/Logging_0685/kartor/A 60971-2023 karta.png", "A 60971-2023")</f>
        <v/>
      </c>
      <c r="V68">
        <f>HYPERLINK("https://klasma.github.io/Logging_0685/klagomål/A 60971-2023 FSC-klagomål.docx", "A 60971-2023")</f>
        <v/>
      </c>
      <c r="W68">
        <f>HYPERLINK("https://klasma.github.io/Logging_0685/klagomålsmail/A 60971-2023 FSC-klagomål mail.docx", "A 60971-2023")</f>
        <v/>
      </c>
      <c r="X68">
        <f>HYPERLINK("https://klasma.github.io/Logging_0685/tillsyn/A 60971-2023 tillsynsbegäran.docx", "A 60971-2023")</f>
        <v/>
      </c>
      <c r="Y68">
        <f>HYPERLINK("https://klasma.github.io/Logging_0685/tillsynsmail/A 60971-2023 tillsynsbegäran mail.docx", "A 60971-2023")</f>
        <v/>
      </c>
    </row>
    <row r="69" ht="15" customHeight="1">
      <c r="A69" t="inlineStr">
        <is>
          <t>A 15863-2025</t>
        </is>
      </c>
      <c r="B69" s="1" t="n">
        <v>45749.35310185186</v>
      </c>
      <c r="C69" s="1" t="n">
        <v>45951</v>
      </c>
      <c r="D69" t="inlineStr">
        <is>
          <t>JÖNKÖPINGS LÄN</t>
        </is>
      </c>
      <c r="E69" t="inlineStr">
        <is>
          <t>VETLANDA</t>
        </is>
      </c>
      <c r="G69" t="n">
        <v>8.4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Vätteros</t>
        </is>
      </c>
      <c r="S69">
        <f>HYPERLINK("https://klasma.github.io/Logging_0685/artfynd/A 15863-2025 artfynd.xlsx", "A 15863-2025")</f>
        <v/>
      </c>
      <c r="T69">
        <f>HYPERLINK("https://klasma.github.io/Logging_0685/kartor/A 15863-2025 karta.png", "A 15863-2025")</f>
        <v/>
      </c>
      <c r="V69">
        <f>HYPERLINK("https://klasma.github.io/Logging_0685/klagomål/A 15863-2025 FSC-klagomål.docx", "A 15863-2025")</f>
        <v/>
      </c>
      <c r="W69">
        <f>HYPERLINK("https://klasma.github.io/Logging_0685/klagomålsmail/A 15863-2025 FSC-klagomål mail.docx", "A 15863-2025")</f>
        <v/>
      </c>
      <c r="X69">
        <f>HYPERLINK("https://klasma.github.io/Logging_0685/tillsyn/A 15863-2025 tillsynsbegäran.docx", "A 15863-2025")</f>
        <v/>
      </c>
      <c r="Y69">
        <f>HYPERLINK("https://klasma.github.io/Logging_0685/tillsynsmail/A 15863-2025 tillsynsbegäran mail.docx", "A 15863-2025")</f>
        <v/>
      </c>
    </row>
    <row r="70" ht="15" customHeight="1">
      <c r="A70" t="inlineStr">
        <is>
          <t>A 31979-2025</t>
        </is>
      </c>
      <c r="B70" s="1" t="n">
        <v>45835.35682870371</v>
      </c>
      <c r="C70" s="1" t="n">
        <v>45951</v>
      </c>
      <c r="D70" t="inlineStr">
        <is>
          <t>JÖNKÖPINGS LÄN</t>
        </is>
      </c>
      <c r="E70" t="inlineStr">
        <is>
          <t>VETLANDA</t>
        </is>
      </c>
      <c r="G70" t="n">
        <v>4.9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Vätteros</t>
        </is>
      </c>
      <c r="S70">
        <f>HYPERLINK("https://klasma.github.io/Logging_0685/artfynd/A 31979-2025 artfynd.xlsx", "A 31979-2025")</f>
        <v/>
      </c>
      <c r="T70">
        <f>HYPERLINK("https://klasma.github.io/Logging_0685/kartor/A 31979-2025 karta.png", "A 31979-2025")</f>
        <v/>
      </c>
      <c r="V70">
        <f>HYPERLINK("https://klasma.github.io/Logging_0685/klagomål/A 31979-2025 FSC-klagomål.docx", "A 31979-2025")</f>
        <v/>
      </c>
      <c r="W70">
        <f>HYPERLINK("https://klasma.github.io/Logging_0685/klagomålsmail/A 31979-2025 FSC-klagomål mail.docx", "A 31979-2025")</f>
        <v/>
      </c>
      <c r="X70">
        <f>HYPERLINK("https://klasma.github.io/Logging_0685/tillsyn/A 31979-2025 tillsynsbegäran.docx", "A 31979-2025")</f>
        <v/>
      </c>
      <c r="Y70">
        <f>HYPERLINK("https://klasma.github.io/Logging_0685/tillsynsmail/A 31979-2025 tillsynsbegäran mail.docx", "A 31979-2025")</f>
        <v/>
      </c>
    </row>
    <row r="71" ht="15" customHeight="1">
      <c r="A71" t="inlineStr">
        <is>
          <t>A 33041-2025</t>
        </is>
      </c>
      <c r="B71" s="1" t="n">
        <v>45840.40599537037</v>
      </c>
      <c r="C71" s="1" t="n">
        <v>45951</v>
      </c>
      <c r="D71" t="inlineStr">
        <is>
          <t>JÖNKÖPINGS LÄN</t>
        </is>
      </c>
      <c r="E71" t="inlineStr">
        <is>
          <t>VETLANDA</t>
        </is>
      </c>
      <c r="G71" t="n">
        <v>3.5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Dvärgpipistrell</t>
        </is>
      </c>
      <c r="S71">
        <f>HYPERLINK("https://klasma.github.io/Logging_0685/artfynd/A 33041-2025 artfynd.xlsx", "A 33041-2025")</f>
        <v/>
      </c>
      <c r="T71">
        <f>HYPERLINK("https://klasma.github.io/Logging_0685/kartor/A 33041-2025 karta.png", "A 33041-2025")</f>
        <v/>
      </c>
      <c r="V71">
        <f>HYPERLINK("https://klasma.github.io/Logging_0685/klagomål/A 33041-2025 FSC-klagomål.docx", "A 33041-2025")</f>
        <v/>
      </c>
      <c r="W71">
        <f>HYPERLINK("https://klasma.github.io/Logging_0685/klagomålsmail/A 33041-2025 FSC-klagomål mail.docx", "A 33041-2025")</f>
        <v/>
      </c>
      <c r="X71">
        <f>HYPERLINK("https://klasma.github.io/Logging_0685/tillsyn/A 33041-2025 tillsynsbegäran.docx", "A 33041-2025")</f>
        <v/>
      </c>
      <c r="Y71">
        <f>HYPERLINK("https://klasma.github.io/Logging_0685/tillsynsmail/A 33041-2025 tillsynsbegäran mail.docx", "A 33041-2025")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45951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42142-2022</t>
        </is>
      </c>
      <c r="B73" s="1" t="n">
        <v>44830</v>
      </c>
      <c r="C73" s="1" t="n">
        <v>45951</v>
      </c>
      <c r="D73" t="inlineStr">
        <is>
          <t>JÖNKÖPINGS LÄN</t>
        </is>
      </c>
      <c r="E73" t="inlineStr">
        <is>
          <t>VETLANDA</t>
        </is>
      </c>
      <c r="G73" t="n">
        <v>2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Senfibbla</t>
        </is>
      </c>
      <c r="S73">
        <f>HYPERLINK("https://klasma.github.io/Logging_0685/artfynd/A 42142-2022 artfynd.xlsx", "A 42142-2022")</f>
        <v/>
      </c>
      <c r="T73">
        <f>HYPERLINK("https://klasma.github.io/Logging_0685/kartor/A 42142-2022 karta.png", "A 42142-2022")</f>
        <v/>
      </c>
      <c r="V73">
        <f>HYPERLINK("https://klasma.github.io/Logging_0685/klagomål/A 42142-2022 FSC-klagomål.docx", "A 42142-2022")</f>
        <v/>
      </c>
      <c r="W73">
        <f>HYPERLINK("https://klasma.github.io/Logging_0685/klagomålsmail/A 42142-2022 FSC-klagomål mail.docx", "A 42142-2022")</f>
        <v/>
      </c>
      <c r="X73">
        <f>HYPERLINK("https://klasma.github.io/Logging_0685/tillsyn/A 42142-2022 tillsynsbegäran.docx", "A 42142-2022")</f>
        <v/>
      </c>
      <c r="Y73">
        <f>HYPERLINK("https://klasma.github.io/Logging_0685/tillsynsmail/A 42142-2022 tillsynsbegäran mail.docx", "A 42142-2022")</f>
        <v/>
      </c>
    </row>
    <row r="74" ht="15" customHeight="1">
      <c r="A74" t="inlineStr">
        <is>
          <t>A 61446-2022</t>
        </is>
      </c>
      <c r="B74" s="1" t="n">
        <v>44916.39701388889</v>
      </c>
      <c r="C74" s="1" t="n">
        <v>45951</v>
      </c>
      <c r="D74" t="inlineStr">
        <is>
          <t>JÖNKÖPINGS LÄN</t>
        </is>
      </c>
      <c r="E74" t="inlineStr">
        <is>
          <t>VETLANDA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Krokfibbla</t>
        </is>
      </c>
      <c r="S74">
        <f>HYPERLINK("https://klasma.github.io/Logging_0685/artfynd/A 61446-2022 artfynd.xlsx", "A 61446-2022")</f>
        <v/>
      </c>
      <c r="T74">
        <f>HYPERLINK("https://klasma.github.io/Logging_0685/kartor/A 61446-2022 karta.png", "A 61446-2022")</f>
        <v/>
      </c>
      <c r="V74">
        <f>HYPERLINK("https://klasma.github.io/Logging_0685/klagomål/A 61446-2022 FSC-klagomål.docx", "A 61446-2022")</f>
        <v/>
      </c>
      <c r="W74">
        <f>HYPERLINK("https://klasma.github.io/Logging_0685/klagomålsmail/A 61446-2022 FSC-klagomål mail.docx", "A 61446-2022")</f>
        <v/>
      </c>
      <c r="X74">
        <f>HYPERLINK("https://klasma.github.io/Logging_0685/tillsyn/A 61446-2022 tillsynsbegäran.docx", "A 61446-2022")</f>
        <v/>
      </c>
      <c r="Y74">
        <f>HYPERLINK("https://klasma.github.io/Logging_0685/tillsynsmail/A 61446-2022 tillsynsbegäran mail.docx", "A 61446-2022")</f>
        <v/>
      </c>
    </row>
    <row r="75" ht="15" customHeight="1">
      <c r="A75" t="inlineStr">
        <is>
          <t>A 59894-2022</t>
        </is>
      </c>
      <c r="B75" s="1" t="n">
        <v>44908</v>
      </c>
      <c r="C75" s="1" t="n">
        <v>45951</v>
      </c>
      <c r="D75" t="inlineStr">
        <is>
          <t>JÖNKÖPINGS LÄN</t>
        </is>
      </c>
      <c r="E75" t="inlineStr">
        <is>
          <t>VETLANDA</t>
        </is>
      </c>
      <c r="G75" t="n">
        <v>3.8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Backklöver</t>
        </is>
      </c>
      <c r="S75">
        <f>HYPERLINK("https://klasma.github.io/Logging_0685/artfynd/A 59894-2022 artfynd.xlsx", "A 59894-2022")</f>
        <v/>
      </c>
      <c r="T75">
        <f>HYPERLINK("https://klasma.github.io/Logging_0685/kartor/A 59894-2022 karta.png", "A 59894-2022")</f>
        <v/>
      </c>
      <c r="V75">
        <f>HYPERLINK("https://klasma.github.io/Logging_0685/klagomål/A 59894-2022 FSC-klagomål.docx", "A 59894-2022")</f>
        <v/>
      </c>
      <c r="W75">
        <f>HYPERLINK("https://klasma.github.io/Logging_0685/klagomålsmail/A 59894-2022 FSC-klagomål mail.docx", "A 59894-2022")</f>
        <v/>
      </c>
      <c r="X75">
        <f>HYPERLINK("https://klasma.github.io/Logging_0685/tillsyn/A 59894-2022 tillsynsbegäran.docx", "A 59894-2022")</f>
        <v/>
      </c>
      <c r="Y75">
        <f>HYPERLINK("https://klasma.github.io/Logging_0685/tillsynsmail/A 59894-2022 tillsynsbegäran mail.docx", "A 59894-2022")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45951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42058-2021</t>
        </is>
      </c>
      <c r="B77" s="1" t="n">
        <v>44426</v>
      </c>
      <c r="C77" s="1" t="n">
        <v>45951</v>
      </c>
      <c r="D77" t="inlineStr">
        <is>
          <t>JÖNKÖPINGS LÄN</t>
        </is>
      </c>
      <c r="E77" t="inlineStr">
        <is>
          <t>VETLANDA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59259-2021</t>
        </is>
      </c>
      <c r="B78" s="1" t="n">
        <v>44490.66787037037</v>
      </c>
      <c r="C78" s="1" t="n">
        <v>45951</v>
      </c>
      <c r="D78" t="inlineStr">
        <is>
          <t>JÖNKÖPINGS LÄN</t>
        </is>
      </c>
      <c r="E78" t="inlineStr">
        <is>
          <t>VETLANDA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44987-2021</t>
        </is>
      </c>
      <c r="B79" s="1" t="n">
        <v>44438.86667824074</v>
      </c>
      <c r="C79" s="1" t="n">
        <v>45951</v>
      </c>
      <c r="D79" t="inlineStr">
        <is>
          <t>JÖNKÖPINGS LÄN</t>
        </is>
      </c>
      <c r="E79" t="inlineStr">
        <is>
          <t>VETLANDA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48212-2022</t>
        </is>
      </c>
      <c r="B80" s="1" t="n">
        <v>44858.42625</v>
      </c>
      <c r="C80" s="1" t="n">
        <v>45951</v>
      </c>
      <c r="D80" t="inlineStr">
        <is>
          <t>JÖNKÖPINGS LÄN</t>
        </is>
      </c>
      <c r="E80" t="inlineStr">
        <is>
          <t>VETLANDA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32270-2022</t>
        </is>
      </c>
      <c r="B81" s="1" t="n">
        <v>44781</v>
      </c>
      <c r="C81" s="1" t="n">
        <v>45951</v>
      </c>
      <c r="D81" t="inlineStr">
        <is>
          <t>JÖNKÖPINGS LÄN</t>
        </is>
      </c>
      <c r="E81" t="inlineStr">
        <is>
          <t>VETLANDA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43901-2022</t>
        </is>
      </c>
      <c r="B82" s="1" t="n">
        <v>44838.49244212963</v>
      </c>
      <c r="C82" s="1" t="n">
        <v>45951</v>
      </c>
      <c r="D82" t="inlineStr">
        <is>
          <t>JÖNKÖPINGS LÄN</t>
        </is>
      </c>
      <c r="E82" t="inlineStr">
        <is>
          <t>VETLANDA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38080-2021</t>
        </is>
      </c>
      <c r="B83" s="1" t="n">
        <v>44404</v>
      </c>
      <c r="C83" s="1" t="n">
        <v>45951</v>
      </c>
      <c r="D83" t="inlineStr">
        <is>
          <t>JÖNKÖPINGS LÄN</t>
        </is>
      </c>
      <c r="E83" t="inlineStr">
        <is>
          <t>VETLANDA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32372-2022</t>
        </is>
      </c>
      <c r="B84" s="1" t="n">
        <v>44781</v>
      </c>
      <c r="C84" s="1" t="n">
        <v>45951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25599-2022</t>
        </is>
      </c>
      <c r="B85" s="1" t="n">
        <v>44732</v>
      </c>
      <c r="C85" s="1" t="n">
        <v>45951</v>
      </c>
      <c r="D85" t="inlineStr">
        <is>
          <t>JÖNKÖPINGS LÄN</t>
        </is>
      </c>
      <c r="E85" t="inlineStr">
        <is>
          <t>VETLANDA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65306-2021</t>
        </is>
      </c>
      <c r="B86" s="1" t="n">
        <v>44515.61378472222</v>
      </c>
      <c r="C86" s="1" t="n">
        <v>45951</v>
      </c>
      <c r="D86" t="inlineStr">
        <is>
          <t>JÖNKÖPINGS LÄN</t>
        </is>
      </c>
      <c r="E86" t="inlineStr">
        <is>
          <t>VETLANDA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45951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15723-2021</t>
        </is>
      </c>
      <c r="B88" s="1" t="n">
        <v>44286</v>
      </c>
      <c r="C88" s="1" t="n">
        <v>45951</v>
      </c>
      <c r="D88" t="inlineStr">
        <is>
          <t>JÖNKÖPINGS LÄN</t>
        </is>
      </c>
      <c r="E88" t="inlineStr">
        <is>
          <t>VETLANDA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9386-2021</t>
        </is>
      </c>
      <c r="B89" s="1" t="n">
        <v>44250</v>
      </c>
      <c r="C89" s="1" t="n">
        <v>45951</v>
      </c>
      <c r="D89" t="inlineStr">
        <is>
          <t>JÖNKÖPINGS LÄN</t>
        </is>
      </c>
      <c r="E89" t="inlineStr">
        <is>
          <t>VETLANDA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13409-2021</t>
        </is>
      </c>
      <c r="B90" s="1" t="n">
        <v>44273</v>
      </c>
      <c r="C90" s="1" t="n">
        <v>45951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62681-2021</t>
        </is>
      </c>
      <c r="B91" s="1" t="n">
        <v>44504.28572916667</v>
      </c>
      <c r="C91" s="1" t="n">
        <v>45951</v>
      </c>
      <c r="D91" t="inlineStr">
        <is>
          <t>JÖNKÖPINGS LÄN</t>
        </is>
      </c>
      <c r="E91" t="inlineStr">
        <is>
          <t>VETLANDA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25073-2021</t>
        </is>
      </c>
      <c r="B92" s="1" t="n">
        <v>44341</v>
      </c>
      <c r="C92" s="1" t="n">
        <v>45951</v>
      </c>
      <c r="D92" t="inlineStr">
        <is>
          <t>JÖNKÖPINGS LÄN</t>
        </is>
      </c>
      <c r="E92" t="inlineStr">
        <is>
          <t>VETLANDA</t>
        </is>
      </c>
      <c r="G92" t="n">
        <v>9.1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13221-2021</t>
        </is>
      </c>
      <c r="B93" s="1" t="n">
        <v>44272.58525462963</v>
      </c>
      <c r="C93" s="1" t="n">
        <v>45951</v>
      </c>
      <c r="D93" t="inlineStr">
        <is>
          <t>JÖNKÖPINGS LÄN</t>
        </is>
      </c>
      <c r="E93" t="inlineStr">
        <is>
          <t>VETLANDA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60373-2021</t>
        </is>
      </c>
      <c r="B94" s="1" t="n">
        <v>44496.35259259259</v>
      </c>
      <c r="C94" s="1" t="n">
        <v>45951</v>
      </c>
      <c r="D94" t="inlineStr">
        <is>
          <t>JÖNKÖPINGS LÄN</t>
        </is>
      </c>
      <c r="E94" t="inlineStr">
        <is>
          <t>VETLANDA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2401-2022</t>
        </is>
      </c>
      <c r="B95" s="1" t="n">
        <v>44579</v>
      </c>
      <c r="C95" s="1" t="n">
        <v>45951</v>
      </c>
      <c r="D95" t="inlineStr">
        <is>
          <t>JÖNKÖPINGS LÄN</t>
        </is>
      </c>
      <c r="E95" t="inlineStr">
        <is>
          <t>VETLANDA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56004-2022</t>
        </is>
      </c>
      <c r="B96" s="1" t="n">
        <v>44889.49348379629</v>
      </c>
      <c r="C96" s="1" t="n">
        <v>45951</v>
      </c>
      <c r="D96" t="inlineStr">
        <is>
          <t>JÖNKÖPINGS LÄN</t>
        </is>
      </c>
      <c r="E96" t="inlineStr">
        <is>
          <t>VETLANDA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40012-2021</t>
        </is>
      </c>
      <c r="B97" s="1" t="n">
        <v>44418.4027199074</v>
      </c>
      <c r="C97" s="1" t="n">
        <v>45951</v>
      </c>
      <c r="D97" t="inlineStr">
        <is>
          <t>JÖNKÖPINGS LÄN</t>
        </is>
      </c>
      <c r="E97" t="inlineStr">
        <is>
          <t>VETLANDA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72138-2021</t>
        </is>
      </c>
      <c r="B98" s="1" t="n">
        <v>44544.60025462963</v>
      </c>
      <c r="C98" s="1" t="n">
        <v>45951</v>
      </c>
      <c r="D98" t="inlineStr">
        <is>
          <t>JÖNKÖPINGS LÄN</t>
        </is>
      </c>
      <c r="E98" t="inlineStr">
        <is>
          <t>VETLANDA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3531-2021</t>
        </is>
      </c>
      <c r="B99" s="1" t="n">
        <v>44218</v>
      </c>
      <c r="C99" s="1" t="n">
        <v>45951</v>
      </c>
      <c r="D99" t="inlineStr">
        <is>
          <t>JÖNKÖPINGS LÄN</t>
        </is>
      </c>
      <c r="E99" t="inlineStr">
        <is>
          <t>VETLANDA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6547-2022</t>
        </is>
      </c>
      <c r="B100" s="1" t="n">
        <v>44601.54201388889</v>
      </c>
      <c r="C100" s="1" t="n">
        <v>45951</v>
      </c>
      <c r="D100" t="inlineStr">
        <is>
          <t>JÖNKÖPINGS LÄN</t>
        </is>
      </c>
      <c r="E100" t="inlineStr">
        <is>
          <t>VETLANDA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45942-2021</t>
        </is>
      </c>
      <c r="B101" s="1" t="n">
        <v>44441.64387731482</v>
      </c>
      <c r="C101" s="1" t="n">
        <v>45951</v>
      </c>
      <c r="D101" t="inlineStr">
        <is>
          <t>JÖNKÖPINGS LÄN</t>
        </is>
      </c>
      <c r="E101" t="inlineStr">
        <is>
          <t>VETLANDA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25429-2021</t>
        </is>
      </c>
      <c r="B102" s="1" t="n">
        <v>44342.65137731482</v>
      </c>
      <c r="C102" s="1" t="n">
        <v>45951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65501-2020</t>
        </is>
      </c>
      <c r="B103" s="1" t="n">
        <v>44173</v>
      </c>
      <c r="C103" s="1" t="n">
        <v>45951</v>
      </c>
      <c r="D103" t="inlineStr">
        <is>
          <t>JÖNKÖPINGS LÄN</t>
        </is>
      </c>
      <c r="E103" t="inlineStr">
        <is>
          <t>VETLANDA</t>
        </is>
      </c>
      <c r="F103" t="inlineStr">
        <is>
          <t>Övriga Aktiebolag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42950-2021</t>
        </is>
      </c>
      <c r="B104" s="1" t="n">
        <v>44431.39714120371</v>
      </c>
      <c r="C104" s="1" t="n">
        <v>45951</v>
      </c>
      <c r="D104" t="inlineStr">
        <is>
          <t>JÖNKÖPINGS LÄN</t>
        </is>
      </c>
      <c r="E104" t="inlineStr">
        <is>
          <t>VETLANDA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361-2021</t>
        </is>
      </c>
      <c r="B105" s="1" t="n">
        <v>44201</v>
      </c>
      <c r="C105" s="1" t="n">
        <v>45951</v>
      </c>
      <c r="D105" t="inlineStr">
        <is>
          <t>JÖNKÖPINGS LÄN</t>
        </is>
      </c>
      <c r="E105" t="inlineStr">
        <is>
          <t>VETLANDA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64190-2021</t>
        </is>
      </c>
      <c r="B106" s="1" t="n">
        <v>44510.59653935185</v>
      </c>
      <c r="C106" s="1" t="n">
        <v>45951</v>
      </c>
      <c r="D106" t="inlineStr">
        <is>
          <t>JÖNKÖPINGS LÄN</t>
        </is>
      </c>
      <c r="E106" t="inlineStr">
        <is>
          <t>VETLANDA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53207-2021</t>
        </is>
      </c>
      <c r="B107" s="1" t="n">
        <v>44468.40091435185</v>
      </c>
      <c r="C107" s="1" t="n">
        <v>45951</v>
      </c>
      <c r="D107" t="inlineStr">
        <is>
          <t>JÖNKÖPINGS LÄN</t>
        </is>
      </c>
      <c r="E107" t="inlineStr">
        <is>
          <t>VETLANDA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65957-2021</t>
        </is>
      </c>
      <c r="B108" s="1" t="n">
        <v>44517</v>
      </c>
      <c r="C108" s="1" t="n">
        <v>45951</v>
      </c>
      <c r="D108" t="inlineStr">
        <is>
          <t>JÖNKÖPINGS LÄN</t>
        </is>
      </c>
      <c r="E108" t="inlineStr">
        <is>
          <t>VETLANDA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21290-2021</t>
        </is>
      </c>
      <c r="B109" s="1" t="n">
        <v>44320.64670138889</v>
      </c>
      <c r="C109" s="1" t="n">
        <v>45951</v>
      </c>
      <c r="D109" t="inlineStr">
        <is>
          <t>JÖNKÖPINGS LÄN</t>
        </is>
      </c>
      <c r="E109" t="inlineStr">
        <is>
          <t>VETLANDA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64192-2021</t>
        </is>
      </c>
      <c r="B110" s="1" t="n">
        <v>44510.59922453704</v>
      </c>
      <c r="C110" s="1" t="n">
        <v>45951</v>
      </c>
      <c r="D110" t="inlineStr">
        <is>
          <t>JÖNKÖPINGS LÄN</t>
        </is>
      </c>
      <c r="E110" t="inlineStr">
        <is>
          <t>VETLANDA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62740-2021</t>
        </is>
      </c>
      <c r="B111" s="1" t="n">
        <v>44503</v>
      </c>
      <c r="C111" s="1" t="n">
        <v>45951</v>
      </c>
      <c r="D111" t="inlineStr">
        <is>
          <t>JÖNKÖPINGS LÄN</t>
        </is>
      </c>
      <c r="E111" t="inlineStr">
        <is>
          <t>VETLANDA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25835-2021</t>
        </is>
      </c>
      <c r="B112" s="1" t="n">
        <v>44343</v>
      </c>
      <c r="C112" s="1" t="n">
        <v>45951</v>
      </c>
      <c r="D112" t="inlineStr">
        <is>
          <t>JÖNKÖPINGS LÄN</t>
        </is>
      </c>
      <c r="E112" t="inlineStr">
        <is>
          <t>VETLANDA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39736-2022</t>
        </is>
      </c>
      <c r="B113" s="1" t="n">
        <v>44819.35295138889</v>
      </c>
      <c r="C113" s="1" t="n">
        <v>45951</v>
      </c>
      <c r="D113" t="inlineStr">
        <is>
          <t>JÖNKÖPINGS LÄN</t>
        </is>
      </c>
      <c r="E113" t="inlineStr">
        <is>
          <t>VETLANDA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36329-2021</t>
        </is>
      </c>
      <c r="B114" s="1" t="n">
        <v>44390.47409722222</v>
      </c>
      <c r="C114" s="1" t="n">
        <v>45951</v>
      </c>
      <c r="D114" t="inlineStr">
        <is>
          <t>JÖNKÖPINGS LÄN</t>
        </is>
      </c>
      <c r="E114" t="inlineStr">
        <is>
          <t>VETLANDA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36334-2021</t>
        </is>
      </c>
      <c r="B115" s="1" t="n">
        <v>44390.49347222222</v>
      </c>
      <c r="C115" s="1" t="n">
        <v>45951</v>
      </c>
      <c r="D115" t="inlineStr">
        <is>
          <t>JÖNKÖPINGS LÄN</t>
        </is>
      </c>
      <c r="E115" t="inlineStr">
        <is>
          <t>VETLANDA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4643-2022</t>
        </is>
      </c>
      <c r="B116" s="1" t="n">
        <v>44592</v>
      </c>
      <c r="C116" s="1" t="n">
        <v>45951</v>
      </c>
      <c r="D116" t="inlineStr">
        <is>
          <t>JÖNKÖPINGS LÄN</t>
        </is>
      </c>
      <c r="E116" t="inlineStr">
        <is>
          <t>VETLANDA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45951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30790-2022</t>
        </is>
      </c>
      <c r="B118" s="1" t="n">
        <v>44764.63974537037</v>
      </c>
      <c r="C118" s="1" t="n">
        <v>45951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29415-2022</t>
        </is>
      </c>
      <c r="B119" s="1" t="n">
        <v>44750</v>
      </c>
      <c r="C119" s="1" t="n">
        <v>45951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41605-2022</t>
        </is>
      </c>
      <c r="B120" s="1" t="n">
        <v>44825</v>
      </c>
      <c r="C120" s="1" t="n">
        <v>45951</v>
      </c>
      <c r="D120" t="inlineStr">
        <is>
          <t>JÖNKÖPINGS LÄN</t>
        </is>
      </c>
      <c r="E120" t="inlineStr">
        <is>
          <t>VETLANDA</t>
        </is>
      </c>
      <c r="G120" t="n">
        <v>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40176-2021</t>
        </is>
      </c>
      <c r="B121" s="1" t="n">
        <v>44418.68799768519</v>
      </c>
      <c r="C121" s="1" t="n">
        <v>45951</v>
      </c>
      <c r="D121" t="inlineStr">
        <is>
          <t>JÖNKÖPINGS LÄN</t>
        </is>
      </c>
      <c r="E121" t="inlineStr">
        <is>
          <t>VETLANDA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54260-2021</t>
        </is>
      </c>
      <c r="B122" s="1" t="n">
        <v>44469</v>
      </c>
      <c r="C122" s="1" t="n">
        <v>45951</v>
      </c>
      <c r="D122" t="inlineStr">
        <is>
          <t>JÖNKÖPINGS LÄN</t>
        </is>
      </c>
      <c r="E122" t="inlineStr">
        <is>
          <t>VETLANDA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51298-2021</t>
        </is>
      </c>
      <c r="B123" s="1" t="n">
        <v>44460</v>
      </c>
      <c r="C123" s="1" t="n">
        <v>45951</v>
      </c>
      <c r="D123" t="inlineStr">
        <is>
          <t>JÖNKÖPINGS LÄN</t>
        </is>
      </c>
      <c r="E123" t="inlineStr">
        <is>
          <t>VETLANDA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41632-2021</t>
        </is>
      </c>
      <c r="B124" s="1" t="n">
        <v>44424</v>
      </c>
      <c r="C124" s="1" t="n">
        <v>45951</v>
      </c>
      <c r="D124" t="inlineStr">
        <is>
          <t>JÖNKÖPINGS LÄN</t>
        </is>
      </c>
      <c r="E124" t="inlineStr">
        <is>
          <t>VETLANDA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18503-2021</t>
        </is>
      </c>
      <c r="B125" s="1" t="n">
        <v>44306.399375</v>
      </c>
      <c r="C125" s="1" t="n">
        <v>45951</v>
      </c>
      <c r="D125" t="inlineStr">
        <is>
          <t>JÖNKÖPINGS LÄN</t>
        </is>
      </c>
      <c r="E125" t="inlineStr">
        <is>
          <t>VETLANDA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58347-2021</t>
        </is>
      </c>
      <c r="B126" s="1" t="n">
        <v>44488.42238425926</v>
      </c>
      <c r="C126" s="1" t="n">
        <v>45951</v>
      </c>
      <c r="D126" t="inlineStr">
        <is>
          <t>JÖNKÖPINGS LÄN</t>
        </is>
      </c>
      <c r="E126" t="inlineStr">
        <is>
          <t>VETLANDA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8872-2021</t>
        </is>
      </c>
      <c r="B127" s="1" t="n">
        <v>44247.44121527778</v>
      </c>
      <c r="C127" s="1" t="n">
        <v>45951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34364-2021</t>
        </is>
      </c>
      <c r="B128" s="1" t="n">
        <v>44379.73503472222</v>
      </c>
      <c r="C128" s="1" t="n">
        <v>45951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6811-2022</t>
        </is>
      </c>
      <c r="B129" s="1" t="n">
        <v>44602</v>
      </c>
      <c r="C129" s="1" t="n">
        <v>45951</v>
      </c>
      <c r="D129" t="inlineStr">
        <is>
          <t>JÖNKÖPINGS LÄN</t>
        </is>
      </c>
      <c r="E129" t="inlineStr">
        <is>
          <t>VETLANDA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20614-2021</t>
        </is>
      </c>
      <c r="B130" s="1" t="n">
        <v>44316</v>
      </c>
      <c r="C130" s="1" t="n">
        <v>45951</v>
      </c>
      <c r="D130" t="inlineStr">
        <is>
          <t>JÖNKÖPINGS LÄN</t>
        </is>
      </c>
      <c r="E130" t="inlineStr">
        <is>
          <t>VETLANDA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8813-2021</t>
        </is>
      </c>
      <c r="B131" s="1" t="n">
        <v>44246.66850694444</v>
      </c>
      <c r="C131" s="1" t="n">
        <v>45951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12438-2022</t>
        </is>
      </c>
      <c r="B132" s="1" t="n">
        <v>44638</v>
      </c>
      <c r="C132" s="1" t="n">
        <v>45951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23519-2022</t>
        </is>
      </c>
      <c r="B133" s="1" t="n">
        <v>44721</v>
      </c>
      <c r="C133" s="1" t="n">
        <v>45951</v>
      </c>
      <c r="D133" t="inlineStr">
        <is>
          <t>JÖNKÖPINGS LÄN</t>
        </is>
      </c>
      <c r="E133" t="inlineStr">
        <is>
          <t>VETLANDA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21574-2021</t>
        </is>
      </c>
      <c r="B134" s="1" t="n">
        <v>44321.64940972222</v>
      </c>
      <c r="C134" s="1" t="n">
        <v>45951</v>
      </c>
      <c r="D134" t="inlineStr">
        <is>
          <t>JÖNKÖPINGS LÄN</t>
        </is>
      </c>
      <c r="E134" t="inlineStr">
        <is>
          <t>VETLANDA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17934-2021</t>
        </is>
      </c>
      <c r="B135" s="1" t="n">
        <v>44301</v>
      </c>
      <c r="C135" s="1" t="n">
        <v>45951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64242-2021</t>
        </is>
      </c>
      <c r="B136" s="1" t="n">
        <v>44510</v>
      </c>
      <c r="C136" s="1" t="n">
        <v>45951</v>
      </c>
      <c r="D136" t="inlineStr">
        <is>
          <t>JÖNKÖPINGS LÄN</t>
        </is>
      </c>
      <c r="E136" t="inlineStr">
        <is>
          <t>VETLANDA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33021-2022</t>
        </is>
      </c>
      <c r="B137" s="1" t="n">
        <v>44785.33260416667</v>
      </c>
      <c r="C137" s="1" t="n">
        <v>45951</v>
      </c>
      <c r="D137" t="inlineStr">
        <is>
          <t>JÖNKÖPINGS LÄN</t>
        </is>
      </c>
      <c r="E137" t="inlineStr">
        <is>
          <t>VETLANDA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33026-2022</t>
        </is>
      </c>
      <c r="B138" s="1" t="n">
        <v>44785.3465162037</v>
      </c>
      <c r="C138" s="1" t="n">
        <v>45951</v>
      </c>
      <c r="D138" t="inlineStr">
        <is>
          <t>JÖNKÖPINGS LÄN</t>
        </is>
      </c>
      <c r="E138" t="inlineStr">
        <is>
          <t>VETLANDA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15829-2021</t>
        </is>
      </c>
      <c r="B139" s="1" t="n">
        <v>44286.64680555555</v>
      </c>
      <c r="C139" s="1" t="n">
        <v>45951</v>
      </c>
      <c r="D139" t="inlineStr">
        <is>
          <t>JÖNKÖPINGS LÄN</t>
        </is>
      </c>
      <c r="E139" t="inlineStr">
        <is>
          <t>VETLANDA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15898-2021</t>
        </is>
      </c>
      <c r="B140" s="1" t="n">
        <v>44287.27715277778</v>
      </c>
      <c r="C140" s="1" t="n">
        <v>45951</v>
      </c>
      <c r="D140" t="inlineStr">
        <is>
          <t>JÖNKÖPINGS LÄN</t>
        </is>
      </c>
      <c r="E140" t="inlineStr">
        <is>
          <t>VETLANDA</t>
        </is>
      </c>
      <c r="G140" t="n">
        <v>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4641-2022</t>
        </is>
      </c>
      <c r="B141" s="1" t="n">
        <v>44592.42363425926</v>
      </c>
      <c r="C141" s="1" t="n">
        <v>45951</v>
      </c>
      <c r="D141" t="inlineStr">
        <is>
          <t>JÖNKÖPINGS LÄN</t>
        </is>
      </c>
      <c r="E141" t="inlineStr">
        <is>
          <t>VETLANDA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3828-2022</t>
        </is>
      </c>
      <c r="B142" s="1" t="n">
        <v>44587</v>
      </c>
      <c r="C142" s="1" t="n">
        <v>45951</v>
      </c>
      <c r="D142" t="inlineStr">
        <is>
          <t>JÖNKÖPINGS LÄN</t>
        </is>
      </c>
      <c r="E142" t="inlineStr">
        <is>
          <t>VETLANDA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35458-2021</t>
        </is>
      </c>
      <c r="B143" s="1" t="n">
        <v>44385.55563657408</v>
      </c>
      <c r="C143" s="1" t="n">
        <v>45951</v>
      </c>
      <c r="D143" t="inlineStr">
        <is>
          <t>JÖNKÖPINGS LÄN</t>
        </is>
      </c>
      <c r="E143" t="inlineStr">
        <is>
          <t>VETLANDA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32398-2022</t>
        </is>
      </c>
      <c r="B144" s="1" t="n">
        <v>44782</v>
      </c>
      <c r="C144" s="1" t="n">
        <v>45951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38723-2022</t>
        </is>
      </c>
      <c r="B145" s="1" t="n">
        <v>44815.8621875</v>
      </c>
      <c r="C145" s="1" t="n">
        <v>45951</v>
      </c>
      <c r="D145" t="inlineStr">
        <is>
          <t>JÖNKÖPINGS LÄN</t>
        </is>
      </c>
      <c r="E145" t="inlineStr">
        <is>
          <t>VETLANDA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43419-2021</t>
        </is>
      </c>
      <c r="B146" s="1" t="n">
        <v>44432</v>
      </c>
      <c r="C146" s="1" t="n">
        <v>45951</v>
      </c>
      <c r="D146" t="inlineStr">
        <is>
          <t>JÖNKÖPINGS LÄN</t>
        </is>
      </c>
      <c r="E146" t="inlineStr">
        <is>
          <t>VETLANDA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8809-2021</t>
        </is>
      </c>
      <c r="B147" s="1" t="n">
        <v>44246.66261574074</v>
      </c>
      <c r="C147" s="1" t="n">
        <v>45951</v>
      </c>
      <c r="D147" t="inlineStr">
        <is>
          <t>JÖNKÖPINGS LÄN</t>
        </is>
      </c>
      <c r="E147" t="inlineStr">
        <is>
          <t>VETLANDA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25833-2021</t>
        </is>
      </c>
      <c r="B148" s="1" t="n">
        <v>44343</v>
      </c>
      <c r="C148" s="1" t="n">
        <v>45951</v>
      </c>
      <c r="D148" t="inlineStr">
        <is>
          <t>JÖNKÖPINGS LÄN</t>
        </is>
      </c>
      <c r="E148" t="inlineStr">
        <is>
          <t>VETLANDA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45951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32814-2021</t>
        </is>
      </c>
      <c r="B150" s="1" t="n">
        <v>44375.609375</v>
      </c>
      <c r="C150" s="1" t="n">
        <v>45951</v>
      </c>
      <c r="D150" t="inlineStr">
        <is>
          <t>JÖNKÖPINGS LÄN</t>
        </is>
      </c>
      <c r="E150" t="inlineStr">
        <is>
          <t>VETLANDA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48998-2021</t>
        </is>
      </c>
      <c r="B151" s="1" t="n">
        <v>44453.44710648148</v>
      </c>
      <c r="C151" s="1" t="n">
        <v>45951</v>
      </c>
      <c r="D151" t="inlineStr">
        <is>
          <t>JÖNKÖPINGS LÄN</t>
        </is>
      </c>
      <c r="E151" t="inlineStr">
        <is>
          <t>VETLANDA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62724-2021</t>
        </is>
      </c>
      <c r="B152" s="1" t="n">
        <v>44504</v>
      </c>
      <c r="C152" s="1" t="n">
        <v>45951</v>
      </c>
      <c r="D152" t="inlineStr">
        <is>
          <t>JÖNKÖPINGS LÄN</t>
        </is>
      </c>
      <c r="E152" t="inlineStr">
        <is>
          <t>VETLANDA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2646-2022</t>
        </is>
      </c>
      <c r="B153" s="1" t="n">
        <v>44580</v>
      </c>
      <c r="C153" s="1" t="n">
        <v>45951</v>
      </c>
      <c r="D153" t="inlineStr">
        <is>
          <t>JÖNKÖPINGS LÄN</t>
        </is>
      </c>
      <c r="E153" t="inlineStr">
        <is>
          <t>VETLANDA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19024-2022</t>
        </is>
      </c>
      <c r="B154" s="1" t="n">
        <v>44691.34113425926</v>
      </c>
      <c r="C154" s="1" t="n">
        <v>45951</v>
      </c>
      <c r="D154" t="inlineStr">
        <is>
          <t>JÖNKÖPINGS LÄN</t>
        </is>
      </c>
      <c r="E154" t="inlineStr">
        <is>
          <t>VETLANDA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20378-2021</t>
        </is>
      </c>
      <c r="B155" s="1" t="n">
        <v>44315.47212962963</v>
      </c>
      <c r="C155" s="1" t="n">
        <v>45951</v>
      </c>
      <c r="D155" t="inlineStr">
        <is>
          <t>JÖNKÖPINGS LÄN</t>
        </is>
      </c>
      <c r="E155" t="inlineStr">
        <is>
          <t>VETLANDA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53757-2022</t>
        </is>
      </c>
      <c r="B156" s="1" t="n">
        <v>44880</v>
      </c>
      <c r="C156" s="1" t="n">
        <v>45951</v>
      </c>
      <c r="D156" t="inlineStr">
        <is>
          <t>JÖNKÖPINGS LÄN</t>
        </is>
      </c>
      <c r="E156" t="inlineStr">
        <is>
          <t>VETLANDA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7674-2021</t>
        </is>
      </c>
      <c r="B157" s="1" t="n">
        <v>44239</v>
      </c>
      <c r="C157" s="1" t="n">
        <v>45951</v>
      </c>
      <c r="D157" t="inlineStr">
        <is>
          <t>JÖNKÖPINGS LÄN</t>
        </is>
      </c>
      <c r="E157" t="inlineStr">
        <is>
          <t>VETLANDA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8602-2021</t>
        </is>
      </c>
      <c r="B158" s="1" t="n">
        <v>44245</v>
      </c>
      <c r="C158" s="1" t="n">
        <v>45951</v>
      </c>
      <c r="D158" t="inlineStr">
        <is>
          <t>JÖNKÖPINGS LÄN</t>
        </is>
      </c>
      <c r="E158" t="inlineStr">
        <is>
          <t>VETLANDA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877-2021</t>
        </is>
      </c>
      <c r="B159" s="1" t="n">
        <v>44205</v>
      </c>
      <c r="C159" s="1" t="n">
        <v>45951</v>
      </c>
      <c r="D159" t="inlineStr">
        <is>
          <t>JÖNKÖPINGS LÄN</t>
        </is>
      </c>
      <c r="E159" t="inlineStr">
        <is>
          <t>VETLANDA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45951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11121-2021</t>
        </is>
      </c>
      <c r="B161" s="1" t="n">
        <v>44260</v>
      </c>
      <c r="C161" s="1" t="n">
        <v>45951</v>
      </c>
      <c r="D161" t="inlineStr">
        <is>
          <t>JÖNKÖPINGS LÄN</t>
        </is>
      </c>
      <c r="E161" t="inlineStr">
        <is>
          <t>VETLANDA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12759-2021</t>
        </is>
      </c>
      <c r="B162" s="1" t="n">
        <v>44270.67269675926</v>
      </c>
      <c r="C162" s="1" t="n">
        <v>45951</v>
      </c>
      <c r="D162" t="inlineStr">
        <is>
          <t>JÖNKÖPINGS LÄN</t>
        </is>
      </c>
      <c r="E162" t="inlineStr">
        <is>
          <t>VETLANDA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20135-2021</t>
        </is>
      </c>
      <c r="B163" s="1" t="n">
        <v>44314.48002314815</v>
      </c>
      <c r="C163" s="1" t="n">
        <v>45951</v>
      </c>
      <c r="D163" t="inlineStr">
        <is>
          <t>JÖNKÖPINGS LÄN</t>
        </is>
      </c>
      <c r="E163" t="inlineStr">
        <is>
          <t>VETLANDA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12224-2021</t>
        </is>
      </c>
      <c r="B164" s="1" t="n">
        <v>44266</v>
      </c>
      <c r="C164" s="1" t="n">
        <v>45951</v>
      </c>
      <c r="D164" t="inlineStr">
        <is>
          <t>JÖNKÖPINGS LÄN</t>
        </is>
      </c>
      <c r="E164" t="inlineStr">
        <is>
          <t>VETLANDA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24192-2021</t>
        </is>
      </c>
      <c r="B165" s="1" t="n">
        <v>44336.65737268519</v>
      </c>
      <c r="C165" s="1" t="n">
        <v>45951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50801-2021</t>
        </is>
      </c>
      <c r="B166" s="1" t="n">
        <v>44460.47375</v>
      </c>
      <c r="C166" s="1" t="n">
        <v>45951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20496-2021</t>
        </is>
      </c>
      <c r="B167" s="1" t="n">
        <v>44313</v>
      </c>
      <c r="C167" s="1" t="n">
        <v>45951</v>
      </c>
      <c r="D167" t="inlineStr">
        <is>
          <t>JÖNKÖPINGS LÄN</t>
        </is>
      </c>
      <c r="E167" t="inlineStr">
        <is>
          <t>VETLANDA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31529-2021</t>
        </is>
      </c>
      <c r="B168" s="1" t="n">
        <v>44369</v>
      </c>
      <c r="C168" s="1" t="n">
        <v>45951</v>
      </c>
      <c r="D168" t="inlineStr">
        <is>
          <t>JÖNKÖPINGS LÄN</t>
        </is>
      </c>
      <c r="E168" t="inlineStr">
        <is>
          <t>VETLANDA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26157-2021</t>
        </is>
      </c>
      <c r="B169" s="1" t="n">
        <v>44347</v>
      </c>
      <c r="C169" s="1" t="n">
        <v>45951</v>
      </c>
      <c r="D169" t="inlineStr">
        <is>
          <t>JÖNKÖPINGS LÄN</t>
        </is>
      </c>
      <c r="E169" t="inlineStr">
        <is>
          <t>VETLANDA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44428-2021</t>
        </is>
      </c>
      <c r="B170" s="1" t="n">
        <v>44435</v>
      </c>
      <c r="C170" s="1" t="n">
        <v>45951</v>
      </c>
      <c r="D170" t="inlineStr">
        <is>
          <t>JÖNKÖPINGS LÄN</t>
        </is>
      </c>
      <c r="E170" t="inlineStr">
        <is>
          <t>VETLANDA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45951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64198-2021</t>
        </is>
      </c>
      <c r="B172" s="1" t="n">
        <v>44510.60637731481</v>
      </c>
      <c r="C172" s="1" t="n">
        <v>45951</v>
      </c>
      <c r="D172" t="inlineStr">
        <is>
          <t>JÖNKÖPINGS LÄN</t>
        </is>
      </c>
      <c r="E172" t="inlineStr">
        <is>
          <t>VETLANDA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49014-2021</t>
        </is>
      </c>
      <c r="B173" s="1" t="n">
        <v>44453.48915509259</v>
      </c>
      <c r="C173" s="1" t="n">
        <v>45951</v>
      </c>
      <c r="D173" t="inlineStr">
        <is>
          <t>JÖNKÖPINGS LÄN</t>
        </is>
      </c>
      <c r="E173" t="inlineStr">
        <is>
          <t>VETLANDA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52161-2021</t>
        </is>
      </c>
      <c r="B174" s="1" t="n">
        <v>44462</v>
      </c>
      <c r="C174" s="1" t="n">
        <v>45951</v>
      </c>
      <c r="D174" t="inlineStr">
        <is>
          <t>JÖNKÖPINGS LÄN</t>
        </is>
      </c>
      <c r="E174" t="inlineStr">
        <is>
          <t>VETLANDA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72408-2021</t>
        </is>
      </c>
      <c r="B175" s="1" t="n">
        <v>44545.61800925926</v>
      </c>
      <c r="C175" s="1" t="n">
        <v>45951</v>
      </c>
      <c r="D175" t="inlineStr">
        <is>
          <t>JÖNKÖPINGS LÄN</t>
        </is>
      </c>
      <c r="E175" t="inlineStr">
        <is>
          <t>VETLANDA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13057-2021</t>
        </is>
      </c>
      <c r="B176" s="1" t="n">
        <v>44271</v>
      </c>
      <c r="C176" s="1" t="n">
        <v>45951</v>
      </c>
      <c r="D176" t="inlineStr">
        <is>
          <t>JÖNKÖPINGS LÄN</t>
        </is>
      </c>
      <c r="E176" t="inlineStr">
        <is>
          <t>VETLANDA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29280-2022</t>
        </is>
      </c>
      <c r="B177" s="1" t="n">
        <v>44750.81856481481</v>
      </c>
      <c r="C177" s="1" t="n">
        <v>45951</v>
      </c>
      <c r="D177" t="inlineStr">
        <is>
          <t>JÖNKÖPINGS LÄN</t>
        </is>
      </c>
      <c r="E177" t="inlineStr">
        <is>
          <t>VETLANDA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10638-2022</t>
        </is>
      </c>
      <c r="B178" s="1" t="n">
        <v>44624</v>
      </c>
      <c r="C178" s="1" t="n">
        <v>45951</v>
      </c>
      <c r="D178" t="inlineStr">
        <is>
          <t>JÖNKÖPINGS LÄN</t>
        </is>
      </c>
      <c r="E178" t="inlineStr">
        <is>
          <t>VETLANDA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46898-2021</t>
        </is>
      </c>
      <c r="B179" s="1" t="n">
        <v>44446</v>
      </c>
      <c r="C179" s="1" t="n">
        <v>45951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8098-2021</t>
        </is>
      </c>
      <c r="B180" s="1" t="n">
        <v>44243</v>
      </c>
      <c r="C180" s="1" t="n">
        <v>45951</v>
      </c>
      <c r="D180" t="inlineStr">
        <is>
          <t>JÖNKÖPINGS LÄN</t>
        </is>
      </c>
      <c r="E180" t="inlineStr">
        <is>
          <t>VETLANDA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65365-2021</t>
        </is>
      </c>
      <c r="B181" s="1" t="n">
        <v>44515</v>
      </c>
      <c r="C181" s="1" t="n">
        <v>45951</v>
      </c>
      <c r="D181" t="inlineStr">
        <is>
          <t>JÖNKÖPINGS LÄN</t>
        </is>
      </c>
      <c r="E181" t="inlineStr">
        <is>
          <t>VETLANDA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65069-2020</t>
        </is>
      </c>
      <c r="B182" s="1" t="n">
        <v>44167</v>
      </c>
      <c r="C182" s="1" t="n">
        <v>45951</v>
      </c>
      <c r="D182" t="inlineStr">
        <is>
          <t>JÖNKÖPINGS LÄN</t>
        </is>
      </c>
      <c r="E182" t="inlineStr">
        <is>
          <t>VETLANDA</t>
        </is>
      </c>
      <c r="F182" t="inlineStr">
        <is>
          <t>Kyrkan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55950-2021</t>
        </is>
      </c>
      <c r="B183" s="1" t="n">
        <v>44477.3272337963</v>
      </c>
      <c r="C183" s="1" t="n">
        <v>45951</v>
      </c>
      <c r="D183" t="inlineStr">
        <is>
          <t>JÖNKÖPINGS LÄN</t>
        </is>
      </c>
      <c r="E183" t="inlineStr">
        <is>
          <t>VETLANDA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55391-2020</t>
        </is>
      </c>
      <c r="B184" s="1" t="n">
        <v>44130</v>
      </c>
      <c r="C184" s="1" t="n">
        <v>45951</v>
      </c>
      <c r="D184" t="inlineStr">
        <is>
          <t>JÖNKÖPINGS LÄN</t>
        </is>
      </c>
      <c r="E184" t="inlineStr">
        <is>
          <t>VETLANDA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45951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21040-2021</t>
        </is>
      </c>
      <c r="B186" s="1" t="n">
        <v>44319.64083333333</v>
      </c>
      <c r="C186" s="1" t="n">
        <v>45951</v>
      </c>
      <c r="D186" t="inlineStr">
        <is>
          <t>JÖNKÖPINGS LÄN</t>
        </is>
      </c>
      <c r="E186" t="inlineStr">
        <is>
          <t>VETLANDA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5493-2022</t>
        </is>
      </c>
      <c r="B187" s="1" t="n">
        <v>44595.53233796296</v>
      </c>
      <c r="C187" s="1" t="n">
        <v>45951</v>
      </c>
      <c r="D187" t="inlineStr">
        <is>
          <t>JÖNKÖPINGS LÄN</t>
        </is>
      </c>
      <c r="E187" t="inlineStr">
        <is>
          <t>VETLANDA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55706-2020</t>
        </is>
      </c>
      <c r="B188" s="1" t="n">
        <v>44132</v>
      </c>
      <c r="C188" s="1" t="n">
        <v>45951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32859-2021</t>
        </is>
      </c>
      <c r="B189" s="1" t="n">
        <v>44375.66003472222</v>
      </c>
      <c r="C189" s="1" t="n">
        <v>45951</v>
      </c>
      <c r="D189" t="inlineStr">
        <is>
          <t>JÖNKÖPINGS LÄN</t>
        </is>
      </c>
      <c r="E189" t="inlineStr">
        <is>
          <t>VETLANDA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36692-2021</t>
        </is>
      </c>
      <c r="B190" s="1" t="n">
        <v>44392</v>
      </c>
      <c r="C190" s="1" t="n">
        <v>45951</v>
      </c>
      <c r="D190" t="inlineStr">
        <is>
          <t>JÖNKÖPINGS LÄN</t>
        </is>
      </c>
      <c r="E190" t="inlineStr">
        <is>
          <t>VETLANDA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68393-2021</t>
        </is>
      </c>
      <c r="B191" s="1" t="n">
        <v>44529.3524537037</v>
      </c>
      <c r="C191" s="1" t="n">
        <v>45951</v>
      </c>
      <c r="D191" t="inlineStr">
        <is>
          <t>JÖNKÖPINGS LÄN</t>
        </is>
      </c>
      <c r="E191" t="inlineStr">
        <is>
          <t>VETLANDA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12581-2021</t>
        </is>
      </c>
      <c r="B192" s="1" t="n">
        <v>44267</v>
      </c>
      <c r="C192" s="1" t="n">
        <v>45951</v>
      </c>
      <c r="D192" t="inlineStr">
        <is>
          <t>JÖNKÖPINGS LÄN</t>
        </is>
      </c>
      <c r="E192" t="inlineStr">
        <is>
          <t>VETLANDA</t>
        </is>
      </c>
      <c r="F192" t="inlineStr">
        <is>
          <t>Kommuner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35473-2021</t>
        </is>
      </c>
      <c r="B193" s="1" t="n">
        <v>44384</v>
      </c>
      <c r="C193" s="1" t="n">
        <v>45951</v>
      </c>
      <c r="D193" t="inlineStr">
        <is>
          <t>JÖNKÖPINGS LÄN</t>
        </is>
      </c>
      <c r="E193" t="inlineStr">
        <is>
          <t>VETLANDA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67466-2020</t>
        </is>
      </c>
      <c r="B194" s="1" t="n">
        <v>44181</v>
      </c>
      <c r="C194" s="1" t="n">
        <v>45951</v>
      </c>
      <c r="D194" t="inlineStr">
        <is>
          <t>JÖNKÖPINGS LÄN</t>
        </is>
      </c>
      <c r="E194" t="inlineStr">
        <is>
          <t>VETLANDA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7744-2022</t>
        </is>
      </c>
      <c r="B195" s="1" t="n">
        <v>44608</v>
      </c>
      <c r="C195" s="1" t="n">
        <v>45951</v>
      </c>
      <c r="D195" t="inlineStr">
        <is>
          <t>JÖNKÖPINGS LÄN</t>
        </is>
      </c>
      <c r="E195" t="inlineStr">
        <is>
          <t>VETLANDA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49228-2021</t>
        </is>
      </c>
      <c r="B196" s="1" t="n">
        <v>44454.38134259259</v>
      </c>
      <c r="C196" s="1" t="n">
        <v>45951</v>
      </c>
      <c r="D196" t="inlineStr">
        <is>
          <t>JÖNKÖPINGS LÄN</t>
        </is>
      </c>
      <c r="E196" t="inlineStr">
        <is>
          <t>VETLANDA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40178-2022</t>
        </is>
      </c>
      <c r="B197" s="1" t="n">
        <v>44820.5830787037</v>
      </c>
      <c r="C197" s="1" t="n">
        <v>45951</v>
      </c>
      <c r="D197" t="inlineStr">
        <is>
          <t>JÖNKÖPINGS LÄN</t>
        </is>
      </c>
      <c r="E197" t="inlineStr">
        <is>
          <t>VETLANDA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38916-2022</t>
        </is>
      </c>
      <c r="B198" s="1" t="n">
        <v>44816</v>
      </c>
      <c r="C198" s="1" t="n">
        <v>45951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51304-2021</t>
        </is>
      </c>
      <c r="B199" s="1" t="n">
        <v>44460</v>
      </c>
      <c r="C199" s="1" t="n">
        <v>45951</v>
      </c>
      <c r="D199" t="inlineStr">
        <is>
          <t>JÖNKÖPINGS LÄN</t>
        </is>
      </c>
      <c r="E199" t="inlineStr">
        <is>
          <t>VETLANDA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57582-2020</t>
        </is>
      </c>
      <c r="B200" s="1" t="n">
        <v>44139</v>
      </c>
      <c r="C200" s="1" t="n">
        <v>45951</v>
      </c>
      <c r="D200" t="inlineStr">
        <is>
          <t>JÖNKÖPINGS LÄN</t>
        </is>
      </c>
      <c r="E200" t="inlineStr">
        <is>
          <t>VETLANDA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21579-2021</t>
        </is>
      </c>
      <c r="B201" s="1" t="n">
        <v>44321.65391203704</v>
      </c>
      <c r="C201" s="1" t="n">
        <v>45951</v>
      </c>
      <c r="D201" t="inlineStr">
        <is>
          <t>JÖNKÖPINGS LÄN</t>
        </is>
      </c>
      <c r="E201" t="inlineStr">
        <is>
          <t>VETLANDA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51085-2021</t>
        </is>
      </c>
      <c r="B202" s="1" t="n">
        <v>44461.37037037037</v>
      </c>
      <c r="C202" s="1" t="n">
        <v>45951</v>
      </c>
      <c r="D202" t="inlineStr">
        <is>
          <t>JÖNKÖPINGS LÄN</t>
        </is>
      </c>
      <c r="E202" t="inlineStr">
        <is>
          <t>VETLANDA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8658-2021</t>
        </is>
      </c>
      <c r="B203" s="1" t="n">
        <v>44246</v>
      </c>
      <c r="C203" s="1" t="n">
        <v>45951</v>
      </c>
      <c r="D203" t="inlineStr">
        <is>
          <t>JÖNKÖPINGS LÄN</t>
        </is>
      </c>
      <c r="E203" t="inlineStr">
        <is>
          <t>VETLANDA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39741-2022</t>
        </is>
      </c>
      <c r="B204" s="1" t="n">
        <v>44819.35944444445</v>
      </c>
      <c r="C204" s="1" t="n">
        <v>45951</v>
      </c>
      <c r="D204" t="inlineStr">
        <is>
          <t>JÖNKÖPINGS LÄN</t>
        </is>
      </c>
      <c r="E204" t="inlineStr">
        <is>
          <t>VETLANDA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45951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22164-2021</t>
        </is>
      </c>
      <c r="B206" s="1" t="n">
        <v>44325.75143518519</v>
      </c>
      <c r="C206" s="1" t="n">
        <v>45951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14785-2022</t>
        </is>
      </c>
      <c r="B207" s="1" t="n">
        <v>44656.46634259259</v>
      </c>
      <c r="C207" s="1" t="n">
        <v>45951</v>
      </c>
      <c r="D207" t="inlineStr">
        <is>
          <t>JÖNKÖPINGS LÄN</t>
        </is>
      </c>
      <c r="E207" t="inlineStr">
        <is>
          <t>VETLANDA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32882-2022</t>
        </is>
      </c>
      <c r="B208" s="1" t="n">
        <v>44784.54667824074</v>
      </c>
      <c r="C208" s="1" t="n">
        <v>45951</v>
      </c>
      <c r="D208" t="inlineStr">
        <is>
          <t>JÖNKÖPINGS LÄN</t>
        </is>
      </c>
      <c r="E208" t="inlineStr">
        <is>
          <t>VETLANDA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22030-2021</t>
        </is>
      </c>
      <c r="B209" s="1" t="n">
        <v>44322</v>
      </c>
      <c r="C209" s="1" t="n">
        <v>45951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25771-2022</t>
        </is>
      </c>
      <c r="B210" s="1" t="n">
        <v>44721</v>
      </c>
      <c r="C210" s="1" t="n">
        <v>45951</v>
      </c>
      <c r="D210" t="inlineStr">
        <is>
          <t>JÖNKÖPINGS LÄN</t>
        </is>
      </c>
      <c r="E210" t="inlineStr">
        <is>
          <t>VETLANDA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3504-2022</t>
        </is>
      </c>
      <c r="B211" s="1" t="n">
        <v>44585</v>
      </c>
      <c r="C211" s="1" t="n">
        <v>45951</v>
      </c>
      <c r="D211" t="inlineStr">
        <is>
          <t>JÖNKÖPINGS LÄN</t>
        </is>
      </c>
      <c r="E211" t="inlineStr">
        <is>
          <t>VETLANDA</t>
        </is>
      </c>
      <c r="F211" t="inlineStr">
        <is>
          <t>Kommuner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3506-2022</t>
        </is>
      </c>
      <c r="B212" s="1" t="n">
        <v>44585</v>
      </c>
      <c r="C212" s="1" t="n">
        <v>45951</v>
      </c>
      <c r="D212" t="inlineStr">
        <is>
          <t>JÖNKÖPINGS LÄN</t>
        </is>
      </c>
      <c r="E212" t="inlineStr">
        <is>
          <t>VETLANDA</t>
        </is>
      </c>
      <c r="F212" t="inlineStr">
        <is>
          <t>Kommuner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3507-2022</t>
        </is>
      </c>
      <c r="B213" s="1" t="n">
        <v>44585</v>
      </c>
      <c r="C213" s="1" t="n">
        <v>45951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8452-2022</t>
        </is>
      </c>
      <c r="B214" s="1" t="n">
        <v>44612</v>
      </c>
      <c r="C214" s="1" t="n">
        <v>45951</v>
      </c>
      <c r="D214" t="inlineStr">
        <is>
          <t>JÖNKÖPINGS LÄN</t>
        </is>
      </c>
      <c r="E214" t="inlineStr">
        <is>
          <t>VETLANDA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HYPERLINK("https://klasma.github.io/Logging_0685/knärot/A 8452-2022 karta knärot.png", "A 8452-2022")</f>
        <v/>
      </c>
      <c r="V214">
        <f>HYPERLINK("https://klasma.github.io/Logging_0685/klagomål/A 8452-2022 FSC-klagomål.docx", "A 8452-2022")</f>
        <v/>
      </c>
      <c r="W214">
        <f>HYPERLINK("https://klasma.github.io/Logging_0685/klagomålsmail/A 8452-2022 FSC-klagomål mail.docx", "A 8452-2022")</f>
        <v/>
      </c>
      <c r="X214">
        <f>HYPERLINK("https://klasma.github.io/Logging_0685/tillsyn/A 8452-2022 tillsynsbegäran.docx", "A 8452-2022")</f>
        <v/>
      </c>
      <c r="Y214">
        <f>HYPERLINK("https://klasma.github.io/Logging_0685/tillsynsmail/A 8452-2022 tillsynsbegäran mail.docx", "A 8452-2022")</f>
        <v/>
      </c>
    </row>
    <row r="215" ht="15" customHeight="1">
      <c r="A215" t="inlineStr">
        <is>
          <t>A 65267-2021</t>
        </is>
      </c>
      <c r="B215" s="1" t="n">
        <v>44515</v>
      </c>
      <c r="C215" s="1" t="n">
        <v>45951</v>
      </c>
      <c r="D215" t="inlineStr">
        <is>
          <t>JÖNKÖPINGS LÄN</t>
        </is>
      </c>
      <c r="E215" t="inlineStr">
        <is>
          <t>VETLANDA</t>
        </is>
      </c>
      <c r="F215" t="inlineStr">
        <is>
          <t>Kyrkan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5075-2021</t>
        </is>
      </c>
      <c r="B216" s="1" t="n">
        <v>44228</v>
      </c>
      <c r="C216" s="1" t="n">
        <v>45951</v>
      </c>
      <c r="D216" t="inlineStr">
        <is>
          <t>JÖNKÖPINGS LÄN</t>
        </is>
      </c>
      <c r="E216" t="inlineStr">
        <is>
          <t>VETLANDA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43199-2022</t>
        </is>
      </c>
      <c r="B217" s="1" t="n">
        <v>44834.35900462963</v>
      </c>
      <c r="C217" s="1" t="n">
        <v>45951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4842-2022</t>
        </is>
      </c>
      <c r="B218" s="1" t="n">
        <v>44592</v>
      </c>
      <c r="C218" s="1" t="n">
        <v>45951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7860-2021</t>
        </is>
      </c>
      <c r="B219" s="1" t="n">
        <v>44242</v>
      </c>
      <c r="C219" s="1" t="n">
        <v>45951</v>
      </c>
      <c r="D219" t="inlineStr">
        <is>
          <t>JÖNKÖPINGS LÄN</t>
        </is>
      </c>
      <c r="E219" t="inlineStr">
        <is>
          <t>VETLANDA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4820-2022</t>
        </is>
      </c>
      <c r="B220" s="1" t="n">
        <v>44592.71334490741</v>
      </c>
      <c r="C220" s="1" t="n">
        <v>45951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12763-2021</t>
        </is>
      </c>
      <c r="B221" s="1" t="n">
        <v>44270.67611111111</v>
      </c>
      <c r="C221" s="1" t="n">
        <v>45951</v>
      </c>
      <c r="D221" t="inlineStr">
        <is>
          <t>JÖNKÖPINGS LÄN</t>
        </is>
      </c>
      <c r="E221" t="inlineStr">
        <is>
          <t>VETLANDA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56548-2020</t>
        </is>
      </c>
      <c r="B222" s="1" t="n">
        <v>44137</v>
      </c>
      <c r="C222" s="1" t="n">
        <v>45951</v>
      </c>
      <c r="D222" t="inlineStr">
        <is>
          <t>JÖNKÖPINGS LÄN</t>
        </is>
      </c>
      <c r="E222" t="inlineStr">
        <is>
          <t>VETLANDA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29178-2022</t>
        </is>
      </c>
      <c r="B223" s="1" t="n">
        <v>44750</v>
      </c>
      <c r="C223" s="1" t="n">
        <v>45951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16947-2021</t>
        </is>
      </c>
      <c r="B224" s="1" t="n">
        <v>44295.55163194444</v>
      </c>
      <c r="C224" s="1" t="n">
        <v>45951</v>
      </c>
      <c r="D224" t="inlineStr">
        <is>
          <t>JÖNKÖPINGS LÄN</t>
        </is>
      </c>
      <c r="E224" t="inlineStr">
        <is>
          <t>VETLANDA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26905-2022</t>
        </is>
      </c>
      <c r="B225" s="1" t="n">
        <v>44740</v>
      </c>
      <c r="C225" s="1" t="n">
        <v>45951</v>
      </c>
      <c r="D225" t="inlineStr">
        <is>
          <t>JÖNKÖPINGS LÄN</t>
        </is>
      </c>
      <c r="E225" t="inlineStr">
        <is>
          <t>VETLANDA</t>
        </is>
      </c>
      <c r="F225" t="inlineStr">
        <is>
          <t>Kyrkan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67515-2020</t>
        </is>
      </c>
      <c r="B226" s="1" t="n">
        <v>44181</v>
      </c>
      <c r="C226" s="1" t="n">
        <v>45951</v>
      </c>
      <c r="D226" t="inlineStr">
        <is>
          <t>JÖNKÖPINGS LÄN</t>
        </is>
      </c>
      <c r="E226" t="inlineStr">
        <is>
          <t>VETLANDA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19188-2021</t>
        </is>
      </c>
      <c r="B227" s="1" t="n">
        <v>44308.74270833333</v>
      </c>
      <c r="C227" s="1" t="n">
        <v>45951</v>
      </c>
      <c r="D227" t="inlineStr">
        <is>
          <t>JÖNKÖPINGS LÄN</t>
        </is>
      </c>
      <c r="E227" t="inlineStr">
        <is>
          <t>VETLANDA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20796-2021</t>
        </is>
      </c>
      <c r="B228" s="1" t="n">
        <v>44316.70798611111</v>
      </c>
      <c r="C228" s="1" t="n">
        <v>45951</v>
      </c>
      <c r="D228" t="inlineStr">
        <is>
          <t>JÖNKÖPINGS LÄN</t>
        </is>
      </c>
      <c r="E228" t="inlineStr">
        <is>
          <t>VETLANDA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28211-2021</t>
        </is>
      </c>
      <c r="B229" s="1" t="n">
        <v>44355</v>
      </c>
      <c r="C229" s="1" t="n">
        <v>45951</v>
      </c>
      <c r="D229" t="inlineStr">
        <is>
          <t>JÖNKÖPINGS LÄN</t>
        </is>
      </c>
      <c r="E229" t="inlineStr">
        <is>
          <t>VETLANDA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45498-2021</t>
        </is>
      </c>
      <c r="B230" s="1" t="n">
        <v>44440</v>
      </c>
      <c r="C230" s="1" t="n">
        <v>45951</v>
      </c>
      <c r="D230" t="inlineStr">
        <is>
          <t>JÖNKÖPINGS LÄN</t>
        </is>
      </c>
      <c r="E230" t="inlineStr">
        <is>
          <t>VETLANDA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4370-2022</t>
        </is>
      </c>
      <c r="B231" s="1" t="n">
        <v>44587</v>
      </c>
      <c r="C231" s="1" t="n">
        <v>45951</v>
      </c>
      <c r="D231" t="inlineStr">
        <is>
          <t>JÖNKÖPINGS LÄN</t>
        </is>
      </c>
      <c r="E231" t="inlineStr">
        <is>
          <t>VETLANDA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65868-2021</t>
        </is>
      </c>
      <c r="B232" s="1" t="n">
        <v>44517</v>
      </c>
      <c r="C232" s="1" t="n">
        <v>45951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52278-2021</t>
        </is>
      </c>
      <c r="B233" s="1" t="n">
        <v>44463</v>
      </c>
      <c r="C233" s="1" t="n">
        <v>45951</v>
      </c>
      <c r="D233" t="inlineStr">
        <is>
          <t>JÖNKÖPINGS LÄN</t>
        </is>
      </c>
      <c r="E233" t="inlineStr">
        <is>
          <t>VETLANDA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54004-2021</t>
        </is>
      </c>
      <c r="B234" s="1" t="n">
        <v>44470.34335648148</v>
      </c>
      <c r="C234" s="1" t="n">
        <v>45951</v>
      </c>
      <c r="D234" t="inlineStr">
        <is>
          <t>JÖNKÖPINGS LÄN</t>
        </is>
      </c>
      <c r="E234" t="inlineStr">
        <is>
          <t>VETLANDA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15823-2021</t>
        </is>
      </c>
      <c r="B235" s="1" t="n">
        <v>44286.63913194444</v>
      </c>
      <c r="C235" s="1" t="n">
        <v>45951</v>
      </c>
      <c r="D235" t="inlineStr">
        <is>
          <t>JÖNKÖPINGS LÄN</t>
        </is>
      </c>
      <c r="E235" t="inlineStr">
        <is>
          <t>VETLANDA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10741-2021</t>
        </is>
      </c>
      <c r="B236" s="1" t="n">
        <v>44259</v>
      </c>
      <c r="C236" s="1" t="n">
        <v>45951</v>
      </c>
      <c r="D236" t="inlineStr">
        <is>
          <t>JÖNKÖPINGS LÄN</t>
        </is>
      </c>
      <c r="E236" t="inlineStr">
        <is>
          <t>VETLANDA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6884-2022</t>
        </is>
      </c>
      <c r="B237" s="1" t="n">
        <v>44602</v>
      </c>
      <c r="C237" s="1" t="n">
        <v>45951</v>
      </c>
      <c r="D237" t="inlineStr">
        <is>
          <t>JÖNKÖPINGS LÄN</t>
        </is>
      </c>
      <c r="E237" t="inlineStr">
        <is>
          <t>VETLANDA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4620-2021</t>
        </is>
      </c>
      <c r="B238" s="1" t="n">
        <v>44224</v>
      </c>
      <c r="C238" s="1" t="n">
        <v>45951</v>
      </c>
      <c r="D238" t="inlineStr">
        <is>
          <t>JÖNKÖPINGS LÄN</t>
        </is>
      </c>
      <c r="E238" t="inlineStr">
        <is>
          <t>VETLANDA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10802-2021</t>
        </is>
      </c>
      <c r="B239" s="1" t="n">
        <v>44258</v>
      </c>
      <c r="C239" s="1" t="n">
        <v>45951</v>
      </c>
      <c r="D239" t="inlineStr">
        <is>
          <t>JÖNKÖPINGS LÄN</t>
        </is>
      </c>
      <c r="E239" t="inlineStr">
        <is>
          <t>VETLANDA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2930-2021</t>
        </is>
      </c>
      <c r="B240" s="1" t="n">
        <v>44215</v>
      </c>
      <c r="C240" s="1" t="n">
        <v>45951</v>
      </c>
      <c r="D240" t="inlineStr">
        <is>
          <t>JÖNKÖPINGS LÄN</t>
        </is>
      </c>
      <c r="E240" t="inlineStr">
        <is>
          <t>VETLANDA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41569-2021</t>
        </is>
      </c>
      <c r="B241" s="1" t="n">
        <v>44424</v>
      </c>
      <c r="C241" s="1" t="n">
        <v>45951</v>
      </c>
      <c r="D241" t="inlineStr">
        <is>
          <t>JÖNKÖPINGS LÄN</t>
        </is>
      </c>
      <c r="E241" t="inlineStr">
        <is>
          <t>VETLANDA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34395-2022</t>
        </is>
      </c>
      <c r="B242" s="1" t="n">
        <v>44792.50780092592</v>
      </c>
      <c r="C242" s="1" t="n">
        <v>45951</v>
      </c>
      <c r="D242" t="inlineStr">
        <is>
          <t>JÖNKÖPINGS LÄN</t>
        </is>
      </c>
      <c r="E242" t="inlineStr">
        <is>
          <t>VETLANDA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30772-2021</t>
        </is>
      </c>
      <c r="B243" s="1" t="n">
        <v>44365</v>
      </c>
      <c r="C243" s="1" t="n">
        <v>45951</v>
      </c>
      <c r="D243" t="inlineStr">
        <is>
          <t>JÖNKÖPINGS LÄN</t>
        </is>
      </c>
      <c r="E243" t="inlineStr">
        <is>
          <t>VETLANDA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1267-2022</t>
        </is>
      </c>
      <c r="B244" s="1" t="n">
        <v>44572.64497685185</v>
      </c>
      <c r="C244" s="1" t="n">
        <v>45951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23477-2022</t>
        </is>
      </c>
      <c r="B245" s="1" t="n">
        <v>44721.33517361111</v>
      </c>
      <c r="C245" s="1" t="n">
        <v>45951</v>
      </c>
      <c r="D245" t="inlineStr">
        <is>
          <t>JÖNKÖPINGS LÄN</t>
        </is>
      </c>
      <c r="E245" t="inlineStr">
        <is>
          <t>VETLANDA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17976-2021</t>
        </is>
      </c>
      <c r="B246" s="1" t="n">
        <v>44301</v>
      </c>
      <c r="C246" s="1" t="n">
        <v>45951</v>
      </c>
      <c r="D246" t="inlineStr">
        <is>
          <t>JÖNKÖPINGS LÄN</t>
        </is>
      </c>
      <c r="E246" t="inlineStr">
        <is>
          <t>VETLANDA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27792-2022</t>
        </is>
      </c>
      <c r="B247" s="1" t="n">
        <v>44743</v>
      </c>
      <c r="C247" s="1" t="n">
        <v>45951</v>
      </c>
      <c r="D247" t="inlineStr">
        <is>
          <t>JÖNKÖPINGS LÄN</t>
        </is>
      </c>
      <c r="E247" t="inlineStr">
        <is>
          <t>VETLANDA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27726-2022</t>
        </is>
      </c>
      <c r="B248" s="1" t="n">
        <v>44743</v>
      </c>
      <c r="C248" s="1" t="n">
        <v>45951</v>
      </c>
      <c r="D248" t="inlineStr">
        <is>
          <t>JÖNKÖPINGS LÄN</t>
        </is>
      </c>
      <c r="E248" t="inlineStr">
        <is>
          <t>VETLANDA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65175-2020</t>
        </is>
      </c>
      <c r="B249" s="1" t="n">
        <v>44172.68037037037</v>
      </c>
      <c r="C249" s="1" t="n">
        <v>45951</v>
      </c>
      <c r="D249" t="inlineStr">
        <is>
          <t>JÖNKÖPINGS LÄN</t>
        </is>
      </c>
      <c r="E249" t="inlineStr">
        <is>
          <t>VETLANDA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44790-2022</t>
        </is>
      </c>
      <c r="B250" s="1" t="n">
        <v>44841.35984953704</v>
      </c>
      <c r="C250" s="1" t="n">
        <v>45951</v>
      </c>
      <c r="D250" t="inlineStr">
        <is>
          <t>JÖNKÖPINGS LÄN</t>
        </is>
      </c>
      <c r="E250" t="inlineStr">
        <is>
          <t>VETLANDA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95-2022</t>
        </is>
      </c>
      <c r="B251" s="1" t="n">
        <v>44564</v>
      </c>
      <c r="C251" s="1" t="n">
        <v>45951</v>
      </c>
      <c r="D251" t="inlineStr">
        <is>
          <t>JÖNKÖPINGS LÄN</t>
        </is>
      </c>
      <c r="E251" t="inlineStr">
        <is>
          <t>VETLANDA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55031-2021</t>
        </is>
      </c>
      <c r="B252" s="1" t="n">
        <v>44474</v>
      </c>
      <c r="C252" s="1" t="n">
        <v>45951</v>
      </c>
      <c r="D252" t="inlineStr">
        <is>
          <t>JÖNKÖPINGS LÄN</t>
        </is>
      </c>
      <c r="E252" t="inlineStr">
        <is>
          <t>VETLANDA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52056-2021</t>
        </is>
      </c>
      <c r="B253" s="1" t="n">
        <v>44462</v>
      </c>
      <c r="C253" s="1" t="n">
        <v>45951</v>
      </c>
      <c r="D253" t="inlineStr">
        <is>
          <t>JÖNKÖPINGS LÄN</t>
        </is>
      </c>
      <c r="E253" t="inlineStr">
        <is>
          <t>VETLANDA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98-2022</t>
        </is>
      </c>
      <c r="B254" s="1" t="n">
        <v>44564.49002314815</v>
      </c>
      <c r="C254" s="1" t="n">
        <v>45951</v>
      </c>
      <c r="D254" t="inlineStr">
        <is>
          <t>JÖNKÖPINGS LÄN</t>
        </is>
      </c>
      <c r="E254" t="inlineStr">
        <is>
          <t>VETLANDA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37468-2021</t>
        </is>
      </c>
      <c r="B255" s="1" t="n">
        <v>44398.715</v>
      </c>
      <c r="C255" s="1" t="n">
        <v>45951</v>
      </c>
      <c r="D255" t="inlineStr">
        <is>
          <t>JÖNKÖPINGS LÄN</t>
        </is>
      </c>
      <c r="E255" t="inlineStr">
        <is>
          <t>VETLANDA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32369-2022</t>
        </is>
      </c>
      <c r="B256" s="1" t="n">
        <v>44781</v>
      </c>
      <c r="C256" s="1" t="n">
        <v>45951</v>
      </c>
      <c r="D256" t="inlineStr">
        <is>
          <t>JÖNKÖPINGS LÄN</t>
        </is>
      </c>
      <c r="E256" t="inlineStr">
        <is>
          <t>VETLANDA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52047-2021</t>
        </is>
      </c>
      <c r="B257" s="1" t="n">
        <v>44462</v>
      </c>
      <c r="C257" s="1" t="n">
        <v>45951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37205-2021</t>
        </is>
      </c>
      <c r="B258" s="1" t="n">
        <v>44396.6427662037</v>
      </c>
      <c r="C258" s="1" t="n">
        <v>45951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6191-2022</t>
        </is>
      </c>
      <c r="B259" s="1" t="n">
        <v>44600.34350694445</v>
      </c>
      <c r="C259" s="1" t="n">
        <v>45951</v>
      </c>
      <c r="D259" t="inlineStr">
        <is>
          <t>JÖNKÖPINGS LÄN</t>
        </is>
      </c>
      <c r="E259" t="inlineStr">
        <is>
          <t>VETLANDA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36679-2021</t>
        </is>
      </c>
      <c r="B260" s="1" t="n">
        <v>44392</v>
      </c>
      <c r="C260" s="1" t="n">
        <v>45951</v>
      </c>
      <c r="D260" t="inlineStr">
        <is>
          <t>JÖNKÖPINGS LÄN</t>
        </is>
      </c>
      <c r="E260" t="inlineStr">
        <is>
          <t>VETLANDA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29763-2021</t>
        </is>
      </c>
      <c r="B261" s="1" t="n">
        <v>44362.50704861111</v>
      </c>
      <c r="C261" s="1" t="n">
        <v>45951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48694-2022</t>
        </is>
      </c>
      <c r="B262" s="1" t="n">
        <v>44859</v>
      </c>
      <c r="C262" s="1" t="n">
        <v>45951</v>
      </c>
      <c r="D262" t="inlineStr">
        <is>
          <t>JÖNKÖPINGS LÄN</t>
        </is>
      </c>
      <c r="E262" t="inlineStr">
        <is>
          <t>VETLANDA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14990-2022</t>
        </is>
      </c>
      <c r="B263" s="1" t="n">
        <v>44657</v>
      </c>
      <c r="C263" s="1" t="n">
        <v>45951</v>
      </c>
      <c r="D263" t="inlineStr">
        <is>
          <t>JÖNKÖPINGS LÄN</t>
        </is>
      </c>
      <c r="E263" t="inlineStr">
        <is>
          <t>VETLANDA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69471-2021</t>
        </is>
      </c>
      <c r="B264" s="1" t="n">
        <v>44531</v>
      </c>
      <c r="C264" s="1" t="n">
        <v>45951</v>
      </c>
      <c r="D264" t="inlineStr">
        <is>
          <t>JÖNKÖPINGS LÄN</t>
        </is>
      </c>
      <c r="E264" t="inlineStr">
        <is>
          <t>VETLANDA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55595-2022</t>
        </is>
      </c>
      <c r="B265" s="1" t="n">
        <v>44888.42260416667</v>
      </c>
      <c r="C265" s="1" t="n">
        <v>45951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42024-2022</t>
        </is>
      </c>
      <c r="B266" s="1" t="n">
        <v>44830.4733912037</v>
      </c>
      <c r="C266" s="1" t="n">
        <v>45951</v>
      </c>
      <c r="D266" t="inlineStr">
        <is>
          <t>JÖNKÖPINGS LÄN</t>
        </is>
      </c>
      <c r="E266" t="inlineStr">
        <is>
          <t>VETLANDA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41667-2022</t>
        </is>
      </c>
      <c r="B267" s="1" t="n">
        <v>44827</v>
      </c>
      <c r="C267" s="1" t="n">
        <v>45951</v>
      </c>
      <c r="D267" t="inlineStr">
        <is>
          <t>JÖNKÖPINGS LÄN</t>
        </is>
      </c>
      <c r="E267" t="inlineStr">
        <is>
          <t>VETLANDA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4672-2022</t>
        </is>
      </c>
      <c r="B268" s="1" t="n">
        <v>44592</v>
      </c>
      <c r="C268" s="1" t="n">
        <v>45951</v>
      </c>
      <c r="D268" t="inlineStr">
        <is>
          <t>JÖNKÖPINGS LÄN</t>
        </is>
      </c>
      <c r="E268" t="inlineStr">
        <is>
          <t>VETLANDA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12032-2022</t>
        </is>
      </c>
      <c r="B269" s="1" t="n">
        <v>44636.34431712963</v>
      </c>
      <c r="C269" s="1" t="n">
        <v>45951</v>
      </c>
      <c r="D269" t="inlineStr">
        <is>
          <t>JÖNKÖPINGS LÄN</t>
        </is>
      </c>
      <c r="E269" t="inlineStr">
        <is>
          <t>VETLANDA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43195-2022</t>
        </is>
      </c>
      <c r="B270" s="1" t="n">
        <v>44834</v>
      </c>
      <c r="C270" s="1" t="n">
        <v>45951</v>
      </c>
      <c r="D270" t="inlineStr">
        <is>
          <t>JÖNKÖPINGS LÄN</t>
        </is>
      </c>
      <c r="E270" t="inlineStr">
        <is>
          <t>VETLANDA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4033-2024</t>
        </is>
      </c>
      <c r="B271" s="1" t="n">
        <v>45323.41452546296</v>
      </c>
      <c r="C271" s="1" t="n">
        <v>45951</v>
      </c>
      <c r="D271" t="inlineStr">
        <is>
          <t>JÖNKÖPINGS LÄN</t>
        </is>
      </c>
      <c r="E271" t="inlineStr">
        <is>
          <t>VETLANDA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5802-2024</t>
        </is>
      </c>
      <c r="B272" s="1" t="n">
        <v>45335</v>
      </c>
      <c r="C272" s="1" t="n">
        <v>45951</v>
      </c>
      <c r="D272" t="inlineStr">
        <is>
          <t>JÖNKÖPINGS LÄN</t>
        </is>
      </c>
      <c r="E272" t="inlineStr">
        <is>
          <t>VETLANDA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43371-2022</t>
        </is>
      </c>
      <c r="B273" s="1" t="n">
        <v>44834.65052083333</v>
      </c>
      <c r="C273" s="1" t="n">
        <v>45951</v>
      </c>
      <c r="D273" t="inlineStr">
        <is>
          <t>JÖNKÖPINGS LÄN</t>
        </is>
      </c>
      <c r="E273" t="inlineStr">
        <is>
          <t>VETLANDA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5031-2024</t>
        </is>
      </c>
      <c r="B274" s="1" t="n">
        <v>45329</v>
      </c>
      <c r="C274" s="1" t="n">
        <v>45951</v>
      </c>
      <c r="D274" t="inlineStr">
        <is>
          <t>JÖNKÖPINGS LÄN</t>
        </is>
      </c>
      <c r="E274" t="inlineStr">
        <is>
          <t>VETLANDA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5103-2022</t>
        </is>
      </c>
      <c r="B275" s="1" t="n">
        <v>44593.88670138889</v>
      </c>
      <c r="C275" s="1" t="n">
        <v>45951</v>
      </c>
      <c r="D275" t="inlineStr">
        <is>
          <t>JÖNKÖPINGS LÄN</t>
        </is>
      </c>
      <c r="E275" t="inlineStr">
        <is>
          <t>VETLANDA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27200-2021</t>
        </is>
      </c>
      <c r="B276" s="1" t="n">
        <v>44350.71131944445</v>
      </c>
      <c r="C276" s="1" t="n">
        <v>45951</v>
      </c>
      <c r="D276" t="inlineStr">
        <is>
          <t>JÖNKÖPINGS LÄN</t>
        </is>
      </c>
      <c r="E276" t="inlineStr">
        <is>
          <t>VETLANDA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30836-2022</t>
        </is>
      </c>
      <c r="B277" s="1" t="n">
        <v>44743</v>
      </c>
      <c r="C277" s="1" t="n">
        <v>45951</v>
      </c>
      <c r="D277" t="inlineStr">
        <is>
          <t>JÖNKÖPINGS LÄN</t>
        </is>
      </c>
      <c r="E277" t="inlineStr">
        <is>
          <t>VETLANDA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62234-2023</t>
        </is>
      </c>
      <c r="B278" s="1" t="n">
        <v>45267.5896412037</v>
      </c>
      <c r="C278" s="1" t="n">
        <v>45951</v>
      </c>
      <c r="D278" t="inlineStr">
        <is>
          <t>JÖNKÖPINGS LÄN</t>
        </is>
      </c>
      <c r="E278" t="inlineStr">
        <is>
          <t>VETLANDA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23392-2021</t>
        </is>
      </c>
      <c r="B279" s="1" t="n">
        <v>44333</v>
      </c>
      <c r="C279" s="1" t="n">
        <v>45951</v>
      </c>
      <c r="D279" t="inlineStr">
        <is>
          <t>JÖNKÖPINGS LÄN</t>
        </is>
      </c>
      <c r="E279" t="inlineStr">
        <is>
          <t>VETLANDA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4964-2024</t>
        </is>
      </c>
      <c r="B280" s="1" t="n">
        <v>45329</v>
      </c>
      <c r="C280" s="1" t="n">
        <v>45951</v>
      </c>
      <c r="D280" t="inlineStr">
        <is>
          <t>JÖNKÖPINGS LÄN</t>
        </is>
      </c>
      <c r="E280" t="inlineStr">
        <is>
          <t>VETLANDA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47226-2023</t>
        </is>
      </c>
      <c r="B281" s="1" t="n">
        <v>45202</v>
      </c>
      <c r="C281" s="1" t="n">
        <v>45951</v>
      </c>
      <c r="D281" t="inlineStr">
        <is>
          <t>JÖNKÖPINGS LÄN</t>
        </is>
      </c>
      <c r="E281" t="inlineStr">
        <is>
          <t>VETLANDA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27874-2021</t>
        </is>
      </c>
      <c r="B282" s="1" t="n">
        <v>44354.64212962963</v>
      </c>
      <c r="C282" s="1" t="n">
        <v>45951</v>
      </c>
      <c r="D282" t="inlineStr">
        <is>
          <t>JÖNKÖPINGS LÄN</t>
        </is>
      </c>
      <c r="E282" t="inlineStr">
        <is>
          <t>VETLANDA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30370-2021</t>
        </is>
      </c>
      <c r="B283" s="1" t="n">
        <v>44364.465</v>
      </c>
      <c r="C283" s="1" t="n">
        <v>45951</v>
      </c>
      <c r="D283" t="inlineStr">
        <is>
          <t>JÖNKÖPINGS LÄN</t>
        </is>
      </c>
      <c r="E283" t="inlineStr">
        <is>
          <t>VETLANDA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31118-2021</t>
        </is>
      </c>
      <c r="B284" s="1" t="n">
        <v>44368.54241898148</v>
      </c>
      <c r="C284" s="1" t="n">
        <v>45951</v>
      </c>
      <c r="D284" t="inlineStr">
        <is>
          <t>JÖNKÖPINGS LÄN</t>
        </is>
      </c>
      <c r="E284" t="inlineStr">
        <is>
          <t>VETLANDA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29428-2022</t>
        </is>
      </c>
      <c r="B285" s="1" t="n">
        <v>44752</v>
      </c>
      <c r="C285" s="1" t="n">
        <v>45951</v>
      </c>
      <c r="D285" t="inlineStr">
        <is>
          <t>JÖNKÖPINGS LÄN</t>
        </is>
      </c>
      <c r="E285" t="inlineStr">
        <is>
          <t>VETLANDA</t>
        </is>
      </c>
      <c r="F285" t="inlineStr">
        <is>
          <t>Kyrkan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55416-2020</t>
        </is>
      </c>
      <c r="B286" s="1" t="n">
        <v>44130</v>
      </c>
      <c r="C286" s="1" t="n">
        <v>45951</v>
      </c>
      <c r="D286" t="inlineStr">
        <is>
          <t>JÖNKÖPINGS LÄN</t>
        </is>
      </c>
      <c r="E286" t="inlineStr">
        <is>
          <t>VETLANDA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65891-2020</t>
        </is>
      </c>
      <c r="B287" s="1" t="n">
        <v>44174</v>
      </c>
      <c r="C287" s="1" t="n">
        <v>45951</v>
      </c>
      <c r="D287" t="inlineStr">
        <is>
          <t>JÖNKÖPINGS LÄN</t>
        </is>
      </c>
      <c r="E287" t="inlineStr">
        <is>
          <t>VETLANDA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32007-2022</t>
        </is>
      </c>
      <c r="B288" s="1" t="n">
        <v>44778.37704861111</v>
      </c>
      <c r="C288" s="1" t="n">
        <v>45951</v>
      </c>
      <c r="D288" t="inlineStr">
        <is>
          <t>JÖNKÖPINGS LÄN</t>
        </is>
      </c>
      <c r="E288" t="inlineStr">
        <is>
          <t>VETLANDA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40737-2022</t>
        </is>
      </c>
      <c r="B289" s="1" t="n">
        <v>44824</v>
      </c>
      <c r="C289" s="1" t="n">
        <v>45951</v>
      </c>
      <c r="D289" t="inlineStr">
        <is>
          <t>JÖNKÖPINGS LÄN</t>
        </is>
      </c>
      <c r="E289" t="inlineStr">
        <is>
          <t>VETLANDA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25786-2022</t>
        </is>
      </c>
      <c r="B290" s="1" t="n">
        <v>44733</v>
      </c>
      <c r="C290" s="1" t="n">
        <v>45951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38843-2022</t>
        </is>
      </c>
      <c r="B291" s="1" t="n">
        <v>44816</v>
      </c>
      <c r="C291" s="1" t="n">
        <v>45951</v>
      </c>
      <c r="D291" t="inlineStr">
        <is>
          <t>JÖNKÖPINGS LÄN</t>
        </is>
      </c>
      <c r="E291" t="inlineStr">
        <is>
          <t>VETLANDA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41403-2022</t>
        </is>
      </c>
      <c r="B292" s="1" t="n">
        <v>44825</v>
      </c>
      <c r="C292" s="1" t="n">
        <v>45951</v>
      </c>
      <c r="D292" t="inlineStr">
        <is>
          <t>JÖNKÖPINGS LÄN</t>
        </is>
      </c>
      <c r="E292" t="inlineStr">
        <is>
          <t>VETLANDA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62682-2021</t>
        </is>
      </c>
      <c r="B293" s="1" t="n">
        <v>44504.29353009259</v>
      </c>
      <c r="C293" s="1" t="n">
        <v>45951</v>
      </c>
      <c r="D293" t="inlineStr">
        <is>
          <t>JÖNKÖPINGS LÄN</t>
        </is>
      </c>
      <c r="E293" t="inlineStr">
        <is>
          <t>VETLANDA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62860-2023</t>
        </is>
      </c>
      <c r="B294" s="1" t="n">
        <v>45272</v>
      </c>
      <c r="C294" s="1" t="n">
        <v>45951</v>
      </c>
      <c r="D294" t="inlineStr">
        <is>
          <t>JÖNKÖPINGS LÄN</t>
        </is>
      </c>
      <c r="E294" t="inlineStr">
        <is>
          <t>VETLANDA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17855-2022</t>
        </is>
      </c>
      <c r="B295" s="1" t="n">
        <v>44683</v>
      </c>
      <c r="C295" s="1" t="n">
        <v>45951</v>
      </c>
      <c r="D295" t="inlineStr">
        <is>
          <t>JÖNKÖPINGS LÄN</t>
        </is>
      </c>
      <c r="E295" t="inlineStr">
        <is>
          <t>VETLANDA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15400-2024</t>
        </is>
      </c>
      <c r="B296" s="1" t="n">
        <v>45401.33418981481</v>
      </c>
      <c r="C296" s="1" t="n">
        <v>45951</v>
      </c>
      <c r="D296" t="inlineStr">
        <is>
          <t>JÖNKÖPINGS LÄN</t>
        </is>
      </c>
      <c r="E296" t="inlineStr">
        <is>
          <t>VETLANDA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712-2024</t>
        </is>
      </c>
      <c r="B297" s="1" t="n">
        <v>45300</v>
      </c>
      <c r="C297" s="1" t="n">
        <v>45951</v>
      </c>
      <c r="D297" t="inlineStr">
        <is>
          <t>JÖNKÖPINGS LÄN</t>
        </is>
      </c>
      <c r="E297" t="inlineStr">
        <is>
          <t>VETLANDA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7366-2024</t>
        </is>
      </c>
      <c r="B298" s="1" t="n">
        <v>45345.48063657407</v>
      </c>
      <c r="C298" s="1" t="n">
        <v>45951</v>
      </c>
      <c r="D298" t="inlineStr">
        <is>
          <t>JÖNKÖPINGS LÄN</t>
        </is>
      </c>
      <c r="E298" t="inlineStr">
        <is>
          <t>VETLANDA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32826-2021</t>
        </is>
      </c>
      <c r="B299" s="1" t="n">
        <v>44375.6222337963</v>
      </c>
      <c r="C299" s="1" t="n">
        <v>45951</v>
      </c>
      <c r="D299" t="inlineStr">
        <is>
          <t>JÖNKÖPINGS LÄN</t>
        </is>
      </c>
      <c r="E299" t="inlineStr">
        <is>
          <t>VETLANDA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43404-2022</t>
        </is>
      </c>
      <c r="B300" s="1" t="n">
        <v>44834.76903935185</v>
      </c>
      <c r="C300" s="1" t="n">
        <v>45951</v>
      </c>
      <c r="D300" t="inlineStr">
        <is>
          <t>JÖNKÖPINGS LÄN</t>
        </is>
      </c>
      <c r="E300" t="inlineStr">
        <is>
          <t>VETLANDA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3836-2022</t>
        </is>
      </c>
      <c r="B301" s="1" t="n">
        <v>44587.36517361111</v>
      </c>
      <c r="C301" s="1" t="n">
        <v>45951</v>
      </c>
      <c r="D301" t="inlineStr">
        <is>
          <t>JÖNKÖPINGS LÄN</t>
        </is>
      </c>
      <c r="E301" t="inlineStr">
        <is>
          <t>VETLANDA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55957-2021</t>
        </is>
      </c>
      <c r="B302" s="1" t="n">
        <v>44477.338125</v>
      </c>
      <c r="C302" s="1" t="n">
        <v>45951</v>
      </c>
      <c r="D302" t="inlineStr">
        <is>
          <t>JÖNKÖPINGS LÄN</t>
        </is>
      </c>
      <c r="E302" t="inlineStr">
        <is>
          <t>VETLANDA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12349-2024</t>
        </is>
      </c>
      <c r="B303" s="1" t="n">
        <v>45378</v>
      </c>
      <c r="C303" s="1" t="n">
        <v>45951</v>
      </c>
      <c r="D303" t="inlineStr">
        <is>
          <t>JÖNKÖPINGS LÄN</t>
        </is>
      </c>
      <c r="E303" t="inlineStr">
        <is>
          <t>VETLANDA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12382-2024</t>
        </is>
      </c>
      <c r="B304" s="1" t="n">
        <v>45379.32574074074</v>
      </c>
      <c r="C304" s="1" t="n">
        <v>45951</v>
      </c>
      <c r="D304" t="inlineStr">
        <is>
          <t>JÖNKÖPINGS LÄN</t>
        </is>
      </c>
      <c r="E304" t="inlineStr">
        <is>
          <t>VETLANDA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56952-2021</t>
        </is>
      </c>
      <c r="B305" s="1" t="n">
        <v>44482</v>
      </c>
      <c r="C305" s="1" t="n">
        <v>45951</v>
      </c>
      <c r="D305" t="inlineStr">
        <is>
          <t>JÖNKÖPINGS LÄN</t>
        </is>
      </c>
      <c r="E305" t="inlineStr">
        <is>
          <t>VETLANDA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63879-2021</t>
        </is>
      </c>
      <c r="B306" s="1" t="n">
        <v>44509.63892361111</v>
      </c>
      <c r="C306" s="1" t="n">
        <v>45951</v>
      </c>
      <c r="D306" t="inlineStr">
        <is>
          <t>JÖNKÖPINGS LÄN</t>
        </is>
      </c>
      <c r="E306" t="inlineStr">
        <is>
          <t>VETLANDA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753-2021</t>
        </is>
      </c>
      <c r="B307" s="1" t="n">
        <v>44204</v>
      </c>
      <c r="C307" s="1" t="n">
        <v>45951</v>
      </c>
      <c r="D307" t="inlineStr">
        <is>
          <t>JÖNKÖPINGS LÄN</t>
        </is>
      </c>
      <c r="E307" t="inlineStr">
        <is>
          <t>VETLANDA</t>
        </is>
      </c>
      <c r="F307" t="inlineStr">
        <is>
          <t>Sveaskog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57308-2024</t>
        </is>
      </c>
      <c r="B308" s="1" t="n">
        <v>45629.60505787037</v>
      </c>
      <c r="C308" s="1" t="n">
        <v>45951</v>
      </c>
      <c r="D308" t="inlineStr">
        <is>
          <t>JÖNKÖPINGS LÄN</t>
        </is>
      </c>
      <c r="E308" t="inlineStr">
        <is>
          <t>VETLANDA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39087-2023</t>
        </is>
      </c>
      <c r="B309" s="1" t="n">
        <v>45164</v>
      </c>
      <c r="C309" s="1" t="n">
        <v>45951</v>
      </c>
      <c r="D309" t="inlineStr">
        <is>
          <t>JÖNKÖPINGS LÄN</t>
        </is>
      </c>
      <c r="E309" t="inlineStr">
        <is>
          <t>VETLANDA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14511-2022</t>
        </is>
      </c>
      <c r="B310" s="1" t="n">
        <v>44655.39390046296</v>
      </c>
      <c r="C310" s="1" t="n">
        <v>45951</v>
      </c>
      <c r="D310" t="inlineStr">
        <is>
          <t>JÖNKÖPINGS LÄN</t>
        </is>
      </c>
      <c r="E310" t="inlineStr">
        <is>
          <t>VETLANDA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66450-2020</t>
        </is>
      </c>
      <c r="B311" s="1" t="n">
        <v>44176</v>
      </c>
      <c r="C311" s="1" t="n">
        <v>45951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68303-2020</t>
        </is>
      </c>
      <c r="B312" s="1" t="n">
        <v>44185</v>
      </c>
      <c r="C312" s="1" t="n">
        <v>45951</v>
      </c>
      <c r="D312" t="inlineStr">
        <is>
          <t>JÖNKÖPINGS LÄN</t>
        </is>
      </c>
      <c r="E312" t="inlineStr">
        <is>
          <t>VETLANDA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68306-2020</t>
        </is>
      </c>
      <c r="B313" s="1" t="n">
        <v>44185</v>
      </c>
      <c r="C313" s="1" t="n">
        <v>45951</v>
      </c>
      <c r="D313" t="inlineStr">
        <is>
          <t>JÖNKÖPINGS LÄN</t>
        </is>
      </c>
      <c r="E313" t="inlineStr">
        <is>
          <t>VETLANDA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51340-2021</t>
        </is>
      </c>
      <c r="B314" s="1" t="n">
        <v>44461</v>
      </c>
      <c r="C314" s="1" t="n">
        <v>45951</v>
      </c>
      <c r="D314" t="inlineStr">
        <is>
          <t>JÖNKÖPINGS LÄN</t>
        </is>
      </c>
      <c r="E314" t="inlineStr">
        <is>
          <t>VETLANDA</t>
        </is>
      </c>
      <c r="G314" t="n">
        <v>6.6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49318-2021</t>
        </is>
      </c>
      <c r="B315" s="1" t="n">
        <v>44454</v>
      </c>
      <c r="C315" s="1" t="n">
        <v>45951</v>
      </c>
      <c r="D315" t="inlineStr">
        <is>
          <t>JÖNKÖPINGS LÄN</t>
        </is>
      </c>
      <c r="E315" t="inlineStr">
        <is>
          <t>VETLANDA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632-2025</t>
        </is>
      </c>
      <c r="B316" s="1" t="n">
        <v>45660</v>
      </c>
      <c r="C316" s="1" t="n">
        <v>45951</v>
      </c>
      <c r="D316" t="inlineStr">
        <is>
          <t>JÖNKÖPINGS LÄN</t>
        </is>
      </c>
      <c r="E316" t="inlineStr">
        <is>
          <t>VETLANDA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38724-2022</t>
        </is>
      </c>
      <c r="B317" s="1" t="n">
        <v>44815.86887731482</v>
      </c>
      <c r="C317" s="1" t="n">
        <v>45951</v>
      </c>
      <c r="D317" t="inlineStr">
        <is>
          <t>JÖNKÖPINGS LÄN</t>
        </is>
      </c>
      <c r="E317" t="inlineStr">
        <is>
          <t>VETLANDA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12621-2023</t>
        </is>
      </c>
      <c r="B318" s="1" t="n">
        <v>45000</v>
      </c>
      <c r="C318" s="1" t="n">
        <v>45951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10044-2024</t>
        </is>
      </c>
      <c r="B319" s="1" t="n">
        <v>45364.29489583334</v>
      </c>
      <c r="C319" s="1" t="n">
        <v>45951</v>
      </c>
      <c r="D319" t="inlineStr">
        <is>
          <t>JÖNKÖPINGS LÄN</t>
        </is>
      </c>
      <c r="E319" t="inlineStr">
        <is>
          <t>VETLANDA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43406-2024</t>
        </is>
      </c>
      <c r="B320" s="1" t="n">
        <v>45568</v>
      </c>
      <c r="C320" s="1" t="n">
        <v>45951</v>
      </c>
      <c r="D320" t="inlineStr">
        <is>
          <t>JÖNKÖPINGS LÄN</t>
        </is>
      </c>
      <c r="E320" t="inlineStr">
        <is>
          <t>VETLANDA</t>
        </is>
      </c>
      <c r="F320" t="inlineStr">
        <is>
          <t>Kyrkan</t>
        </is>
      </c>
      <c r="G320" t="n">
        <v>8.1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31165-2022</t>
        </is>
      </c>
      <c r="B321" s="1" t="n">
        <v>44770</v>
      </c>
      <c r="C321" s="1" t="n">
        <v>45951</v>
      </c>
      <c r="D321" t="inlineStr">
        <is>
          <t>JÖNKÖPINGS LÄN</t>
        </is>
      </c>
      <c r="E321" t="inlineStr">
        <is>
          <t>VETLANDA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9304-2021</t>
        </is>
      </c>
      <c r="B322" s="1" t="n">
        <v>44250.57805555555</v>
      </c>
      <c r="C322" s="1" t="n">
        <v>45951</v>
      </c>
      <c r="D322" t="inlineStr">
        <is>
          <t>JÖNKÖPINGS LÄN</t>
        </is>
      </c>
      <c r="E322" t="inlineStr">
        <is>
          <t>VETLANDA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17211-2024</t>
        </is>
      </c>
      <c r="B323" s="1" t="n">
        <v>45414</v>
      </c>
      <c r="C323" s="1" t="n">
        <v>45951</v>
      </c>
      <c r="D323" t="inlineStr">
        <is>
          <t>JÖNKÖPINGS LÄN</t>
        </is>
      </c>
      <c r="E323" t="inlineStr">
        <is>
          <t>VETLANDA</t>
        </is>
      </c>
      <c r="F323" t="inlineStr">
        <is>
          <t>Sveaskog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3955-2023</t>
        </is>
      </c>
      <c r="B324" s="1" t="n">
        <v>44952.40027777778</v>
      </c>
      <c r="C324" s="1" t="n">
        <v>45951</v>
      </c>
      <c r="D324" t="inlineStr">
        <is>
          <t>JÖNKÖPINGS LÄN</t>
        </is>
      </c>
      <c r="E324" t="inlineStr">
        <is>
          <t>VETLANDA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49444-2023</t>
        </is>
      </c>
      <c r="B325" s="1" t="n">
        <v>45211.4853125</v>
      </c>
      <c r="C325" s="1" t="n">
        <v>45951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27445-2023</t>
        </is>
      </c>
      <c r="B326" s="1" t="n">
        <v>45097.40740740741</v>
      </c>
      <c r="C326" s="1" t="n">
        <v>45951</v>
      </c>
      <c r="D326" t="inlineStr">
        <is>
          <t>JÖNKÖPINGS LÄN</t>
        </is>
      </c>
      <c r="E326" t="inlineStr">
        <is>
          <t>VETLANDA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26223-2023</t>
        </is>
      </c>
      <c r="B327" s="1" t="n">
        <v>45091.56835648148</v>
      </c>
      <c r="C327" s="1" t="n">
        <v>45951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9779-2023</t>
        </is>
      </c>
      <c r="B328" s="1" t="n">
        <v>44984.61899305556</v>
      </c>
      <c r="C328" s="1" t="n">
        <v>45951</v>
      </c>
      <c r="D328" t="inlineStr">
        <is>
          <t>JÖNKÖPINGS LÄN</t>
        </is>
      </c>
      <c r="E328" t="inlineStr">
        <is>
          <t>VETLANDA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61291-2024</t>
        </is>
      </c>
      <c r="B329" s="1" t="n">
        <v>45645.81938657408</v>
      </c>
      <c r="C329" s="1" t="n">
        <v>45951</v>
      </c>
      <c r="D329" t="inlineStr">
        <is>
          <t>JÖNKÖPINGS LÄN</t>
        </is>
      </c>
      <c r="E329" t="inlineStr">
        <is>
          <t>VETLANDA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61292-2024</t>
        </is>
      </c>
      <c r="B330" s="1" t="n">
        <v>45645.82078703704</v>
      </c>
      <c r="C330" s="1" t="n">
        <v>45951</v>
      </c>
      <c r="D330" t="inlineStr">
        <is>
          <t>JÖNKÖPINGS LÄN</t>
        </is>
      </c>
      <c r="E330" t="inlineStr">
        <is>
          <t>VETLANDA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36440-2023</t>
        </is>
      </c>
      <c r="B331" s="1" t="n">
        <v>45152</v>
      </c>
      <c r="C331" s="1" t="n">
        <v>45951</v>
      </c>
      <c r="D331" t="inlineStr">
        <is>
          <t>JÖNKÖPINGS LÄN</t>
        </is>
      </c>
      <c r="E331" t="inlineStr">
        <is>
          <t>VETLANDA</t>
        </is>
      </c>
      <c r="G331" t="n">
        <v>11.2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50676-2021</t>
        </is>
      </c>
      <c r="B332" s="1" t="n">
        <v>44459</v>
      </c>
      <c r="C332" s="1" t="n">
        <v>45951</v>
      </c>
      <c r="D332" t="inlineStr">
        <is>
          <t>JÖNKÖPINGS LÄN</t>
        </is>
      </c>
      <c r="E332" t="inlineStr">
        <is>
          <t>VETLANDA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5491-2022</t>
        </is>
      </c>
      <c r="B333" s="1" t="n">
        <v>44595.52881944444</v>
      </c>
      <c r="C333" s="1" t="n">
        <v>45951</v>
      </c>
      <c r="D333" t="inlineStr">
        <is>
          <t>JÖNKÖPINGS LÄN</t>
        </is>
      </c>
      <c r="E333" t="inlineStr">
        <is>
          <t>VETLANDA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22749-2021</t>
        </is>
      </c>
      <c r="B334" s="1" t="n">
        <v>44327</v>
      </c>
      <c r="C334" s="1" t="n">
        <v>45951</v>
      </c>
      <c r="D334" t="inlineStr">
        <is>
          <t>JÖNKÖPINGS LÄN</t>
        </is>
      </c>
      <c r="E334" t="inlineStr">
        <is>
          <t>VETLANDA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9697-2021</t>
        </is>
      </c>
      <c r="B335" s="1" t="n">
        <v>44252.43545138889</v>
      </c>
      <c r="C335" s="1" t="n">
        <v>45951</v>
      </c>
      <c r="D335" t="inlineStr">
        <is>
          <t>JÖNKÖPINGS LÄN</t>
        </is>
      </c>
      <c r="E335" t="inlineStr">
        <is>
          <t>VETLANDA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56547-2021</t>
        </is>
      </c>
      <c r="B336" s="1" t="n">
        <v>44480.61528935185</v>
      </c>
      <c r="C336" s="1" t="n">
        <v>45951</v>
      </c>
      <c r="D336" t="inlineStr">
        <is>
          <t>JÖNKÖPINGS LÄN</t>
        </is>
      </c>
      <c r="E336" t="inlineStr">
        <is>
          <t>VETLANDA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23375-2023</t>
        </is>
      </c>
      <c r="B337" s="1" t="n">
        <v>45076.44001157407</v>
      </c>
      <c r="C337" s="1" t="n">
        <v>45951</v>
      </c>
      <c r="D337" t="inlineStr">
        <is>
          <t>JÖNKÖPINGS LÄN</t>
        </is>
      </c>
      <c r="E337" t="inlineStr">
        <is>
          <t>VETLANDA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10286-2025</t>
        </is>
      </c>
      <c r="B338" s="1" t="n">
        <v>45720.40965277778</v>
      </c>
      <c r="C338" s="1" t="n">
        <v>45951</v>
      </c>
      <c r="D338" t="inlineStr">
        <is>
          <t>JÖNKÖPINGS LÄN</t>
        </is>
      </c>
      <c r="E338" t="inlineStr">
        <is>
          <t>VETLANDA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61894-2021</t>
        </is>
      </c>
      <c r="B339" s="1" t="n">
        <v>44502.32267361111</v>
      </c>
      <c r="C339" s="1" t="n">
        <v>45951</v>
      </c>
      <c r="D339" t="inlineStr">
        <is>
          <t>JÖNKÖPINGS LÄN</t>
        </is>
      </c>
      <c r="E339" t="inlineStr">
        <is>
          <t>VETLANDA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14674-2022</t>
        </is>
      </c>
      <c r="B340" s="1" t="n">
        <v>44655</v>
      </c>
      <c r="C340" s="1" t="n">
        <v>45951</v>
      </c>
      <c r="D340" t="inlineStr">
        <is>
          <t>JÖNKÖPINGS LÄN</t>
        </is>
      </c>
      <c r="E340" t="inlineStr">
        <is>
          <t>VETLANDA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12700-2024</t>
        </is>
      </c>
      <c r="B341" s="1" t="n">
        <v>45384.44951388889</v>
      </c>
      <c r="C341" s="1" t="n">
        <v>45951</v>
      </c>
      <c r="D341" t="inlineStr">
        <is>
          <t>JÖNKÖPINGS LÄN</t>
        </is>
      </c>
      <c r="E341" t="inlineStr">
        <is>
          <t>VETLANDA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20193-2023</t>
        </is>
      </c>
      <c r="B342" s="1" t="n">
        <v>45055</v>
      </c>
      <c r="C342" s="1" t="n">
        <v>45951</v>
      </c>
      <c r="D342" t="inlineStr">
        <is>
          <t>JÖNKÖPINGS LÄN</t>
        </is>
      </c>
      <c r="E342" t="inlineStr">
        <is>
          <t>VETLANDA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60820-2021</t>
        </is>
      </c>
      <c r="B343" s="1" t="n">
        <v>44495</v>
      </c>
      <c r="C343" s="1" t="n">
        <v>45951</v>
      </c>
      <c r="D343" t="inlineStr">
        <is>
          <t>JÖNKÖPINGS LÄN</t>
        </is>
      </c>
      <c r="E343" t="inlineStr">
        <is>
          <t>VETLANDA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27996-2021</t>
        </is>
      </c>
      <c r="B344" s="1" t="n">
        <v>44355</v>
      </c>
      <c r="C344" s="1" t="n">
        <v>45951</v>
      </c>
      <c r="D344" t="inlineStr">
        <is>
          <t>JÖNKÖPINGS LÄN</t>
        </is>
      </c>
      <c r="E344" t="inlineStr">
        <is>
          <t>VETLANDA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40459-2023</t>
        </is>
      </c>
      <c r="B345" s="1" t="n">
        <v>45170.33331018518</v>
      </c>
      <c r="C345" s="1" t="n">
        <v>45951</v>
      </c>
      <c r="D345" t="inlineStr">
        <is>
          <t>JÖNKÖPINGS LÄN</t>
        </is>
      </c>
      <c r="E345" t="inlineStr">
        <is>
          <t>VETLANDA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52201-2023</t>
        </is>
      </c>
      <c r="B346" s="1" t="n">
        <v>45224.41164351852</v>
      </c>
      <c r="C346" s="1" t="n">
        <v>45951</v>
      </c>
      <c r="D346" t="inlineStr">
        <is>
          <t>JÖNKÖPINGS LÄN</t>
        </is>
      </c>
      <c r="E346" t="inlineStr">
        <is>
          <t>VETLANDA</t>
        </is>
      </c>
      <c r="F346" t="inlineStr">
        <is>
          <t>Sveaskog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32651-2022</t>
        </is>
      </c>
      <c r="B347" s="1" t="n">
        <v>44783.50346064815</v>
      </c>
      <c r="C347" s="1" t="n">
        <v>45951</v>
      </c>
      <c r="D347" t="inlineStr">
        <is>
          <t>JÖNKÖPINGS LÄN</t>
        </is>
      </c>
      <c r="E347" t="inlineStr">
        <is>
          <t>VETLANDA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27446-2023</t>
        </is>
      </c>
      <c r="B348" s="1" t="n">
        <v>45097.41377314815</v>
      </c>
      <c r="C348" s="1" t="n">
        <v>45951</v>
      </c>
      <c r="D348" t="inlineStr">
        <is>
          <t>JÖNKÖPINGS LÄN</t>
        </is>
      </c>
      <c r="E348" t="inlineStr">
        <is>
          <t>VETLANDA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10175-2023</t>
        </is>
      </c>
      <c r="B349" s="1" t="n">
        <v>44986.47112268519</v>
      </c>
      <c r="C349" s="1" t="n">
        <v>45951</v>
      </c>
      <c r="D349" t="inlineStr">
        <is>
          <t>JÖNKÖPINGS LÄN</t>
        </is>
      </c>
      <c r="E349" t="inlineStr">
        <is>
          <t>VETLANDA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31021-2023</t>
        </is>
      </c>
      <c r="B350" s="1" t="n">
        <v>45113.57634259259</v>
      </c>
      <c r="C350" s="1" t="n">
        <v>45951</v>
      </c>
      <c r="D350" t="inlineStr">
        <is>
          <t>JÖNKÖPINGS LÄN</t>
        </is>
      </c>
      <c r="E350" t="inlineStr">
        <is>
          <t>VETLANDA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22177-2023</t>
        </is>
      </c>
      <c r="B351" s="1" t="n">
        <v>45069.68887731482</v>
      </c>
      <c r="C351" s="1" t="n">
        <v>45951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31463-2023</t>
        </is>
      </c>
      <c r="B352" s="1" t="n">
        <v>45114</v>
      </c>
      <c r="C352" s="1" t="n">
        <v>45951</v>
      </c>
      <c r="D352" t="inlineStr">
        <is>
          <t>JÖNKÖPINGS LÄN</t>
        </is>
      </c>
      <c r="E352" t="inlineStr">
        <is>
          <t>VETLANDA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57794-2024</t>
        </is>
      </c>
      <c r="B353" s="1" t="n">
        <v>45631.34063657407</v>
      </c>
      <c r="C353" s="1" t="n">
        <v>45951</v>
      </c>
      <c r="D353" t="inlineStr">
        <is>
          <t>JÖNKÖPINGS LÄN</t>
        </is>
      </c>
      <c r="E353" t="inlineStr">
        <is>
          <t>VETLANDA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316-2023</t>
        </is>
      </c>
      <c r="B354" s="1" t="n">
        <v>44929.3943287037</v>
      </c>
      <c r="C354" s="1" t="n">
        <v>45951</v>
      </c>
      <c r="D354" t="inlineStr">
        <is>
          <t>JÖNKÖPINGS LÄN</t>
        </is>
      </c>
      <c r="E354" t="inlineStr">
        <is>
          <t>VETLANDA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5144-2025</t>
        </is>
      </c>
      <c r="B355" s="1" t="n">
        <v>45691.58686342592</v>
      </c>
      <c r="C355" s="1" t="n">
        <v>45951</v>
      </c>
      <c r="D355" t="inlineStr">
        <is>
          <t>JÖNKÖPINGS LÄN</t>
        </is>
      </c>
      <c r="E355" t="inlineStr">
        <is>
          <t>VETLANDA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29883-2023</t>
        </is>
      </c>
      <c r="B356" s="1" t="n">
        <v>45107</v>
      </c>
      <c r="C356" s="1" t="n">
        <v>45951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740-2024</t>
        </is>
      </c>
      <c r="B357" s="1" t="n">
        <v>45300</v>
      </c>
      <c r="C357" s="1" t="n">
        <v>45951</v>
      </c>
      <c r="D357" t="inlineStr">
        <is>
          <t>JÖNKÖPINGS LÄN</t>
        </is>
      </c>
      <c r="E357" t="inlineStr">
        <is>
          <t>VETLANDA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409-2024</t>
        </is>
      </c>
      <c r="B358" s="1" t="n">
        <v>45296</v>
      </c>
      <c r="C358" s="1" t="n">
        <v>45951</v>
      </c>
      <c r="D358" t="inlineStr">
        <is>
          <t>JÖNKÖPINGS LÄN</t>
        </is>
      </c>
      <c r="E358" t="inlineStr">
        <is>
          <t>VETLANDA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1444-2025</t>
        </is>
      </c>
      <c r="B359" s="1" t="n">
        <v>45669.82575231481</v>
      </c>
      <c r="C359" s="1" t="n">
        <v>45951</v>
      </c>
      <c r="D359" t="inlineStr">
        <is>
          <t>JÖNKÖPINGS LÄN</t>
        </is>
      </c>
      <c r="E359" t="inlineStr">
        <is>
          <t>VETLANDA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49360-2023</t>
        </is>
      </c>
      <c r="B360" s="1" t="n">
        <v>45211</v>
      </c>
      <c r="C360" s="1" t="n">
        <v>45951</v>
      </c>
      <c r="D360" t="inlineStr">
        <is>
          <t>JÖNKÖPINGS LÄN</t>
        </is>
      </c>
      <c r="E360" t="inlineStr">
        <is>
          <t>VETLANDA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56214-2023</t>
        </is>
      </c>
      <c r="B361" s="1" t="n">
        <v>45240</v>
      </c>
      <c r="C361" s="1" t="n">
        <v>45951</v>
      </c>
      <c r="D361" t="inlineStr">
        <is>
          <t>JÖNKÖPINGS LÄN</t>
        </is>
      </c>
      <c r="E361" t="inlineStr">
        <is>
          <t>VETLANDA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58542-2022</t>
        </is>
      </c>
      <c r="B362" s="1" t="n">
        <v>44902.45950231481</v>
      </c>
      <c r="C362" s="1" t="n">
        <v>45951</v>
      </c>
      <c r="D362" t="inlineStr">
        <is>
          <t>JÖNKÖPINGS LÄN</t>
        </is>
      </c>
      <c r="E362" t="inlineStr">
        <is>
          <t>VETLANDA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51590-2021</t>
        </is>
      </c>
      <c r="B363" s="1" t="n">
        <v>44462</v>
      </c>
      <c r="C363" s="1" t="n">
        <v>45951</v>
      </c>
      <c r="D363" t="inlineStr">
        <is>
          <t>JÖNKÖPINGS LÄN</t>
        </is>
      </c>
      <c r="E363" t="inlineStr">
        <is>
          <t>VETLANDA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29684-2023</t>
        </is>
      </c>
      <c r="B364" s="1" t="n">
        <v>45107.37986111111</v>
      </c>
      <c r="C364" s="1" t="n">
        <v>45951</v>
      </c>
      <c r="D364" t="inlineStr">
        <is>
          <t>JÖNKÖPINGS LÄN</t>
        </is>
      </c>
      <c r="E364" t="inlineStr">
        <is>
          <t>VETLANDA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69203-2021</t>
        </is>
      </c>
      <c r="B365" s="1" t="n">
        <v>44530</v>
      </c>
      <c r="C365" s="1" t="n">
        <v>45951</v>
      </c>
      <c r="D365" t="inlineStr">
        <is>
          <t>JÖNKÖPINGS LÄN</t>
        </is>
      </c>
      <c r="E365" t="inlineStr">
        <is>
          <t>VETLANDA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46259-2025</t>
        </is>
      </c>
      <c r="B366" s="1" t="n">
        <v>45925.35803240741</v>
      </c>
      <c r="C366" s="1" t="n">
        <v>45951</v>
      </c>
      <c r="D366" t="inlineStr">
        <is>
          <t>JÖNKÖPINGS LÄN</t>
        </is>
      </c>
      <c r="E366" t="inlineStr">
        <is>
          <t>VETLANDA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5365-2025</t>
        </is>
      </c>
      <c r="B367" s="1" t="n">
        <v>45692.5816550926</v>
      </c>
      <c r="C367" s="1" t="n">
        <v>45951</v>
      </c>
      <c r="D367" t="inlineStr">
        <is>
          <t>JÖNKÖPINGS LÄN</t>
        </is>
      </c>
      <c r="E367" t="inlineStr">
        <is>
          <t>VETLANDA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54002-2021</t>
        </is>
      </c>
      <c r="B368" s="1" t="n">
        <v>44470.34038194444</v>
      </c>
      <c r="C368" s="1" t="n">
        <v>45951</v>
      </c>
      <c r="D368" t="inlineStr">
        <is>
          <t>JÖNKÖPINGS LÄN</t>
        </is>
      </c>
      <c r="E368" t="inlineStr">
        <is>
          <t>VETLANDA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44217-2021</t>
        </is>
      </c>
      <c r="B369" s="1" t="n">
        <v>44434.87822916666</v>
      </c>
      <c r="C369" s="1" t="n">
        <v>45951</v>
      </c>
      <c r="D369" t="inlineStr">
        <is>
          <t>JÖNKÖPINGS LÄN</t>
        </is>
      </c>
      <c r="E369" t="inlineStr">
        <is>
          <t>VETLANDA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44266-2021</t>
        </is>
      </c>
      <c r="B370" s="1" t="n">
        <v>44434</v>
      </c>
      <c r="C370" s="1" t="n">
        <v>45951</v>
      </c>
      <c r="D370" t="inlineStr">
        <is>
          <t>JÖNKÖPINGS LÄN</t>
        </is>
      </c>
      <c r="E370" t="inlineStr">
        <is>
          <t>VETLANDA</t>
        </is>
      </c>
      <c r="F370" t="inlineStr">
        <is>
          <t>Kyrkan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5277-2025</t>
        </is>
      </c>
      <c r="B371" s="1" t="n">
        <v>45692.42841435185</v>
      </c>
      <c r="C371" s="1" t="n">
        <v>45951</v>
      </c>
      <c r="D371" t="inlineStr">
        <is>
          <t>JÖNKÖPINGS LÄN</t>
        </is>
      </c>
      <c r="E371" t="inlineStr">
        <is>
          <t>VETLANDA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52648-2023</t>
        </is>
      </c>
      <c r="B372" s="1" t="n">
        <v>45219</v>
      </c>
      <c r="C372" s="1" t="n">
        <v>45951</v>
      </c>
      <c r="D372" t="inlineStr">
        <is>
          <t>JÖNKÖPINGS LÄN</t>
        </is>
      </c>
      <c r="E372" t="inlineStr">
        <is>
          <t>VETLANDA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10938-2024</t>
        </is>
      </c>
      <c r="B373" s="1" t="n">
        <v>45370</v>
      </c>
      <c r="C373" s="1" t="n">
        <v>45951</v>
      </c>
      <c r="D373" t="inlineStr">
        <is>
          <t>JÖNKÖPINGS LÄN</t>
        </is>
      </c>
      <c r="E373" t="inlineStr">
        <is>
          <t>VETLANDA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38827-2022</t>
        </is>
      </c>
      <c r="B374" s="1" t="n">
        <v>44813</v>
      </c>
      <c r="C374" s="1" t="n">
        <v>45951</v>
      </c>
      <c r="D374" t="inlineStr">
        <is>
          <t>JÖNKÖPINGS LÄN</t>
        </is>
      </c>
      <c r="E374" t="inlineStr">
        <is>
          <t>VETLANDA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5136-2025</t>
        </is>
      </c>
      <c r="B375" s="1" t="n">
        <v>45691.5809837963</v>
      </c>
      <c r="C375" s="1" t="n">
        <v>45951</v>
      </c>
      <c r="D375" t="inlineStr">
        <is>
          <t>JÖNKÖPINGS LÄN</t>
        </is>
      </c>
      <c r="E375" t="inlineStr">
        <is>
          <t>VETLANDA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5163-2025</t>
        </is>
      </c>
      <c r="B376" s="1" t="n">
        <v>45691.61326388889</v>
      </c>
      <c r="C376" s="1" t="n">
        <v>45951</v>
      </c>
      <c r="D376" t="inlineStr">
        <is>
          <t>JÖNKÖPINGS LÄN</t>
        </is>
      </c>
      <c r="E376" t="inlineStr">
        <is>
          <t>VETLANDA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3183-2022</t>
        </is>
      </c>
      <c r="B377" s="1" t="n">
        <v>44582.62581018519</v>
      </c>
      <c r="C377" s="1" t="n">
        <v>45951</v>
      </c>
      <c r="D377" t="inlineStr">
        <is>
          <t>JÖNKÖPINGS LÄN</t>
        </is>
      </c>
      <c r="E377" t="inlineStr">
        <is>
          <t>VETLANDA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14435-2024</t>
        </is>
      </c>
      <c r="B378" s="1" t="n">
        <v>45394</v>
      </c>
      <c r="C378" s="1" t="n">
        <v>45951</v>
      </c>
      <c r="D378" t="inlineStr">
        <is>
          <t>JÖNKÖPINGS LÄN</t>
        </is>
      </c>
      <c r="E378" t="inlineStr">
        <is>
          <t>VETLANDA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8501-2025</t>
        </is>
      </c>
      <c r="B379" s="1" t="n">
        <v>45709.52268518518</v>
      </c>
      <c r="C379" s="1" t="n">
        <v>45951</v>
      </c>
      <c r="D379" t="inlineStr">
        <is>
          <t>JÖNKÖPINGS LÄN</t>
        </is>
      </c>
      <c r="E379" t="inlineStr">
        <is>
          <t>VETLANDA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18271-2021</t>
        </is>
      </c>
      <c r="B380" s="1" t="n">
        <v>44305.38892361111</v>
      </c>
      <c r="C380" s="1" t="n">
        <v>45951</v>
      </c>
      <c r="D380" t="inlineStr">
        <is>
          <t>JÖNKÖPINGS LÄN</t>
        </is>
      </c>
      <c r="E380" t="inlineStr">
        <is>
          <t>VETLANDA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44261-2022</t>
        </is>
      </c>
      <c r="B381" s="1" t="n">
        <v>44839.57224537037</v>
      </c>
      <c r="C381" s="1" t="n">
        <v>45951</v>
      </c>
      <c r="D381" t="inlineStr">
        <is>
          <t>JÖNKÖPINGS LÄN</t>
        </is>
      </c>
      <c r="E381" t="inlineStr">
        <is>
          <t>VETLANDA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53736-2024</t>
        </is>
      </c>
      <c r="B382" s="1" t="n">
        <v>45615.46576388889</v>
      </c>
      <c r="C382" s="1" t="n">
        <v>45951</v>
      </c>
      <c r="D382" t="inlineStr">
        <is>
          <t>JÖNKÖPINGS LÄN</t>
        </is>
      </c>
      <c r="E382" t="inlineStr">
        <is>
          <t>VETLANDA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43158-2023</t>
        </is>
      </c>
      <c r="B383" s="1" t="n">
        <v>45183.33701388889</v>
      </c>
      <c r="C383" s="1" t="n">
        <v>45951</v>
      </c>
      <c r="D383" t="inlineStr">
        <is>
          <t>JÖNKÖPINGS LÄN</t>
        </is>
      </c>
      <c r="E383" t="inlineStr">
        <is>
          <t>VETLANDA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10186-2024</t>
        </is>
      </c>
      <c r="B384" s="1" t="n">
        <v>45364.88361111111</v>
      </c>
      <c r="C384" s="1" t="n">
        <v>45951</v>
      </c>
      <c r="D384" t="inlineStr">
        <is>
          <t>JÖNKÖPINGS LÄN</t>
        </is>
      </c>
      <c r="E384" t="inlineStr">
        <is>
          <t>VETLANDA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5937-2023</t>
        </is>
      </c>
      <c r="B385" s="1" t="n">
        <v>44963.8266087963</v>
      </c>
      <c r="C385" s="1" t="n">
        <v>45951</v>
      </c>
      <c r="D385" t="inlineStr">
        <is>
          <t>JÖNKÖPINGS LÄN</t>
        </is>
      </c>
      <c r="E385" t="inlineStr">
        <is>
          <t>VETLANDA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18508-2025</t>
        </is>
      </c>
      <c r="B386" s="1" t="n">
        <v>45763.37837962963</v>
      </c>
      <c r="C386" s="1" t="n">
        <v>45951</v>
      </c>
      <c r="D386" t="inlineStr">
        <is>
          <t>JÖNKÖPINGS LÄN</t>
        </is>
      </c>
      <c r="E386" t="inlineStr">
        <is>
          <t>VETLANDA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18517-2025</t>
        </is>
      </c>
      <c r="B387" s="1" t="n">
        <v>45763.38805555556</v>
      </c>
      <c r="C387" s="1" t="n">
        <v>45951</v>
      </c>
      <c r="D387" t="inlineStr">
        <is>
          <t>JÖNKÖPINGS LÄN</t>
        </is>
      </c>
      <c r="E387" t="inlineStr">
        <is>
          <t>VETLANDA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60607-2024</t>
        </is>
      </c>
      <c r="B388" s="1" t="n">
        <v>45644.38033564815</v>
      </c>
      <c r="C388" s="1" t="n">
        <v>45951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32142-2023</t>
        </is>
      </c>
      <c r="B389" s="1" t="n">
        <v>45119</v>
      </c>
      <c r="C389" s="1" t="n">
        <v>45951</v>
      </c>
      <c r="D389" t="inlineStr">
        <is>
          <t>JÖNKÖPINGS LÄN</t>
        </is>
      </c>
      <c r="E389" t="inlineStr">
        <is>
          <t>VETLANDA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32143-2023</t>
        </is>
      </c>
      <c r="B390" s="1" t="n">
        <v>45119.67211805555</v>
      </c>
      <c r="C390" s="1" t="n">
        <v>45951</v>
      </c>
      <c r="D390" t="inlineStr">
        <is>
          <t>JÖNKÖPINGS LÄN</t>
        </is>
      </c>
      <c r="E390" t="inlineStr">
        <is>
          <t>VETLANDA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34069-2023</t>
        </is>
      </c>
      <c r="B391" s="1" t="n">
        <v>45135.48232638889</v>
      </c>
      <c r="C391" s="1" t="n">
        <v>45951</v>
      </c>
      <c r="D391" t="inlineStr">
        <is>
          <t>JÖNKÖPINGS LÄN</t>
        </is>
      </c>
      <c r="E391" t="inlineStr">
        <is>
          <t>VETLANDA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44070-2021</t>
        </is>
      </c>
      <c r="B392" s="1" t="n">
        <v>44434.58464120371</v>
      </c>
      <c r="C392" s="1" t="n">
        <v>45951</v>
      </c>
      <c r="D392" t="inlineStr">
        <is>
          <t>JÖNKÖPINGS LÄN</t>
        </is>
      </c>
      <c r="E392" t="inlineStr">
        <is>
          <t>VETLANDA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69001-2020</t>
        </is>
      </c>
      <c r="B393" s="1" t="n">
        <v>44188</v>
      </c>
      <c r="C393" s="1" t="n">
        <v>45951</v>
      </c>
      <c r="D393" t="inlineStr">
        <is>
          <t>JÖNKÖPINGS LÄN</t>
        </is>
      </c>
      <c r="E393" t="inlineStr">
        <is>
          <t>VETLANDA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51228-2023</t>
        </is>
      </c>
      <c r="B394" s="1" t="n">
        <v>45219.46091435185</v>
      </c>
      <c r="C394" s="1" t="n">
        <v>45951</v>
      </c>
      <c r="D394" t="inlineStr">
        <is>
          <t>JÖNKÖPINGS LÄN</t>
        </is>
      </c>
      <c r="E394" t="inlineStr">
        <is>
          <t>VETLANDA</t>
        </is>
      </c>
      <c r="F394" t="inlineStr">
        <is>
          <t>Sveaskog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523-2023</t>
        </is>
      </c>
      <c r="B395" s="1" t="n">
        <v>44930</v>
      </c>
      <c r="C395" s="1" t="n">
        <v>45951</v>
      </c>
      <c r="D395" t="inlineStr">
        <is>
          <t>JÖNKÖPINGS LÄN</t>
        </is>
      </c>
      <c r="E395" t="inlineStr">
        <is>
          <t>VETLANDA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64851-2023</t>
        </is>
      </c>
      <c r="B396" s="1" t="n">
        <v>45282</v>
      </c>
      <c r="C396" s="1" t="n">
        <v>45951</v>
      </c>
      <c r="D396" t="inlineStr">
        <is>
          <t>JÖNKÖPINGS LÄN</t>
        </is>
      </c>
      <c r="E396" t="inlineStr">
        <is>
          <t>VETLANDA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43100-2022</t>
        </is>
      </c>
      <c r="B397" s="1" t="n">
        <v>44833</v>
      </c>
      <c r="C397" s="1" t="n">
        <v>45951</v>
      </c>
      <c r="D397" t="inlineStr">
        <is>
          <t>JÖNKÖPINGS LÄN</t>
        </is>
      </c>
      <c r="E397" t="inlineStr">
        <is>
          <t>VETLANDA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43615-2022</t>
        </is>
      </c>
      <c r="B398" s="1" t="n">
        <v>44837.50092592592</v>
      </c>
      <c r="C398" s="1" t="n">
        <v>45951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54508-2021</t>
        </is>
      </c>
      <c r="B399" s="1" t="n">
        <v>44473.51526620371</v>
      </c>
      <c r="C399" s="1" t="n">
        <v>45951</v>
      </c>
      <c r="D399" t="inlineStr">
        <is>
          <t>JÖNKÖPINGS LÄN</t>
        </is>
      </c>
      <c r="E399" t="inlineStr">
        <is>
          <t>VETLANDA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35809-2024</t>
        </is>
      </c>
      <c r="B400" s="1" t="n">
        <v>45532.6524537037</v>
      </c>
      <c r="C400" s="1" t="n">
        <v>45951</v>
      </c>
      <c r="D400" t="inlineStr">
        <is>
          <t>JÖNKÖPINGS LÄN</t>
        </is>
      </c>
      <c r="E400" t="inlineStr">
        <is>
          <t>VETLANDA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33767-2023</t>
        </is>
      </c>
      <c r="B401" s="1" t="n">
        <v>45133</v>
      </c>
      <c r="C401" s="1" t="n">
        <v>45951</v>
      </c>
      <c r="D401" t="inlineStr">
        <is>
          <t>JÖNKÖPINGS LÄN</t>
        </is>
      </c>
      <c r="E401" t="inlineStr">
        <is>
          <t>VETLANDA</t>
        </is>
      </c>
      <c r="G401" t="n">
        <v>6.2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33779-2023</t>
        </is>
      </c>
      <c r="B402" s="1" t="n">
        <v>45133</v>
      </c>
      <c r="C402" s="1" t="n">
        <v>45951</v>
      </c>
      <c r="D402" t="inlineStr">
        <is>
          <t>JÖNKÖPINGS LÄN</t>
        </is>
      </c>
      <c r="E402" t="inlineStr">
        <is>
          <t>VETLANDA</t>
        </is>
      </c>
      <c r="G402" t="n">
        <v>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57090-2023</t>
        </is>
      </c>
      <c r="B403" s="1" t="n">
        <v>45245.29518518518</v>
      </c>
      <c r="C403" s="1" t="n">
        <v>45951</v>
      </c>
      <c r="D403" t="inlineStr">
        <is>
          <t>JÖNKÖPINGS LÄN</t>
        </is>
      </c>
      <c r="E403" t="inlineStr">
        <is>
          <t>VETLANDA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46143-2022</t>
        </is>
      </c>
      <c r="B404" s="1" t="n">
        <v>44847.45596064815</v>
      </c>
      <c r="C404" s="1" t="n">
        <v>45951</v>
      </c>
      <c r="D404" t="inlineStr">
        <is>
          <t>JÖNKÖPINGS LÄN</t>
        </is>
      </c>
      <c r="E404" t="inlineStr">
        <is>
          <t>VETLANDA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2310-2024</t>
        </is>
      </c>
      <c r="B405" s="1" t="n">
        <v>45310</v>
      </c>
      <c r="C405" s="1" t="n">
        <v>45951</v>
      </c>
      <c r="D405" t="inlineStr">
        <is>
          <t>JÖNKÖPINGS LÄN</t>
        </is>
      </c>
      <c r="E405" t="inlineStr">
        <is>
          <t>VETLANDA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24891-2024</t>
        </is>
      </c>
      <c r="B406" s="1" t="n">
        <v>45461.56825231481</v>
      </c>
      <c r="C406" s="1" t="n">
        <v>45951</v>
      </c>
      <c r="D406" t="inlineStr">
        <is>
          <t>JÖNKÖPINGS LÄN</t>
        </is>
      </c>
      <c r="E406" t="inlineStr">
        <is>
          <t>VETLANDA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21283-2024</t>
        </is>
      </c>
      <c r="B407" s="1" t="n">
        <v>45440</v>
      </c>
      <c r="C407" s="1" t="n">
        <v>45951</v>
      </c>
      <c r="D407" t="inlineStr">
        <is>
          <t>JÖNKÖPINGS LÄN</t>
        </is>
      </c>
      <c r="E407" t="inlineStr">
        <is>
          <t>VETLANDA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36691-2021</t>
        </is>
      </c>
      <c r="B408" s="1" t="n">
        <v>44392.49893518518</v>
      </c>
      <c r="C408" s="1" t="n">
        <v>45951</v>
      </c>
      <c r="D408" t="inlineStr">
        <is>
          <t>JÖNKÖPINGS LÄN</t>
        </is>
      </c>
      <c r="E408" t="inlineStr">
        <is>
          <t>VETLANDA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20827-2024</t>
        </is>
      </c>
      <c r="B409" s="1" t="n">
        <v>45439.3877662037</v>
      </c>
      <c r="C409" s="1" t="n">
        <v>45951</v>
      </c>
      <c r="D409" t="inlineStr">
        <is>
          <t>JÖNKÖPINGS LÄN</t>
        </is>
      </c>
      <c r="E409" t="inlineStr">
        <is>
          <t>VETLANDA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36751-2021</t>
        </is>
      </c>
      <c r="B410" s="1" t="n">
        <v>44392.6381712963</v>
      </c>
      <c r="C410" s="1" t="n">
        <v>45951</v>
      </c>
      <c r="D410" t="inlineStr">
        <is>
          <t>JÖNKÖPINGS LÄN</t>
        </is>
      </c>
      <c r="E410" t="inlineStr">
        <is>
          <t>VETLANDA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2871-2021</t>
        </is>
      </c>
      <c r="B411" s="1" t="n">
        <v>44214</v>
      </c>
      <c r="C411" s="1" t="n">
        <v>45951</v>
      </c>
      <c r="D411" t="inlineStr">
        <is>
          <t>JÖNKÖPINGS LÄN</t>
        </is>
      </c>
      <c r="E411" t="inlineStr">
        <is>
          <t>VETLANDA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53790-2022</t>
        </is>
      </c>
      <c r="B412" s="1" t="n">
        <v>44880.49763888889</v>
      </c>
      <c r="C412" s="1" t="n">
        <v>45951</v>
      </c>
      <c r="D412" t="inlineStr">
        <is>
          <t>JÖNKÖPINGS LÄN</t>
        </is>
      </c>
      <c r="E412" t="inlineStr">
        <is>
          <t>VETLANDA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53794-2022</t>
        </is>
      </c>
      <c r="B413" s="1" t="n">
        <v>44880.50003472222</v>
      </c>
      <c r="C413" s="1" t="n">
        <v>45951</v>
      </c>
      <c r="D413" t="inlineStr">
        <is>
          <t>JÖNKÖPINGS LÄN</t>
        </is>
      </c>
      <c r="E413" t="inlineStr">
        <is>
          <t>VETLANDA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2549-2024</t>
        </is>
      </c>
      <c r="B414" s="1" t="n">
        <v>45313</v>
      </c>
      <c r="C414" s="1" t="n">
        <v>45951</v>
      </c>
      <c r="D414" t="inlineStr">
        <is>
          <t>JÖNKÖPINGS LÄN</t>
        </is>
      </c>
      <c r="E414" t="inlineStr">
        <is>
          <t>VETLANDA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37447-2021</t>
        </is>
      </c>
      <c r="B415" s="1" t="n">
        <v>44398</v>
      </c>
      <c r="C415" s="1" t="n">
        <v>45951</v>
      </c>
      <c r="D415" t="inlineStr">
        <is>
          <t>JÖNKÖPINGS LÄN</t>
        </is>
      </c>
      <c r="E415" t="inlineStr">
        <is>
          <t>VETLANDA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18514-2025</t>
        </is>
      </c>
      <c r="B416" s="1" t="n">
        <v>45763.38681712963</v>
      </c>
      <c r="C416" s="1" t="n">
        <v>45951</v>
      </c>
      <c r="D416" t="inlineStr">
        <is>
          <t>JÖNKÖPINGS LÄN</t>
        </is>
      </c>
      <c r="E416" t="inlineStr">
        <is>
          <t>VETLANDA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2162-2024</t>
        </is>
      </c>
      <c r="B417" s="1" t="n">
        <v>45309.60319444445</v>
      </c>
      <c r="C417" s="1" t="n">
        <v>45951</v>
      </c>
      <c r="D417" t="inlineStr">
        <is>
          <t>JÖNKÖPINGS LÄN</t>
        </is>
      </c>
      <c r="E417" t="inlineStr">
        <is>
          <t>VETLANDA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44647-2024</t>
        </is>
      </c>
      <c r="B418" s="1" t="n">
        <v>45574.51628472222</v>
      </c>
      <c r="C418" s="1" t="n">
        <v>45951</v>
      </c>
      <c r="D418" t="inlineStr">
        <is>
          <t>JÖNKÖPINGS LÄN</t>
        </is>
      </c>
      <c r="E418" t="inlineStr">
        <is>
          <t>VETLANDA</t>
        </is>
      </c>
      <c r="F418" t="inlineStr">
        <is>
          <t>Sveaskog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22166-2021</t>
        </is>
      </c>
      <c r="B419" s="1" t="n">
        <v>44325.75769675926</v>
      </c>
      <c r="C419" s="1" t="n">
        <v>45951</v>
      </c>
      <c r="D419" t="inlineStr">
        <is>
          <t>JÖNKÖPINGS LÄN</t>
        </is>
      </c>
      <c r="E419" t="inlineStr">
        <is>
          <t>VETLANDA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44994-2024</t>
        </is>
      </c>
      <c r="B420" s="1" t="n">
        <v>45575.48229166667</v>
      </c>
      <c r="C420" s="1" t="n">
        <v>45951</v>
      </c>
      <c r="D420" t="inlineStr">
        <is>
          <t>JÖNKÖPINGS LÄN</t>
        </is>
      </c>
      <c r="E420" t="inlineStr">
        <is>
          <t>VETLANDA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9730-2024</t>
        </is>
      </c>
      <c r="B421" s="1" t="n">
        <v>45362.56993055555</v>
      </c>
      <c r="C421" s="1" t="n">
        <v>45951</v>
      </c>
      <c r="D421" t="inlineStr">
        <is>
          <t>JÖNKÖPINGS LÄN</t>
        </is>
      </c>
      <c r="E421" t="inlineStr">
        <is>
          <t>VETLANDA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58570-2023</t>
        </is>
      </c>
      <c r="B422" s="1" t="n">
        <v>45251.44450231481</v>
      </c>
      <c r="C422" s="1" t="n">
        <v>45951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20537-2023</t>
        </is>
      </c>
      <c r="B423" s="1" t="n">
        <v>45057</v>
      </c>
      <c r="C423" s="1" t="n">
        <v>45951</v>
      </c>
      <c r="D423" t="inlineStr">
        <is>
          <t>JÖNKÖPINGS LÄN</t>
        </is>
      </c>
      <c r="E423" t="inlineStr">
        <is>
          <t>VETLANDA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9867-2024</t>
        </is>
      </c>
      <c r="B424" s="1" t="n">
        <v>45363</v>
      </c>
      <c r="C424" s="1" t="n">
        <v>45951</v>
      </c>
      <c r="D424" t="inlineStr">
        <is>
          <t>JÖNKÖPINGS LÄN</t>
        </is>
      </c>
      <c r="E424" t="inlineStr">
        <is>
          <t>VETLANDA</t>
        </is>
      </c>
      <c r="F424" t="inlineStr">
        <is>
          <t>Kyrkan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18665-2025</t>
        </is>
      </c>
      <c r="B425" s="1" t="n">
        <v>45763.59106481481</v>
      </c>
      <c r="C425" s="1" t="n">
        <v>45951</v>
      </c>
      <c r="D425" t="inlineStr">
        <is>
          <t>JÖNKÖPINGS LÄN</t>
        </is>
      </c>
      <c r="E425" t="inlineStr">
        <is>
          <t>VETLANDA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53327-2023</t>
        </is>
      </c>
      <c r="B426" s="1" t="n">
        <v>45222</v>
      </c>
      <c r="C426" s="1" t="n">
        <v>45951</v>
      </c>
      <c r="D426" t="inlineStr">
        <is>
          <t>JÖNKÖPINGS LÄN</t>
        </is>
      </c>
      <c r="E426" t="inlineStr">
        <is>
          <t>VETLANDA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10170-2025</t>
        </is>
      </c>
      <c r="B427" s="1" t="n">
        <v>45719.65729166667</v>
      </c>
      <c r="C427" s="1" t="n">
        <v>45951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12270-2023</t>
        </is>
      </c>
      <c r="B428" s="1" t="n">
        <v>44998.67371527778</v>
      </c>
      <c r="C428" s="1" t="n">
        <v>45951</v>
      </c>
      <c r="D428" t="inlineStr">
        <is>
          <t>JÖNKÖPINGS LÄN</t>
        </is>
      </c>
      <c r="E428" t="inlineStr">
        <is>
          <t>VETLANDA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7830-2023</t>
        </is>
      </c>
      <c r="B429" s="1" t="n">
        <v>44970</v>
      </c>
      <c r="C429" s="1" t="n">
        <v>45951</v>
      </c>
      <c r="D429" t="inlineStr">
        <is>
          <t>JÖNKÖPINGS LÄN</t>
        </is>
      </c>
      <c r="E429" t="inlineStr">
        <is>
          <t>VETLANDA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51851-2021</t>
        </is>
      </c>
      <c r="B430" s="1" t="n">
        <v>44462.69760416666</v>
      </c>
      <c r="C430" s="1" t="n">
        <v>45951</v>
      </c>
      <c r="D430" t="inlineStr">
        <is>
          <t>JÖNKÖPINGS LÄN</t>
        </is>
      </c>
      <c r="E430" t="inlineStr">
        <is>
          <t>VETLANDA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39110-2023</t>
        </is>
      </c>
      <c r="B431" s="1" t="n">
        <v>45164.86072916666</v>
      </c>
      <c r="C431" s="1" t="n">
        <v>45951</v>
      </c>
      <c r="D431" t="inlineStr">
        <is>
          <t>JÖNKÖPINGS LÄN</t>
        </is>
      </c>
      <c r="E431" t="inlineStr">
        <is>
          <t>VETLANDA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28404-2022</t>
        </is>
      </c>
      <c r="B432" s="1" t="n">
        <v>44747.59320601852</v>
      </c>
      <c r="C432" s="1" t="n">
        <v>45951</v>
      </c>
      <c r="D432" t="inlineStr">
        <is>
          <t>JÖNKÖPINGS LÄN</t>
        </is>
      </c>
      <c r="E432" t="inlineStr">
        <is>
          <t>VETLANDA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38269-2025</t>
        </is>
      </c>
      <c r="B433" s="1" t="n">
        <v>45883.40668981482</v>
      </c>
      <c r="C433" s="1" t="n">
        <v>45951</v>
      </c>
      <c r="D433" t="inlineStr">
        <is>
          <t>JÖNKÖPINGS LÄN</t>
        </is>
      </c>
      <c r="E433" t="inlineStr">
        <is>
          <t>VETLANDA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38275-2025</t>
        </is>
      </c>
      <c r="B434" s="1" t="n">
        <v>45883.40858796296</v>
      </c>
      <c r="C434" s="1" t="n">
        <v>45951</v>
      </c>
      <c r="D434" t="inlineStr">
        <is>
          <t>JÖNKÖPINGS LÄN</t>
        </is>
      </c>
      <c r="E434" t="inlineStr">
        <is>
          <t>VETLANDA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38279-2025</t>
        </is>
      </c>
      <c r="B435" s="1" t="n">
        <v>45882</v>
      </c>
      <c r="C435" s="1" t="n">
        <v>45951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2368-2025</t>
        </is>
      </c>
      <c r="B436" s="1" t="n">
        <v>45673.74596064815</v>
      </c>
      <c r="C436" s="1" t="n">
        <v>45951</v>
      </c>
      <c r="D436" t="inlineStr">
        <is>
          <t>JÖNKÖPINGS LÄN</t>
        </is>
      </c>
      <c r="E436" t="inlineStr">
        <is>
          <t>VETLANDA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48084-2024</t>
        </is>
      </c>
      <c r="B437" s="1" t="n">
        <v>45589.5890625</v>
      </c>
      <c r="C437" s="1" t="n">
        <v>45951</v>
      </c>
      <c r="D437" t="inlineStr">
        <is>
          <t>JÖNKÖPINGS LÄN</t>
        </is>
      </c>
      <c r="E437" t="inlineStr">
        <is>
          <t>VETLANDA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26228-2023</t>
        </is>
      </c>
      <c r="B438" s="1" t="n">
        <v>45091.57478009259</v>
      </c>
      <c r="C438" s="1" t="n">
        <v>45951</v>
      </c>
      <c r="D438" t="inlineStr">
        <is>
          <t>JÖNKÖPINGS LÄN</t>
        </is>
      </c>
      <c r="E438" t="inlineStr">
        <is>
          <t>VETLANDA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2323-2024</t>
        </is>
      </c>
      <c r="B439" s="1" t="n">
        <v>45310</v>
      </c>
      <c r="C439" s="1" t="n">
        <v>45951</v>
      </c>
      <c r="D439" t="inlineStr">
        <is>
          <t>JÖNKÖPINGS LÄN</t>
        </is>
      </c>
      <c r="E439" t="inlineStr">
        <is>
          <t>VETLANDA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56994-2021</t>
        </is>
      </c>
      <c r="B440" s="1" t="n">
        <v>44482.45895833334</v>
      </c>
      <c r="C440" s="1" t="n">
        <v>45951</v>
      </c>
      <c r="D440" t="inlineStr">
        <is>
          <t>JÖNKÖPINGS LÄN</t>
        </is>
      </c>
      <c r="E440" t="inlineStr">
        <is>
          <t>VETLANDA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4968-2024</t>
        </is>
      </c>
      <c r="B441" s="1" t="n">
        <v>45329</v>
      </c>
      <c r="C441" s="1" t="n">
        <v>45951</v>
      </c>
      <c r="D441" t="inlineStr">
        <is>
          <t>JÖNKÖPINGS LÄN</t>
        </is>
      </c>
      <c r="E441" t="inlineStr">
        <is>
          <t>VETLANDA</t>
        </is>
      </c>
      <c r="F441" t="inlineStr">
        <is>
          <t>Kyrkan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16074-2024</t>
        </is>
      </c>
      <c r="B442" s="1" t="n">
        <v>45406.34086805556</v>
      </c>
      <c r="C442" s="1" t="n">
        <v>45951</v>
      </c>
      <c r="D442" t="inlineStr">
        <is>
          <t>JÖNKÖPINGS LÄN</t>
        </is>
      </c>
      <c r="E442" t="inlineStr">
        <is>
          <t>VETLANDA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33935-2023</t>
        </is>
      </c>
      <c r="B443" s="1" t="n">
        <v>45134.50414351852</v>
      </c>
      <c r="C443" s="1" t="n">
        <v>45951</v>
      </c>
      <c r="D443" t="inlineStr">
        <is>
          <t>JÖNKÖPINGS LÄN</t>
        </is>
      </c>
      <c r="E443" t="inlineStr">
        <is>
          <t>VETLANDA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10377-2024</t>
        </is>
      </c>
      <c r="B444" s="1" t="n">
        <v>45365.63964120371</v>
      </c>
      <c r="C444" s="1" t="n">
        <v>45951</v>
      </c>
      <c r="D444" t="inlineStr">
        <is>
          <t>JÖNKÖPINGS LÄN</t>
        </is>
      </c>
      <c r="E444" t="inlineStr">
        <is>
          <t>VETLANDA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10381-2024</t>
        </is>
      </c>
      <c r="B445" s="1" t="n">
        <v>45365.64836805555</v>
      </c>
      <c r="C445" s="1" t="n">
        <v>45951</v>
      </c>
      <c r="D445" t="inlineStr">
        <is>
          <t>JÖNKÖPINGS LÄN</t>
        </is>
      </c>
      <c r="E445" t="inlineStr">
        <is>
          <t>VETLANDA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28130-2023</t>
        </is>
      </c>
      <c r="B446" s="1" t="n">
        <v>45099.47626157408</v>
      </c>
      <c r="C446" s="1" t="n">
        <v>45951</v>
      </c>
      <c r="D446" t="inlineStr">
        <is>
          <t>JÖNKÖPINGS LÄN</t>
        </is>
      </c>
      <c r="E446" t="inlineStr">
        <is>
          <t>VETLANDA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25198-2024</t>
        </is>
      </c>
      <c r="B447" s="1" t="n">
        <v>45462.56997685185</v>
      </c>
      <c r="C447" s="1" t="n">
        <v>45951</v>
      </c>
      <c r="D447" t="inlineStr">
        <is>
          <t>JÖNKÖPINGS LÄN</t>
        </is>
      </c>
      <c r="E447" t="inlineStr">
        <is>
          <t>VETLANDA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6377-2023</t>
        </is>
      </c>
      <c r="B448" s="1" t="n">
        <v>44965.62542824074</v>
      </c>
      <c r="C448" s="1" t="n">
        <v>45951</v>
      </c>
      <c r="D448" t="inlineStr">
        <is>
          <t>JÖNKÖPINGS LÄN</t>
        </is>
      </c>
      <c r="E448" t="inlineStr">
        <is>
          <t>VETLANDA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18507-2025</t>
        </is>
      </c>
      <c r="B449" s="1" t="n">
        <v>45763.37726851852</v>
      </c>
      <c r="C449" s="1" t="n">
        <v>45951</v>
      </c>
      <c r="D449" t="inlineStr">
        <is>
          <t>JÖNKÖPINGS LÄN</t>
        </is>
      </c>
      <c r="E449" t="inlineStr">
        <is>
          <t>VETLANDA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18509-2025</t>
        </is>
      </c>
      <c r="B450" s="1" t="n">
        <v>45763.37920138889</v>
      </c>
      <c r="C450" s="1" t="n">
        <v>45951</v>
      </c>
      <c r="D450" t="inlineStr">
        <is>
          <t>JÖNKÖPINGS LÄN</t>
        </is>
      </c>
      <c r="E450" t="inlineStr">
        <is>
          <t>VETLANDA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18518-2025</t>
        </is>
      </c>
      <c r="B451" s="1" t="n">
        <v>45763.38908564814</v>
      </c>
      <c r="C451" s="1" t="n">
        <v>45951</v>
      </c>
      <c r="D451" t="inlineStr">
        <is>
          <t>JÖNKÖPINGS LÄN</t>
        </is>
      </c>
      <c r="E451" t="inlineStr">
        <is>
          <t>VETLANDA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46258-2025</t>
        </is>
      </c>
      <c r="B452" s="1" t="n">
        <v>45925.35635416667</v>
      </c>
      <c r="C452" s="1" t="n">
        <v>45951</v>
      </c>
      <c r="D452" t="inlineStr">
        <is>
          <t>JÖNKÖPINGS LÄN</t>
        </is>
      </c>
      <c r="E452" t="inlineStr">
        <is>
          <t>VETLANDA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47124-2024</t>
        </is>
      </c>
      <c r="B453" s="1" t="n">
        <v>45586.56929398148</v>
      </c>
      <c r="C453" s="1" t="n">
        <v>45951</v>
      </c>
      <c r="D453" t="inlineStr">
        <is>
          <t>JÖNKÖPINGS LÄN</t>
        </is>
      </c>
      <c r="E453" t="inlineStr">
        <is>
          <t>VETLANDA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29480-2024</t>
        </is>
      </c>
      <c r="B454" s="1" t="n">
        <v>45484.32416666667</v>
      </c>
      <c r="C454" s="1" t="n">
        <v>45951</v>
      </c>
      <c r="D454" t="inlineStr">
        <is>
          <t>JÖNKÖPINGS LÄN</t>
        </is>
      </c>
      <c r="E454" t="inlineStr">
        <is>
          <t>VETLANDA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475-2025</t>
        </is>
      </c>
      <c r="B455" s="1" t="n">
        <v>45664.44319444444</v>
      </c>
      <c r="C455" s="1" t="n">
        <v>45951</v>
      </c>
      <c r="D455" t="inlineStr">
        <is>
          <t>JÖNKÖPINGS LÄN</t>
        </is>
      </c>
      <c r="E455" t="inlineStr">
        <is>
          <t>VETLANDA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34799-2024</t>
        </is>
      </c>
      <c r="B456" s="1" t="n">
        <v>45526.67918981481</v>
      </c>
      <c r="C456" s="1" t="n">
        <v>45951</v>
      </c>
      <c r="D456" t="inlineStr">
        <is>
          <t>JÖNKÖPINGS LÄN</t>
        </is>
      </c>
      <c r="E456" t="inlineStr">
        <is>
          <t>VETLANDA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1441-2024</t>
        </is>
      </c>
      <c r="B457" s="1" t="n">
        <v>45303</v>
      </c>
      <c r="C457" s="1" t="n">
        <v>45951</v>
      </c>
      <c r="D457" t="inlineStr">
        <is>
          <t>JÖNKÖPINGS LÄN</t>
        </is>
      </c>
      <c r="E457" t="inlineStr">
        <is>
          <t>VETLANDA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38726-2022</t>
        </is>
      </c>
      <c r="B458" s="1" t="n">
        <v>44815.87179398148</v>
      </c>
      <c r="C458" s="1" t="n">
        <v>45951</v>
      </c>
      <c r="D458" t="inlineStr">
        <is>
          <t>JÖNKÖPINGS LÄN</t>
        </is>
      </c>
      <c r="E458" t="inlineStr">
        <is>
          <t>VETLANDA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56909-2022</t>
        </is>
      </c>
      <c r="B459" s="1" t="n">
        <v>44894</v>
      </c>
      <c r="C459" s="1" t="n">
        <v>45951</v>
      </c>
      <c r="D459" t="inlineStr">
        <is>
          <t>JÖNKÖPINGS LÄN</t>
        </is>
      </c>
      <c r="E459" t="inlineStr">
        <is>
          <t>VETLANDA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20154-2024</t>
        </is>
      </c>
      <c r="B460" s="1" t="n">
        <v>45434.5815625</v>
      </c>
      <c r="C460" s="1" t="n">
        <v>45951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21916-2024</t>
        </is>
      </c>
      <c r="B461" s="1" t="n">
        <v>45443.44555555555</v>
      </c>
      <c r="C461" s="1" t="n">
        <v>45951</v>
      </c>
      <c r="D461" t="inlineStr">
        <is>
          <t>JÖNKÖPINGS LÄN</t>
        </is>
      </c>
      <c r="E461" t="inlineStr">
        <is>
          <t>VETLANDA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20409-2024</t>
        </is>
      </c>
      <c r="B462" s="1" t="n">
        <v>45435</v>
      </c>
      <c r="C462" s="1" t="n">
        <v>45951</v>
      </c>
      <c r="D462" t="inlineStr">
        <is>
          <t>JÖNKÖPINGS LÄN</t>
        </is>
      </c>
      <c r="E462" t="inlineStr">
        <is>
          <t>VETLANDA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52971-2023</t>
        </is>
      </c>
      <c r="B463" s="1" t="n">
        <v>45226</v>
      </c>
      <c r="C463" s="1" t="n">
        <v>45951</v>
      </c>
      <c r="D463" t="inlineStr">
        <is>
          <t>JÖNKÖPINGS LÄN</t>
        </is>
      </c>
      <c r="E463" t="inlineStr">
        <is>
          <t>VETLANDA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18799-2023</t>
        </is>
      </c>
      <c r="B464" s="1" t="n">
        <v>45042</v>
      </c>
      <c r="C464" s="1" t="n">
        <v>45951</v>
      </c>
      <c r="D464" t="inlineStr">
        <is>
          <t>JÖNKÖPINGS LÄN</t>
        </is>
      </c>
      <c r="E464" t="inlineStr">
        <is>
          <t>VETLANDA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31457-2023</t>
        </is>
      </c>
      <c r="B465" s="1" t="n">
        <v>45114</v>
      </c>
      <c r="C465" s="1" t="n">
        <v>45951</v>
      </c>
      <c r="D465" t="inlineStr">
        <is>
          <t>JÖNKÖPINGS LÄN</t>
        </is>
      </c>
      <c r="E465" t="inlineStr">
        <is>
          <t>VETLANDA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19552-2025</t>
        </is>
      </c>
      <c r="B466" s="1" t="n">
        <v>45770.50659722222</v>
      </c>
      <c r="C466" s="1" t="n">
        <v>45951</v>
      </c>
      <c r="D466" t="inlineStr">
        <is>
          <t>JÖNKÖPINGS LÄN</t>
        </is>
      </c>
      <c r="E466" t="inlineStr">
        <is>
          <t>VETLANDA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43608-2022</t>
        </is>
      </c>
      <c r="B467" s="1" t="n">
        <v>44837.49905092592</v>
      </c>
      <c r="C467" s="1" t="n">
        <v>45951</v>
      </c>
      <c r="D467" t="inlineStr">
        <is>
          <t>JÖNKÖPINGS LÄN</t>
        </is>
      </c>
      <c r="E467" t="inlineStr">
        <is>
          <t>VETLANDA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4416-2024</t>
        </is>
      </c>
      <c r="B468" s="1" t="n">
        <v>45327</v>
      </c>
      <c r="C468" s="1" t="n">
        <v>45951</v>
      </c>
      <c r="D468" t="inlineStr">
        <is>
          <t>JÖNKÖPINGS LÄN</t>
        </is>
      </c>
      <c r="E468" t="inlineStr">
        <is>
          <t>VETLANDA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17374-2023</t>
        </is>
      </c>
      <c r="B469" s="1" t="n">
        <v>45035</v>
      </c>
      <c r="C469" s="1" t="n">
        <v>45951</v>
      </c>
      <c r="D469" t="inlineStr">
        <is>
          <t>JÖNKÖPINGS LÄN</t>
        </is>
      </c>
      <c r="E469" t="inlineStr">
        <is>
          <t>VETLANDA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37676-2022</t>
        </is>
      </c>
      <c r="B470" s="1" t="n">
        <v>44810.47083333333</v>
      </c>
      <c r="C470" s="1" t="n">
        <v>45951</v>
      </c>
      <c r="D470" t="inlineStr">
        <is>
          <t>JÖNKÖPINGS LÄN</t>
        </is>
      </c>
      <c r="E470" t="inlineStr">
        <is>
          <t>VETLANDA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48217-2023</t>
        </is>
      </c>
      <c r="B471" s="1" t="n">
        <v>45205</v>
      </c>
      <c r="C471" s="1" t="n">
        <v>45951</v>
      </c>
      <c r="D471" t="inlineStr">
        <is>
          <t>JÖNKÖPINGS LÄN</t>
        </is>
      </c>
      <c r="E471" t="inlineStr">
        <is>
          <t>VETLANDA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482-2024</t>
        </is>
      </c>
      <c r="B472" s="1" t="n">
        <v>45298</v>
      </c>
      <c r="C472" s="1" t="n">
        <v>45951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61258-2024</t>
        </is>
      </c>
      <c r="B473" s="1" t="n">
        <v>45645.71140046296</v>
      </c>
      <c r="C473" s="1" t="n">
        <v>45951</v>
      </c>
      <c r="D473" t="inlineStr">
        <is>
          <t>JÖNKÖPINGS LÄN</t>
        </is>
      </c>
      <c r="E473" t="inlineStr">
        <is>
          <t>VETLANDA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22954-2024</t>
        </is>
      </c>
      <c r="B474" s="1" t="n">
        <v>45449.4112962963</v>
      </c>
      <c r="C474" s="1" t="n">
        <v>45951</v>
      </c>
      <c r="D474" t="inlineStr">
        <is>
          <t>JÖNKÖPINGS LÄN</t>
        </is>
      </c>
      <c r="E474" t="inlineStr">
        <is>
          <t>VETLANDA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29432-2021</t>
        </is>
      </c>
      <c r="B475" s="1" t="n">
        <v>44361</v>
      </c>
      <c r="C475" s="1" t="n">
        <v>45951</v>
      </c>
      <c r="D475" t="inlineStr">
        <is>
          <t>JÖNKÖPINGS LÄN</t>
        </is>
      </c>
      <c r="E475" t="inlineStr">
        <is>
          <t>VETLANDA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4061-2025</t>
        </is>
      </c>
      <c r="B476" s="1" t="n">
        <v>45684.62931712963</v>
      </c>
      <c r="C476" s="1" t="n">
        <v>45951</v>
      </c>
      <c r="D476" t="inlineStr">
        <is>
          <t>JÖNKÖPINGS LÄN</t>
        </is>
      </c>
      <c r="E476" t="inlineStr">
        <is>
          <t>VETLANDA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57324-2024</t>
        </is>
      </c>
      <c r="B477" s="1" t="n">
        <v>45629.61927083333</v>
      </c>
      <c r="C477" s="1" t="n">
        <v>45951</v>
      </c>
      <c r="D477" t="inlineStr">
        <is>
          <t>JÖNKÖPINGS LÄN</t>
        </is>
      </c>
      <c r="E477" t="inlineStr">
        <is>
          <t>VETLANDA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606-2025</t>
        </is>
      </c>
      <c r="B478" s="1" t="n">
        <v>45660</v>
      </c>
      <c r="C478" s="1" t="n">
        <v>45951</v>
      </c>
      <c r="D478" t="inlineStr">
        <is>
          <t>JÖNKÖPINGS LÄN</t>
        </is>
      </c>
      <c r="E478" t="inlineStr">
        <is>
          <t>VETLANDA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36751-2021</t>
        </is>
      </c>
      <c r="B479" s="1" t="n">
        <v>44392.6381712963</v>
      </c>
      <c r="C479" s="1" t="n">
        <v>45951</v>
      </c>
      <c r="D479" t="inlineStr">
        <is>
          <t>JÖNKÖPINGS LÄN</t>
        </is>
      </c>
      <c r="E479" t="inlineStr">
        <is>
          <t>VETLANDA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42878-2023</t>
        </is>
      </c>
      <c r="B480" s="1" t="n">
        <v>45182.44875</v>
      </c>
      <c r="C480" s="1" t="n">
        <v>45951</v>
      </c>
      <c r="D480" t="inlineStr">
        <is>
          <t>JÖNKÖPINGS LÄN</t>
        </is>
      </c>
      <c r="E480" t="inlineStr">
        <is>
          <t>VETLANDA</t>
        </is>
      </c>
      <c r="F480" t="inlineStr">
        <is>
          <t>Sveaskog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42880-2023</t>
        </is>
      </c>
      <c r="B481" s="1" t="n">
        <v>45182.45072916667</v>
      </c>
      <c r="C481" s="1" t="n">
        <v>45951</v>
      </c>
      <c r="D481" t="inlineStr">
        <is>
          <t>JÖNKÖPINGS LÄN</t>
        </is>
      </c>
      <c r="E481" t="inlineStr">
        <is>
          <t>VETLANDA</t>
        </is>
      </c>
      <c r="F481" t="inlineStr">
        <is>
          <t>Sveaskog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42902-2023</t>
        </is>
      </c>
      <c r="B482" s="1" t="n">
        <v>45182.48945601852</v>
      </c>
      <c r="C482" s="1" t="n">
        <v>45951</v>
      </c>
      <c r="D482" t="inlineStr">
        <is>
          <t>JÖNKÖPINGS LÄN</t>
        </is>
      </c>
      <c r="E482" t="inlineStr">
        <is>
          <t>VETLANDA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44349-2023</t>
        </is>
      </c>
      <c r="B483" s="1" t="n">
        <v>45188.73418981482</v>
      </c>
      <c r="C483" s="1" t="n">
        <v>45951</v>
      </c>
      <c r="D483" t="inlineStr">
        <is>
          <t>JÖNKÖPINGS LÄN</t>
        </is>
      </c>
      <c r="E483" t="inlineStr">
        <is>
          <t>VETLANDA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25555-2023</t>
        </is>
      </c>
      <c r="B484" s="1" t="n">
        <v>45089.59394675926</v>
      </c>
      <c r="C484" s="1" t="n">
        <v>45951</v>
      </c>
      <c r="D484" t="inlineStr">
        <is>
          <t>JÖNKÖPINGS LÄN</t>
        </is>
      </c>
      <c r="E484" t="inlineStr">
        <is>
          <t>VETLANDA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53308-2023</t>
        </is>
      </c>
      <c r="B485" s="1" t="n">
        <v>45222</v>
      </c>
      <c r="C485" s="1" t="n">
        <v>45951</v>
      </c>
      <c r="D485" t="inlineStr">
        <is>
          <t>JÖNKÖPINGS LÄN</t>
        </is>
      </c>
      <c r="E485" t="inlineStr">
        <is>
          <t>VETLANDA</t>
        </is>
      </c>
      <c r="G485" t="n">
        <v>13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46261-2025</t>
        </is>
      </c>
      <c r="B486" s="1" t="n">
        <v>45925.36075231482</v>
      </c>
      <c r="C486" s="1" t="n">
        <v>45951</v>
      </c>
      <c r="D486" t="inlineStr">
        <is>
          <t>JÖNKÖPINGS LÄN</t>
        </is>
      </c>
      <c r="E486" t="inlineStr">
        <is>
          <t>VETLANDA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46285-2025</t>
        </is>
      </c>
      <c r="B487" s="1" t="n">
        <v>45925.3837037037</v>
      </c>
      <c r="C487" s="1" t="n">
        <v>45951</v>
      </c>
      <c r="D487" t="inlineStr">
        <is>
          <t>JÖNKÖPINGS LÄN</t>
        </is>
      </c>
      <c r="E487" t="inlineStr">
        <is>
          <t>VETLANDA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22254-2024</t>
        </is>
      </c>
      <c r="B488" s="1" t="n">
        <v>45446.46471064815</v>
      </c>
      <c r="C488" s="1" t="n">
        <v>45951</v>
      </c>
      <c r="D488" t="inlineStr">
        <is>
          <t>JÖNKÖPINGS LÄN</t>
        </is>
      </c>
      <c r="E488" t="inlineStr">
        <is>
          <t>VETLANDA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22529-2023</t>
        </is>
      </c>
      <c r="B489" s="1" t="n">
        <v>45071</v>
      </c>
      <c r="C489" s="1" t="n">
        <v>45951</v>
      </c>
      <c r="D489" t="inlineStr">
        <is>
          <t>JÖNKÖPINGS LÄN</t>
        </is>
      </c>
      <c r="E489" t="inlineStr">
        <is>
          <t>VETLANDA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5121-2024</t>
        </is>
      </c>
      <c r="B490" s="1" t="n">
        <v>45330.43899305556</v>
      </c>
      <c r="C490" s="1" t="n">
        <v>45951</v>
      </c>
      <c r="D490" t="inlineStr">
        <is>
          <t>JÖNKÖPINGS LÄN</t>
        </is>
      </c>
      <c r="E490" t="inlineStr">
        <is>
          <t>VETLANDA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44112-2021</t>
        </is>
      </c>
      <c r="B491" s="1" t="n">
        <v>44434</v>
      </c>
      <c r="C491" s="1" t="n">
        <v>45951</v>
      </c>
      <c r="D491" t="inlineStr">
        <is>
          <t>JÖNKÖPINGS LÄN</t>
        </is>
      </c>
      <c r="E491" t="inlineStr">
        <is>
          <t>VETLANDA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24905-2022</t>
        </is>
      </c>
      <c r="B492" s="1" t="n">
        <v>44728.60741898148</v>
      </c>
      <c r="C492" s="1" t="n">
        <v>45951</v>
      </c>
      <c r="D492" t="inlineStr">
        <is>
          <t>JÖNKÖPINGS LÄN</t>
        </is>
      </c>
      <c r="E492" t="inlineStr">
        <is>
          <t>VETLANDA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46263-2025</t>
        </is>
      </c>
      <c r="B493" s="1" t="n">
        <v>45925.36193287037</v>
      </c>
      <c r="C493" s="1" t="n">
        <v>45951</v>
      </c>
      <c r="D493" t="inlineStr">
        <is>
          <t>JÖNKÖPINGS LÄN</t>
        </is>
      </c>
      <c r="E493" t="inlineStr">
        <is>
          <t>VETLANDA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38475-2025</t>
        </is>
      </c>
      <c r="B494" s="1" t="n">
        <v>45884.31612268519</v>
      </c>
      <c r="C494" s="1" t="n">
        <v>45951</v>
      </c>
      <c r="D494" t="inlineStr">
        <is>
          <t>JÖNKÖPINGS LÄN</t>
        </is>
      </c>
      <c r="E494" t="inlineStr">
        <is>
          <t>VETLANDA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50759-2024</t>
        </is>
      </c>
      <c r="B495" s="1" t="n">
        <v>45602.43329861111</v>
      </c>
      <c r="C495" s="1" t="n">
        <v>45951</v>
      </c>
      <c r="D495" t="inlineStr">
        <is>
          <t>JÖNKÖPINGS LÄN</t>
        </is>
      </c>
      <c r="E495" t="inlineStr">
        <is>
          <t>VETLANDA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5804-2024</t>
        </is>
      </c>
      <c r="B496" s="1" t="n">
        <v>45335</v>
      </c>
      <c r="C496" s="1" t="n">
        <v>45951</v>
      </c>
      <c r="D496" t="inlineStr">
        <is>
          <t>JÖNKÖPINGS LÄN</t>
        </is>
      </c>
      <c r="E496" t="inlineStr">
        <is>
          <t>VETLANDA</t>
        </is>
      </c>
      <c r="G496" t="n">
        <v>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27195-2021</t>
        </is>
      </c>
      <c r="B497" s="1" t="n">
        <v>44350.69622685185</v>
      </c>
      <c r="C497" s="1" t="n">
        <v>45951</v>
      </c>
      <c r="D497" t="inlineStr">
        <is>
          <t>JÖNKÖPINGS LÄN</t>
        </is>
      </c>
      <c r="E497" t="inlineStr">
        <is>
          <t>VETLANDA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63407-2023</t>
        </is>
      </c>
      <c r="B498" s="1" t="n">
        <v>45274.51340277777</v>
      </c>
      <c r="C498" s="1" t="n">
        <v>45951</v>
      </c>
      <c r="D498" t="inlineStr">
        <is>
          <t>JÖNKÖPINGS LÄN</t>
        </is>
      </c>
      <c r="E498" t="inlineStr">
        <is>
          <t>VETLANDA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43018-2021</t>
        </is>
      </c>
      <c r="B499" s="1" t="n">
        <v>44431.4768287037</v>
      </c>
      <c r="C499" s="1" t="n">
        <v>45951</v>
      </c>
      <c r="D499" t="inlineStr">
        <is>
          <t>JÖNKÖPINGS LÄN</t>
        </is>
      </c>
      <c r="E499" t="inlineStr">
        <is>
          <t>VETLANDA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40876-2023</t>
        </is>
      </c>
      <c r="B500" s="1" t="n">
        <v>45173</v>
      </c>
      <c r="C500" s="1" t="n">
        <v>45951</v>
      </c>
      <c r="D500" t="inlineStr">
        <is>
          <t>JÖNKÖPINGS LÄN</t>
        </is>
      </c>
      <c r="E500" t="inlineStr">
        <is>
          <t>VETLANDA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637-2025</t>
        </is>
      </c>
      <c r="B501" s="1" t="n">
        <v>45660</v>
      </c>
      <c r="C501" s="1" t="n">
        <v>45951</v>
      </c>
      <c r="D501" t="inlineStr">
        <is>
          <t>JÖNKÖPINGS LÄN</t>
        </is>
      </c>
      <c r="E501" t="inlineStr">
        <is>
          <t>VETLANDA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47312-2021</t>
        </is>
      </c>
      <c r="B502" s="1" t="n">
        <v>44447.46810185185</v>
      </c>
      <c r="C502" s="1" t="n">
        <v>45951</v>
      </c>
      <c r="D502" t="inlineStr">
        <is>
          <t>JÖNKÖPINGS LÄN</t>
        </is>
      </c>
      <c r="E502" t="inlineStr">
        <is>
          <t>VETLANDA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62327-2022</t>
        </is>
      </c>
      <c r="B503" s="1" t="n">
        <v>44923.52548611111</v>
      </c>
      <c r="C503" s="1" t="n">
        <v>45951</v>
      </c>
      <c r="D503" t="inlineStr">
        <is>
          <t>JÖNKÖPINGS LÄN</t>
        </is>
      </c>
      <c r="E503" t="inlineStr">
        <is>
          <t>VETLANDA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61283-2024</t>
        </is>
      </c>
      <c r="B504" s="1" t="n">
        <v>45645</v>
      </c>
      <c r="C504" s="1" t="n">
        <v>45951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61287-2024</t>
        </is>
      </c>
      <c r="B505" s="1" t="n">
        <v>45645.81003472222</v>
      </c>
      <c r="C505" s="1" t="n">
        <v>45951</v>
      </c>
      <c r="D505" t="inlineStr">
        <is>
          <t>JÖNKÖPINGS LÄN</t>
        </is>
      </c>
      <c r="E505" t="inlineStr">
        <is>
          <t>VETLANDA</t>
        </is>
      </c>
      <c r="F505" t="inlineStr">
        <is>
          <t>Sveaskog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741-2025</t>
        </is>
      </c>
      <c r="B506" s="1" t="n">
        <v>45665.42128472222</v>
      </c>
      <c r="C506" s="1" t="n">
        <v>45951</v>
      </c>
      <c r="D506" t="inlineStr">
        <is>
          <t>JÖNKÖPINGS LÄN</t>
        </is>
      </c>
      <c r="E506" t="inlineStr">
        <is>
          <t>VETLANDA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47113-2023</t>
        </is>
      </c>
      <c r="B507" s="1" t="n">
        <v>45201.67354166666</v>
      </c>
      <c r="C507" s="1" t="n">
        <v>45951</v>
      </c>
      <c r="D507" t="inlineStr">
        <is>
          <t>JÖNKÖPINGS LÄN</t>
        </is>
      </c>
      <c r="E507" t="inlineStr">
        <is>
          <t>VETLANDA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30795-2024</t>
        </is>
      </c>
      <c r="B508" s="1" t="n">
        <v>45497.3596875</v>
      </c>
      <c r="C508" s="1" t="n">
        <v>45951</v>
      </c>
      <c r="D508" t="inlineStr">
        <is>
          <t>JÖNKÖPINGS LÄN</t>
        </is>
      </c>
      <c r="E508" t="inlineStr">
        <is>
          <t>VETLANDA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30797-2024</t>
        </is>
      </c>
      <c r="B509" s="1" t="n">
        <v>45497.36287037037</v>
      </c>
      <c r="C509" s="1" t="n">
        <v>45951</v>
      </c>
      <c r="D509" t="inlineStr">
        <is>
          <t>JÖNKÖPINGS LÄN</t>
        </is>
      </c>
      <c r="E509" t="inlineStr">
        <is>
          <t>VETLANDA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37829-2024</t>
        </is>
      </c>
      <c r="B510" s="1" t="n">
        <v>45544.34594907407</v>
      </c>
      <c r="C510" s="1" t="n">
        <v>45951</v>
      </c>
      <c r="D510" t="inlineStr">
        <is>
          <t>JÖNKÖPINGS LÄN</t>
        </is>
      </c>
      <c r="E510" t="inlineStr">
        <is>
          <t>VETLANDA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38397-2024</t>
        </is>
      </c>
      <c r="B511" s="1" t="n">
        <v>45546.33434027778</v>
      </c>
      <c r="C511" s="1" t="n">
        <v>45951</v>
      </c>
      <c r="D511" t="inlineStr">
        <is>
          <t>JÖNKÖPINGS LÄN</t>
        </is>
      </c>
      <c r="E511" t="inlineStr">
        <is>
          <t>VETLANDA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24259-2023</t>
        </is>
      </c>
      <c r="B512" s="1" t="n">
        <v>45079</v>
      </c>
      <c r="C512" s="1" t="n">
        <v>45951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26925-2022</t>
        </is>
      </c>
      <c r="B513" s="1" t="n">
        <v>44740</v>
      </c>
      <c r="C513" s="1" t="n">
        <v>45951</v>
      </c>
      <c r="D513" t="inlineStr">
        <is>
          <t>JÖNKÖPINGS LÄN</t>
        </is>
      </c>
      <c r="E513" t="inlineStr">
        <is>
          <t>VETLANDA</t>
        </is>
      </c>
      <c r="F513" t="inlineStr">
        <is>
          <t>Kyrkan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17106-2025</t>
        </is>
      </c>
      <c r="B514" s="1" t="n">
        <v>45755.66511574074</v>
      </c>
      <c r="C514" s="1" t="n">
        <v>45951</v>
      </c>
      <c r="D514" t="inlineStr">
        <is>
          <t>JÖNKÖPINGS LÄN</t>
        </is>
      </c>
      <c r="E514" t="inlineStr">
        <is>
          <t>VETLANDA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44070-2021</t>
        </is>
      </c>
      <c r="B515" s="1" t="n">
        <v>44434.58464120371</v>
      </c>
      <c r="C515" s="1" t="n">
        <v>45951</v>
      </c>
      <c r="D515" t="inlineStr">
        <is>
          <t>JÖNKÖPINGS LÄN</t>
        </is>
      </c>
      <c r="E515" t="inlineStr">
        <is>
          <t>VETLANDA</t>
        </is>
      </c>
      <c r="G515" t="n">
        <v>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35756-2024</t>
        </is>
      </c>
      <c r="B516" s="1" t="n">
        <v>45532.56739583334</v>
      </c>
      <c r="C516" s="1" t="n">
        <v>45951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45945-2024</t>
        </is>
      </c>
      <c r="B517" s="1" t="n">
        <v>45580.55204861111</v>
      </c>
      <c r="C517" s="1" t="n">
        <v>45951</v>
      </c>
      <c r="D517" t="inlineStr">
        <is>
          <t>JÖNKÖPINGS LÄN</t>
        </is>
      </c>
      <c r="E517" t="inlineStr">
        <is>
          <t>VETLANDA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13710-2023</t>
        </is>
      </c>
      <c r="B518" s="1" t="n">
        <v>45001</v>
      </c>
      <c r="C518" s="1" t="n">
        <v>45951</v>
      </c>
      <c r="D518" t="inlineStr">
        <is>
          <t>JÖNKÖPINGS LÄN</t>
        </is>
      </c>
      <c r="E518" t="inlineStr">
        <is>
          <t>VETLANDA</t>
        </is>
      </c>
      <c r="F518" t="inlineStr">
        <is>
          <t>Kyrkan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16250-2025</t>
        </is>
      </c>
      <c r="B519" s="1" t="n">
        <v>45750.69858796296</v>
      </c>
      <c r="C519" s="1" t="n">
        <v>45951</v>
      </c>
      <c r="D519" t="inlineStr">
        <is>
          <t>JÖNKÖPINGS LÄN</t>
        </is>
      </c>
      <c r="E519" t="inlineStr">
        <is>
          <t>VETLANDA</t>
        </is>
      </c>
      <c r="G519" t="n">
        <v>15.3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21824-2022</t>
        </is>
      </c>
      <c r="B520" s="1" t="n">
        <v>44710.46695601852</v>
      </c>
      <c r="C520" s="1" t="n">
        <v>45951</v>
      </c>
      <c r="D520" t="inlineStr">
        <is>
          <t>JÖNKÖPINGS LÄN</t>
        </is>
      </c>
      <c r="E520" t="inlineStr">
        <is>
          <t>VETLANDA</t>
        </is>
      </c>
      <c r="G520" t="n">
        <v>3.8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57071-2021</t>
        </is>
      </c>
      <c r="B521" s="1" t="n">
        <v>44481</v>
      </c>
      <c r="C521" s="1" t="n">
        <v>45951</v>
      </c>
      <c r="D521" t="inlineStr">
        <is>
          <t>JÖNKÖPINGS LÄN</t>
        </is>
      </c>
      <c r="E521" t="inlineStr">
        <is>
          <t>VETLANDA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61950-2020</t>
        </is>
      </c>
      <c r="B522" s="1" t="n">
        <v>44155</v>
      </c>
      <c r="C522" s="1" t="n">
        <v>45951</v>
      </c>
      <c r="D522" t="inlineStr">
        <is>
          <t>JÖNKÖPINGS LÄN</t>
        </is>
      </c>
      <c r="E522" t="inlineStr">
        <is>
          <t>VETLANDA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7186-2025</t>
        </is>
      </c>
      <c r="B523" s="1" t="n">
        <v>45702.43134259259</v>
      </c>
      <c r="C523" s="1" t="n">
        <v>45951</v>
      </c>
      <c r="D523" t="inlineStr">
        <is>
          <t>JÖNKÖPINGS LÄN</t>
        </is>
      </c>
      <c r="E523" t="inlineStr">
        <is>
          <t>VETLANDA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48207-2022</t>
        </is>
      </c>
      <c r="B524" s="1" t="n">
        <v>44858.42417824074</v>
      </c>
      <c r="C524" s="1" t="n">
        <v>45951</v>
      </c>
      <c r="D524" t="inlineStr">
        <is>
          <t>JÖNKÖPINGS LÄN</t>
        </is>
      </c>
      <c r="E524" t="inlineStr">
        <is>
          <t>VETLANDA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65277-2021</t>
        </is>
      </c>
      <c r="B525" s="1" t="n">
        <v>44515</v>
      </c>
      <c r="C525" s="1" t="n">
        <v>45951</v>
      </c>
      <c r="D525" t="inlineStr">
        <is>
          <t>JÖNKÖPINGS LÄN</t>
        </is>
      </c>
      <c r="E525" t="inlineStr">
        <is>
          <t>VETLANDA</t>
        </is>
      </c>
      <c r="F525" t="inlineStr">
        <is>
          <t>Kyrkan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117-2022</t>
        </is>
      </c>
      <c r="B526" s="1" t="n">
        <v>44564</v>
      </c>
      <c r="C526" s="1" t="n">
        <v>45951</v>
      </c>
      <c r="D526" t="inlineStr">
        <is>
          <t>JÖNKÖPINGS LÄN</t>
        </is>
      </c>
      <c r="E526" t="inlineStr">
        <is>
          <t>VETLANDA</t>
        </is>
      </c>
      <c r="F526" t="inlineStr">
        <is>
          <t>Övriga Aktiebolag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6208-2024</t>
        </is>
      </c>
      <c r="B527" s="1" t="n">
        <v>45337</v>
      </c>
      <c r="C527" s="1" t="n">
        <v>45951</v>
      </c>
      <c r="D527" t="inlineStr">
        <is>
          <t>JÖNKÖPINGS LÄN</t>
        </is>
      </c>
      <c r="E527" t="inlineStr">
        <is>
          <t>VETLANDA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3790-2024</t>
        </is>
      </c>
      <c r="B528" s="1" t="n">
        <v>45321.61387731481</v>
      </c>
      <c r="C528" s="1" t="n">
        <v>45951</v>
      </c>
      <c r="D528" t="inlineStr">
        <is>
          <t>JÖNKÖPINGS LÄN</t>
        </is>
      </c>
      <c r="E528" t="inlineStr">
        <is>
          <t>VETLANDA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43234-2023</t>
        </is>
      </c>
      <c r="B529" s="1" t="n">
        <v>45183.47331018518</v>
      </c>
      <c r="C529" s="1" t="n">
        <v>45951</v>
      </c>
      <c r="D529" t="inlineStr">
        <is>
          <t>JÖNKÖPINGS LÄN</t>
        </is>
      </c>
      <c r="E529" t="inlineStr">
        <is>
          <t>VETLANDA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27793-2022</t>
        </is>
      </c>
      <c r="B530" s="1" t="n">
        <v>44743</v>
      </c>
      <c r="C530" s="1" t="n">
        <v>45951</v>
      </c>
      <c r="D530" t="inlineStr">
        <is>
          <t>JÖNKÖPINGS LÄN</t>
        </is>
      </c>
      <c r="E530" t="inlineStr">
        <is>
          <t>VETLANDA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33681-2023</t>
        </is>
      </c>
      <c r="B531" s="1" t="n">
        <v>45132.64173611111</v>
      </c>
      <c r="C531" s="1" t="n">
        <v>45951</v>
      </c>
      <c r="D531" t="inlineStr">
        <is>
          <t>JÖNKÖPINGS LÄN</t>
        </is>
      </c>
      <c r="E531" t="inlineStr">
        <is>
          <t>VETLANDA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61721-2024</t>
        </is>
      </c>
      <c r="B532" s="1" t="n">
        <v>45649.29796296296</v>
      </c>
      <c r="C532" s="1" t="n">
        <v>45951</v>
      </c>
      <c r="D532" t="inlineStr">
        <is>
          <t>JÖNKÖPINGS LÄN</t>
        </is>
      </c>
      <c r="E532" t="inlineStr">
        <is>
          <t>VETLANDA</t>
        </is>
      </c>
      <c r="F532" t="inlineStr">
        <is>
          <t>Kyrkan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44034-2024</t>
        </is>
      </c>
      <c r="B533" s="1" t="n">
        <v>45572</v>
      </c>
      <c r="C533" s="1" t="n">
        <v>45951</v>
      </c>
      <c r="D533" t="inlineStr">
        <is>
          <t>JÖNKÖPINGS LÄN</t>
        </is>
      </c>
      <c r="E533" t="inlineStr">
        <is>
          <t>VETLANDA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38603-2025</t>
        </is>
      </c>
      <c r="B534" s="1" t="n">
        <v>45884.50511574074</v>
      </c>
      <c r="C534" s="1" t="n">
        <v>45951</v>
      </c>
      <c r="D534" t="inlineStr">
        <is>
          <t>JÖNKÖPINGS LÄN</t>
        </is>
      </c>
      <c r="E534" t="inlineStr">
        <is>
          <t>VETLANDA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38605-2025</t>
        </is>
      </c>
      <c r="B535" s="1" t="n">
        <v>45884.51107638889</v>
      </c>
      <c r="C535" s="1" t="n">
        <v>45951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20759-2021</t>
        </is>
      </c>
      <c r="B536" s="1" t="n">
        <v>44313</v>
      </c>
      <c r="C536" s="1" t="n">
        <v>45951</v>
      </c>
      <c r="D536" t="inlineStr">
        <is>
          <t>JÖNKÖPINGS LÄN</t>
        </is>
      </c>
      <c r="E536" t="inlineStr">
        <is>
          <t>VETLANDA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17991-2021</t>
        </is>
      </c>
      <c r="B537" s="1" t="n">
        <v>44301.75015046296</v>
      </c>
      <c r="C537" s="1" t="n">
        <v>45951</v>
      </c>
      <c r="D537" t="inlineStr">
        <is>
          <t>JÖNKÖPINGS LÄN</t>
        </is>
      </c>
      <c r="E537" t="inlineStr">
        <is>
          <t>VETLANDA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30607-2023</t>
        </is>
      </c>
      <c r="B538" s="1" t="n">
        <v>45112.395625</v>
      </c>
      <c r="C538" s="1" t="n">
        <v>45951</v>
      </c>
      <c r="D538" t="inlineStr">
        <is>
          <t>JÖNKÖPINGS LÄN</t>
        </is>
      </c>
      <c r="E538" t="inlineStr">
        <is>
          <t>VETLANDA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34802-2024</t>
        </is>
      </c>
      <c r="B539" s="1" t="n">
        <v>45526.68496527777</v>
      </c>
      <c r="C539" s="1" t="n">
        <v>45951</v>
      </c>
      <c r="D539" t="inlineStr">
        <is>
          <t>JÖNKÖPINGS LÄN</t>
        </is>
      </c>
      <c r="E539" t="inlineStr">
        <is>
          <t>VETLANDA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69263-2021</t>
        </is>
      </c>
      <c r="B540" s="1" t="n">
        <v>44531.43190972223</v>
      </c>
      <c r="C540" s="1" t="n">
        <v>45951</v>
      </c>
      <c r="D540" t="inlineStr">
        <is>
          <t>JÖNKÖPINGS LÄN</t>
        </is>
      </c>
      <c r="E540" t="inlineStr">
        <is>
          <t>VETLANDA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54188-2024</t>
        </is>
      </c>
      <c r="B541" s="1" t="n">
        <v>45616.64181712963</v>
      </c>
      <c r="C541" s="1" t="n">
        <v>45951</v>
      </c>
      <c r="D541" t="inlineStr">
        <is>
          <t>JÖNKÖPINGS LÄN</t>
        </is>
      </c>
      <c r="E541" t="inlineStr">
        <is>
          <t>VETLANDA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2221-2025</t>
        </is>
      </c>
      <c r="B542" s="1" t="n">
        <v>45673.45511574074</v>
      </c>
      <c r="C542" s="1" t="n">
        <v>45951</v>
      </c>
      <c r="D542" t="inlineStr">
        <is>
          <t>JÖNKÖPINGS LÄN</t>
        </is>
      </c>
      <c r="E542" t="inlineStr">
        <is>
          <t>VETLANDA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7041-2025</t>
        </is>
      </c>
      <c r="B543" s="1" t="n">
        <v>45701.63836805556</v>
      </c>
      <c r="C543" s="1" t="n">
        <v>45951</v>
      </c>
      <c r="D543" t="inlineStr">
        <is>
          <t>JÖNKÖPINGS LÄN</t>
        </is>
      </c>
      <c r="E543" t="inlineStr">
        <is>
          <t>VETLANDA</t>
        </is>
      </c>
      <c r="F543" t="inlineStr">
        <is>
          <t>Sveaskog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22075-2023</t>
        </is>
      </c>
      <c r="B544" s="1" t="n">
        <v>45069</v>
      </c>
      <c r="C544" s="1" t="n">
        <v>45951</v>
      </c>
      <c r="D544" t="inlineStr">
        <is>
          <t>JÖNKÖPINGS LÄN</t>
        </is>
      </c>
      <c r="E544" t="inlineStr">
        <is>
          <t>VETLANDA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50695-2021</t>
        </is>
      </c>
      <c r="B545" s="1" t="n">
        <v>44459</v>
      </c>
      <c r="C545" s="1" t="n">
        <v>45951</v>
      </c>
      <c r="D545" t="inlineStr">
        <is>
          <t>JÖNKÖPINGS LÄN</t>
        </is>
      </c>
      <c r="E545" t="inlineStr">
        <is>
          <t>VETLANDA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7824-2023</t>
        </is>
      </c>
      <c r="B546" s="1" t="n">
        <v>44970</v>
      </c>
      <c r="C546" s="1" t="n">
        <v>45951</v>
      </c>
      <c r="D546" t="inlineStr">
        <is>
          <t>JÖNKÖPINGS LÄN</t>
        </is>
      </c>
      <c r="E546" t="inlineStr">
        <is>
          <t>VETLANDA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61471-2022</t>
        </is>
      </c>
      <c r="B547" s="1" t="n">
        <v>44916.44489583333</v>
      </c>
      <c r="C547" s="1" t="n">
        <v>45951</v>
      </c>
      <c r="D547" t="inlineStr">
        <is>
          <t>JÖNKÖPINGS LÄN</t>
        </is>
      </c>
      <c r="E547" t="inlineStr">
        <is>
          <t>VETLANDA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29207-2023</t>
        </is>
      </c>
      <c r="B548" s="1" t="n">
        <v>45105</v>
      </c>
      <c r="C548" s="1" t="n">
        <v>45951</v>
      </c>
      <c r="D548" t="inlineStr">
        <is>
          <t>JÖNKÖPINGS LÄN</t>
        </is>
      </c>
      <c r="E548" t="inlineStr">
        <is>
          <t>VETLANDA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69072-2020</t>
        </is>
      </c>
      <c r="B549" s="1" t="n">
        <v>44187</v>
      </c>
      <c r="C549" s="1" t="n">
        <v>45951</v>
      </c>
      <c r="D549" t="inlineStr">
        <is>
          <t>JÖNKÖPINGS LÄN</t>
        </is>
      </c>
      <c r="E549" t="inlineStr">
        <is>
          <t>VETLANDA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54254-2023</t>
        </is>
      </c>
      <c r="B550" s="1" t="n">
        <v>45232</v>
      </c>
      <c r="C550" s="1" t="n">
        <v>45951</v>
      </c>
      <c r="D550" t="inlineStr">
        <is>
          <t>JÖNKÖPINGS LÄN</t>
        </is>
      </c>
      <c r="E550" t="inlineStr">
        <is>
          <t>VETLANDA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6830-2022</t>
        </is>
      </c>
      <c r="B551" s="1" t="n">
        <v>44602</v>
      </c>
      <c r="C551" s="1" t="n">
        <v>45951</v>
      </c>
      <c r="D551" t="inlineStr">
        <is>
          <t>JÖNKÖPINGS LÄN</t>
        </is>
      </c>
      <c r="E551" t="inlineStr">
        <is>
          <t>VETLANDA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6588-2025</t>
        </is>
      </c>
      <c r="B552" s="1" t="n">
        <v>45700.2959375</v>
      </c>
      <c r="C552" s="1" t="n">
        <v>45951</v>
      </c>
      <c r="D552" t="inlineStr">
        <is>
          <t>JÖNKÖPINGS LÄN</t>
        </is>
      </c>
      <c r="E552" t="inlineStr">
        <is>
          <t>VETLANDA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39621-2022</t>
        </is>
      </c>
      <c r="B553" s="1" t="n">
        <v>44818.64456018519</v>
      </c>
      <c r="C553" s="1" t="n">
        <v>45951</v>
      </c>
      <c r="D553" t="inlineStr">
        <is>
          <t>JÖNKÖPINGS LÄN</t>
        </is>
      </c>
      <c r="E553" t="inlineStr">
        <is>
          <t>VETLANDA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60372-2020</t>
        </is>
      </c>
      <c r="B554" s="1" t="n">
        <v>44152</v>
      </c>
      <c r="C554" s="1" t="n">
        <v>45951</v>
      </c>
      <c r="D554" t="inlineStr">
        <is>
          <t>JÖNKÖPINGS LÄN</t>
        </is>
      </c>
      <c r="E554" t="inlineStr">
        <is>
          <t>VETLANDA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36845-2024</t>
        </is>
      </c>
      <c r="B555" s="1" t="n">
        <v>45538</v>
      </c>
      <c r="C555" s="1" t="n">
        <v>45951</v>
      </c>
      <c r="D555" t="inlineStr">
        <is>
          <t>JÖNKÖPINGS LÄN</t>
        </is>
      </c>
      <c r="E555" t="inlineStr">
        <is>
          <t>VETLANDA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24537-2023</t>
        </is>
      </c>
      <c r="B556" s="1" t="n">
        <v>45082</v>
      </c>
      <c r="C556" s="1" t="n">
        <v>45951</v>
      </c>
      <c r="D556" t="inlineStr">
        <is>
          <t>JÖNKÖPINGS LÄN</t>
        </is>
      </c>
      <c r="E556" t="inlineStr">
        <is>
          <t>VETLANDA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9497-2024</t>
        </is>
      </c>
      <c r="B557" s="1" t="n">
        <v>45359.59966435185</v>
      </c>
      <c r="C557" s="1" t="n">
        <v>45951</v>
      </c>
      <c r="D557" t="inlineStr">
        <is>
          <t>JÖNKÖPINGS LÄN</t>
        </is>
      </c>
      <c r="E557" t="inlineStr">
        <is>
          <t>VETLANDA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43437-2024</t>
        </is>
      </c>
      <c r="B558" s="1" t="n">
        <v>45568</v>
      </c>
      <c r="C558" s="1" t="n">
        <v>45951</v>
      </c>
      <c r="D558" t="inlineStr">
        <is>
          <t>JÖNKÖPINGS LÄN</t>
        </is>
      </c>
      <c r="E558" t="inlineStr">
        <is>
          <t>VETLANDA</t>
        </is>
      </c>
      <c r="F558" t="inlineStr">
        <is>
          <t>Kyrkan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64383-2021</t>
        </is>
      </c>
      <c r="B559" s="1" t="n">
        <v>44511.41467592592</v>
      </c>
      <c r="C559" s="1" t="n">
        <v>45951</v>
      </c>
      <c r="D559" t="inlineStr">
        <is>
          <t>JÖNKÖPINGS LÄN</t>
        </is>
      </c>
      <c r="E559" t="inlineStr">
        <is>
          <t>VETLANDA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36768-2024</t>
        </is>
      </c>
      <c r="B560" s="1" t="n">
        <v>45538.37537037037</v>
      </c>
      <c r="C560" s="1" t="n">
        <v>45951</v>
      </c>
      <c r="D560" t="inlineStr">
        <is>
          <t>JÖNKÖPINGS LÄN</t>
        </is>
      </c>
      <c r="E560" t="inlineStr">
        <is>
          <t>VETLANDA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4689-2022</t>
        </is>
      </c>
      <c r="B561" s="1" t="n">
        <v>44592.48420138889</v>
      </c>
      <c r="C561" s="1" t="n">
        <v>45951</v>
      </c>
      <c r="D561" t="inlineStr">
        <is>
          <t>JÖNKÖPINGS LÄN</t>
        </is>
      </c>
      <c r="E561" t="inlineStr">
        <is>
          <t>VETLANDA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1583-2025</t>
        </is>
      </c>
      <c r="B562" s="1" t="n">
        <v>45670.57231481482</v>
      </c>
      <c r="C562" s="1" t="n">
        <v>45951</v>
      </c>
      <c r="D562" t="inlineStr">
        <is>
          <t>JÖNKÖPINGS LÄN</t>
        </is>
      </c>
      <c r="E562" t="inlineStr">
        <is>
          <t>VETLANDA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52260-2021</t>
        </is>
      </c>
      <c r="B563" s="1" t="n">
        <v>44463.63087962963</v>
      </c>
      <c r="C563" s="1" t="n">
        <v>45951</v>
      </c>
      <c r="D563" t="inlineStr">
        <is>
          <t>JÖNKÖPINGS LÄN</t>
        </is>
      </c>
      <c r="E563" t="inlineStr">
        <is>
          <t>VETLANDA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12223-2023</t>
        </is>
      </c>
      <c r="B564" s="1" t="n">
        <v>44998</v>
      </c>
      <c r="C564" s="1" t="n">
        <v>45951</v>
      </c>
      <c r="D564" t="inlineStr">
        <is>
          <t>JÖNKÖPINGS LÄN</t>
        </is>
      </c>
      <c r="E564" t="inlineStr">
        <is>
          <t>VETLANDA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56403-2024</t>
        </is>
      </c>
      <c r="B565" s="1" t="n">
        <v>45625</v>
      </c>
      <c r="C565" s="1" t="n">
        <v>45951</v>
      </c>
      <c r="D565" t="inlineStr">
        <is>
          <t>JÖNKÖPINGS LÄN</t>
        </is>
      </c>
      <c r="E565" t="inlineStr">
        <is>
          <t>VETLANDA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45261-2021</t>
        </is>
      </c>
      <c r="B566" s="1" t="n">
        <v>44439</v>
      </c>
      <c r="C566" s="1" t="n">
        <v>45951</v>
      </c>
      <c r="D566" t="inlineStr">
        <is>
          <t>JÖNKÖPINGS LÄN</t>
        </is>
      </c>
      <c r="E566" t="inlineStr">
        <is>
          <t>VETLANDA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37846-2024</t>
        </is>
      </c>
      <c r="B567" s="1" t="n">
        <v>45544.37059027778</v>
      </c>
      <c r="C567" s="1" t="n">
        <v>45951</v>
      </c>
      <c r="D567" t="inlineStr">
        <is>
          <t>JÖNKÖPINGS LÄN</t>
        </is>
      </c>
      <c r="E567" t="inlineStr">
        <is>
          <t>VETLANDA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29493-2023</t>
        </is>
      </c>
      <c r="B568" s="1" t="n">
        <v>45106.58976851852</v>
      </c>
      <c r="C568" s="1" t="n">
        <v>45951</v>
      </c>
      <c r="D568" t="inlineStr">
        <is>
          <t>JÖNKÖPINGS LÄN</t>
        </is>
      </c>
      <c r="E568" t="inlineStr">
        <is>
          <t>VETLANDA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29413-2022</t>
        </is>
      </c>
      <c r="B569" s="1" t="n">
        <v>44753</v>
      </c>
      <c r="C569" s="1" t="n">
        <v>45951</v>
      </c>
      <c r="D569" t="inlineStr">
        <is>
          <t>JÖNKÖPINGS LÄN</t>
        </is>
      </c>
      <c r="E569" t="inlineStr">
        <is>
          <t>VETLANDA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7828-2023</t>
        </is>
      </c>
      <c r="B570" s="1" t="n">
        <v>44970</v>
      </c>
      <c r="C570" s="1" t="n">
        <v>45951</v>
      </c>
      <c r="D570" t="inlineStr">
        <is>
          <t>JÖNKÖPINGS LÄN</t>
        </is>
      </c>
      <c r="E570" t="inlineStr">
        <is>
          <t>VETLANDA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46309-2024</t>
        </is>
      </c>
      <c r="B571" s="1" t="n">
        <v>45581.72986111111</v>
      </c>
      <c r="C571" s="1" t="n">
        <v>45951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2497-2025</t>
        </is>
      </c>
      <c r="B572" s="1" t="n">
        <v>45674.52591435185</v>
      </c>
      <c r="C572" s="1" t="n">
        <v>45951</v>
      </c>
      <c r="D572" t="inlineStr">
        <is>
          <t>JÖNKÖPINGS LÄN</t>
        </is>
      </c>
      <c r="E572" t="inlineStr">
        <is>
          <t>VETLANDA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10698-2025</t>
        </is>
      </c>
      <c r="B573" s="1" t="n">
        <v>45722.31128472222</v>
      </c>
      <c r="C573" s="1" t="n">
        <v>45951</v>
      </c>
      <c r="D573" t="inlineStr">
        <is>
          <t>JÖNKÖPINGS LÄN</t>
        </is>
      </c>
      <c r="E573" t="inlineStr">
        <is>
          <t>VETLANDA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12875-2024</t>
        </is>
      </c>
      <c r="B574" s="1" t="n">
        <v>45385</v>
      </c>
      <c r="C574" s="1" t="n">
        <v>45951</v>
      </c>
      <c r="D574" t="inlineStr">
        <is>
          <t>JÖNKÖPINGS LÄN</t>
        </is>
      </c>
      <c r="E574" t="inlineStr">
        <is>
          <t>VETLANDA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6197-2022</t>
        </is>
      </c>
      <c r="B575" s="1" t="n">
        <v>44600</v>
      </c>
      <c r="C575" s="1" t="n">
        <v>45951</v>
      </c>
      <c r="D575" t="inlineStr">
        <is>
          <t>JÖNKÖPINGS LÄN</t>
        </is>
      </c>
      <c r="E575" t="inlineStr">
        <is>
          <t>VETLANDA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44331-2023</t>
        </is>
      </c>
      <c r="B576" s="1" t="n">
        <v>45188.66708333333</v>
      </c>
      <c r="C576" s="1" t="n">
        <v>45951</v>
      </c>
      <c r="D576" t="inlineStr">
        <is>
          <t>JÖNKÖPINGS LÄN</t>
        </is>
      </c>
      <c r="E576" t="inlineStr">
        <is>
          <t>VETLANDA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2772-2024</t>
        </is>
      </c>
      <c r="B577" s="1" t="n">
        <v>45314.61902777778</v>
      </c>
      <c r="C577" s="1" t="n">
        <v>45951</v>
      </c>
      <c r="D577" t="inlineStr">
        <is>
          <t>JÖNKÖPINGS LÄN</t>
        </is>
      </c>
      <c r="E577" t="inlineStr">
        <is>
          <t>VETLANDA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57583-2020</t>
        </is>
      </c>
      <c r="B578" s="1" t="n">
        <v>44140</v>
      </c>
      <c r="C578" s="1" t="n">
        <v>45951</v>
      </c>
      <c r="D578" t="inlineStr">
        <is>
          <t>JÖNKÖPINGS LÄN</t>
        </is>
      </c>
      <c r="E578" t="inlineStr">
        <is>
          <t>VETLANDA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16038-2025</t>
        </is>
      </c>
      <c r="B579" s="1" t="n">
        <v>45748</v>
      </c>
      <c r="C579" s="1" t="n">
        <v>45951</v>
      </c>
      <c r="D579" t="inlineStr">
        <is>
          <t>JÖNKÖPINGS LÄN</t>
        </is>
      </c>
      <c r="E579" t="inlineStr">
        <is>
          <t>VETLANDA</t>
        </is>
      </c>
      <c r="F579" t="inlineStr">
        <is>
          <t>Kyrkan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16039-2025</t>
        </is>
      </c>
      <c r="B580" s="1" t="n">
        <v>45748</v>
      </c>
      <c r="C580" s="1" t="n">
        <v>45951</v>
      </c>
      <c r="D580" t="inlineStr">
        <is>
          <t>JÖNKÖPINGS LÄN</t>
        </is>
      </c>
      <c r="E580" t="inlineStr">
        <is>
          <t>VETLANDA</t>
        </is>
      </c>
      <c r="F580" t="inlineStr">
        <is>
          <t>Kyrkan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61285-2024</t>
        </is>
      </c>
      <c r="B581" s="1" t="n">
        <v>45645.80195601852</v>
      </c>
      <c r="C581" s="1" t="n">
        <v>45951</v>
      </c>
      <c r="D581" t="inlineStr">
        <is>
          <t>JÖNKÖPINGS LÄN</t>
        </is>
      </c>
      <c r="E581" t="inlineStr">
        <is>
          <t>VETLANDA</t>
        </is>
      </c>
      <c r="F581" t="inlineStr">
        <is>
          <t>Sveaskog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61293-2024</t>
        </is>
      </c>
      <c r="B582" s="1" t="n">
        <v>45645.82511574074</v>
      </c>
      <c r="C582" s="1" t="n">
        <v>45951</v>
      </c>
      <c r="D582" t="inlineStr">
        <is>
          <t>JÖNKÖPINGS LÄN</t>
        </is>
      </c>
      <c r="E582" t="inlineStr">
        <is>
          <t>VETLANDA</t>
        </is>
      </c>
      <c r="F582" t="inlineStr">
        <is>
          <t>Sveaskog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10696-2025</t>
        </is>
      </c>
      <c r="B583" s="1" t="n">
        <v>45722.30974537037</v>
      </c>
      <c r="C583" s="1" t="n">
        <v>45951</v>
      </c>
      <c r="D583" t="inlineStr">
        <is>
          <t>JÖNKÖPINGS LÄN</t>
        </is>
      </c>
      <c r="E583" t="inlineStr">
        <is>
          <t>VETLANDA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53101-2023</t>
        </is>
      </c>
      <c r="B584" s="1" t="n">
        <v>45228.48451388889</v>
      </c>
      <c r="C584" s="1" t="n">
        <v>45951</v>
      </c>
      <c r="D584" t="inlineStr">
        <is>
          <t>JÖNKÖPINGS LÄN</t>
        </is>
      </c>
      <c r="E584" t="inlineStr">
        <is>
          <t>VETLANDA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52427-2022</t>
        </is>
      </c>
      <c r="B585" s="1" t="n">
        <v>44869</v>
      </c>
      <c r="C585" s="1" t="n">
        <v>45951</v>
      </c>
      <c r="D585" t="inlineStr">
        <is>
          <t>JÖNKÖPINGS LÄN</t>
        </is>
      </c>
      <c r="E585" t="inlineStr">
        <is>
          <t>VETLANDA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16801-2025</t>
        </is>
      </c>
      <c r="B586" s="1" t="n">
        <v>45754.61956018519</v>
      </c>
      <c r="C586" s="1" t="n">
        <v>45951</v>
      </c>
      <c r="D586" t="inlineStr">
        <is>
          <t>JÖNKÖPINGS LÄN</t>
        </is>
      </c>
      <c r="E586" t="inlineStr">
        <is>
          <t>VETLANDA</t>
        </is>
      </c>
      <c r="F586" t="inlineStr">
        <is>
          <t>Sveaskog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8991-2024</t>
        </is>
      </c>
      <c r="B587" s="1" t="n">
        <v>45357.54391203704</v>
      </c>
      <c r="C587" s="1" t="n">
        <v>45951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16805-2025</t>
        </is>
      </c>
      <c r="B588" s="1" t="n">
        <v>45754.62659722222</v>
      </c>
      <c r="C588" s="1" t="n">
        <v>45951</v>
      </c>
      <c r="D588" t="inlineStr">
        <is>
          <t>JÖNKÖPINGS LÄN</t>
        </is>
      </c>
      <c r="E588" t="inlineStr">
        <is>
          <t>VETLANDA</t>
        </is>
      </c>
      <c r="F588" t="inlineStr">
        <is>
          <t>Sveaskog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46270-2025</t>
        </is>
      </c>
      <c r="B589" s="1" t="n">
        <v>45925.36980324074</v>
      </c>
      <c r="C589" s="1" t="n">
        <v>45951</v>
      </c>
      <c r="D589" t="inlineStr">
        <is>
          <t>JÖNKÖPINGS LÄN</t>
        </is>
      </c>
      <c r="E589" t="inlineStr">
        <is>
          <t>VETLANDA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4941-2024</t>
        </is>
      </c>
      <c r="B590" s="1" t="n">
        <v>45329</v>
      </c>
      <c r="C590" s="1" t="n">
        <v>45951</v>
      </c>
      <c r="D590" t="inlineStr">
        <is>
          <t>JÖNKÖPINGS LÄN</t>
        </is>
      </c>
      <c r="E590" t="inlineStr">
        <is>
          <t>VETLANDA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1951-2025</t>
        </is>
      </c>
      <c r="B591" s="1" t="n">
        <v>45672.34840277778</v>
      </c>
      <c r="C591" s="1" t="n">
        <v>45951</v>
      </c>
      <c r="D591" t="inlineStr">
        <is>
          <t>JÖNKÖPINGS LÄN</t>
        </is>
      </c>
      <c r="E591" t="inlineStr">
        <is>
          <t>VETLANDA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40448-2023</t>
        </is>
      </c>
      <c r="B592" s="1" t="n">
        <v>45170.31317129629</v>
      </c>
      <c r="C592" s="1" t="n">
        <v>45951</v>
      </c>
      <c r="D592" t="inlineStr">
        <is>
          <t>JÖNKÖPINGS LÄN</t>
        </is>
      </c>
      <c r="E592" t="inlineStr">
        <is>
          <t>VETLANDA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40453-2023</t>
        </is>
      </c>
      <c r="B593" s="1" t="n">
        <v>45170.3212037037</v>
      </c>
      <c r="C593" s="1" t="n">
        <v>45951</v>
      </c>
      <c r="D593" t="inlineStr">
        <is>
          <t>JÖNKÖPINGS LÄN</t>
        </is>
      </c>
      <c r="E593" t="inlineStr">
        <is>
          <t>VETLANDA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3815-2022</t>
        </is>
      </c>
      <c r="B594" s="1" t="n">
        <v>44587.32568287037</v>
      </c>
      <c r="C594" s="1" t="n">
        <v>45951</v>
      </c>
      <c r="D594" t="inlineStr">
        <is>
          <t>JÖNKÖPINGS LÄN</t>
        </is>
      </c>
      <c r="E594" t="inlineStr">
        <is>
          <t>VETLANDA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58578-2022</t>
        </is>
      </c>
      <c r="B595" s="1" t="n">
        <v>44902.52461805556</v>
      </c>
      <c r="C595" s="1" t="n">
        <v>45951</v>
      </c>
      <c r="D595" t="inlineStr">
        <is>
          <t>JÖNKÖPINGS LÄN</t>
        </is>
      </c>
      <c r="E595" t="inlineStr">
        <is>
          <t>VETLANDA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603-2023</t>
        </is>
      </c>
      <c r="B596" s="1" t="n">
        <v>44926</v>
      </c>
      <c r="C596" s="1" t="n">
        <v>45951</v>
      </c>
      <c r="D596" t="inlineStr">
        <is>
          <t>JÖNKÖPINGS LÄN</t>
        </is>
      </c>
      <c r="E596" t="inlineStr">
        <is>
          <t>VETLANDA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606-2023</t>
        </is>
      </c>
      <c r="B597" s="1" t="n">
        <v>44926</v>
      </c>
      <c r="C597" s="1" t="n">
        <v>45951</v>
      </c>
      <c r="D597" t="inlineStr">
        <is>
          <t>JÖNKÖPINGS LÄN</t>
        </is>
      </c>
      <c r="E597" t="inlineStr">
        <is>
          <t>VETLANDA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17356-2025</t>
        </is>
      </c>
      <c r="B598" s="1" t="n">
        <v>45756.70585648148</v>
      </c>
      <c r="C598" s="1" t="n">
        <v>45951</v>
      </c>
      <c r="D598" t="inlineStr">
        <is>
          <t>JÖNKÖPINGS LÄN</t>
        </is>
      </c>
      <c r="E598" t="inlineStr">
        <is>
          <t>VETLANDA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18193-2024</t>
        </is>
      </c>
      <c r="B599" s="1" t="n">
        <v>45420.6628125</v>
      </c>
      <c r="C599" s="1" t="n">
        <v>45951</v>
      </c>
      <c r="D599" t="inlineStr">
        <is>
          <t>JÖNKÖPINGS LÄN</t>
        </is>
      </c>
      <c r="E599" t="inlineStr">
        <is>
          <t>VETLANDA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13811-2025</t>
        </is>
      </c>
      <c r="B600" s="1" t="n">
        <v>45737</v>
      </c>
      <c r="C600" s="1" t="n">
        <v>45951</v>
      </c>
      <c r="D600" t="inlineStr">
        <is>
          <t>JÖNKÖPINGS LÄN</t>
        </is>
      </c>
      <c r="E600" t="inlineStr">
        <is>
          <t>VETLANDA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13813-2025</t>
        </is>
      </c>
      <c r="B601" s="1" t="n">
        <v>45737</v>
      </c>
      <c r="C601" s="1" t="n">
        <v>45951</v>
      </c>
      <c r="D601" t="inlineStr">
        <is>
          <t>JÖNKÖPINGS LÄN</t>
        </is>
      </c>
      <c r="E601" t="inlineStr">
        <is>
          <t>VETLANDA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55944-2021</t>
        </is>
      </c>
      <c r="B602" s="1" t="n">
        <v>44477.29997685185</v>
      </c>
      <c r="C602" s="1" t="n">
        <v>45951</v>
      </c>
      <c r="D602" t="inlineStr">
        <is>
          <t>JÖNKÖPINGS LÄN</t>
        </is>
      </c>
      <c r="E602" t="inlineStr">
        <is>
          <t>VETLANDA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30042-2025</t>
        </is>
      </c>
      <c r="B603" s="1" t="n">
        <v>45826.57552083334</v>
      </c>
      <c r="C603" s="1" t="n">
        <v>45951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47327-2025</t>
        </is>
      </c>
      <c r="B604" s="1" t="n">
        <v>45930</v>
      </c>
      <c r="C604" s="1" t="n">
        <v>45951</v>
      </c>
      <c r="D604" t="inlineStr">
        <is>
          <t>JÖNKÖPINGS LÄN</t>
        </is>
      </c>
      <c r="E604" t="inlineStr">
        <is>
          <t>VETLANDA</t>
        </is>
      </c>
      <c r="F604" t="inlineStr">
        <is>
          <t>Kyrkan</t>
        </is>
      </c>
      <c r="G604" t="n">
        <v>7.2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38773-2025</t>
        </is>
      </c>
      <c r="B605" s="1" t="n">
        <v>45887.42351851852</v>
      </c>
      <c r="C605" s="1" t="n">
        <v>45951</v>
      </c>
      <c r="D605" t="inlineStr">
        <is>
          <t>JÖNKÖPINGS LÄN</t>
        </is>
      </c>
      <c r="E605" t="inlineStr">
        <is>
          <t>VETLANDA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20805-2024</t>
        </is>
      </c>
      <c r="B606" s="1" t="n">
        <v>45438</v>
      </c>
      <c r="C606" s="1" t="n">
        <v>45951</v>
      </c>
      <c r="D606" t="inlineStr">
        <is>
          <t>JÖNKÖPINGS LÄN</t>
        </is>
      </c>
      <c r="E606" t="inlineStr">
        <is>
          <t>VETLANDA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34794-2024</t>
        </is>
      </c>
      <c r="B607" s="1" t="n">
        <v>45526.66983796296</v>
      </c>
      <c r="C607" s="1" t="n">
        <v>45951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16070-2024</t>
        </is>
      </c>
      <c r="B608" s="1" t="n">
        <v>45406.31430555556</v>
      </c>
      <c r="C608" s="1" t="n">
        <v>45951</v>
      </c>
      <c r="D608" t="inlineStr">
        <is>
          <t>JÖNKÖPINGS LÄN</t>
        </is>
      </c>
      <c r="E608" t="inlineStr">
        <is>
          <t>VETLANDA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40630-2024</t>
        </is>
      </c>
      <c r="B609" s="1" t="n">
        <v>45557.77335648148</v>
      </c>
      <c r="C609" s="1" t="n">
        <v>45951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11816-2024</t>
        </is>
      </c>
      <c r="B610" s="1" t="n">
        <v>45376.32592592593</v>
      </c>
      <c r="C610" s="1" t="n">
        <v>45951</v>
      </c>
      <c r="D610" t="inlineStr">
        <is>
          <t>JÖNKÖPINGS LÄN</t>
        </is>
      </c>
      <c r="E610" t="inlineStr">
        <is>
          <t>VETLANDA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39313-2025</t>
        </is>
      </c>
      <c r="B611" s="1" t="n">
        <v>45888</v>
      </c>
      <c r="C611" s="1" t="n">
        <v>45951</v>
      </c>
      <c r="D611" t="inlineStr">
        <is>
          <t>JÖNKÖPINGS LÄN</t>
        </is>
      </c>
      <c r="E611" t="inlineStr">
        <is>
          <t>VETLANDA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39316-2025</t>
        </is>
      </c>
      <c r="B612" s="1" t="n">
        <v>45888</v>
      </c>
      <c r="C612" s="1" t="n">
        <v>45951</v>
      </c>
      <c r="D612" t="inlineStr">
        <is>
          <t>JÖNKÖPINGS LÄN</t>
        </is>
      </c>
      <c r="E612" t="inlineStr">
        <is>
          <t>VETLANDA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47386-2025</t>
        </is>
      </c>
      <c r="B613" s="1" t="n">
        <v>45930</v>
      </c>
      <c r="C613" s="1" t="n">
        <v>45951</v>
      </c>
      <c r="D613" t="inlineStr">
        <is>
          <t>JÖNKÖPINGS LÄN</t>
        </is>
      </c>
      <c r="E613" t="inlineStr">
        <is>
          <t>VETLANDA</t>
        </is>
      </c>
      <c r="F613" t="inlineStr">
        <is>
          <t>Kyrkan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61097-2020</t>
        </is>
      </c>
      <c r="B614" s="1" t="n">
        <v>44154</v>
      </c>
      <c r="C614" s="1" t="n">
        <v>45951</v>
      </c>
      <c r="D614" t="inlineStr">
        <is>
          <t>JÖNKÖPINGS LÄN</t>
        </is>
      </c>
      <c r="E614" t="inlineStr">
        <is>
          <t>VETLANDA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47297-2025</t>
        </is>
      </c>
      <c r="B615" s="1" t="n">
        <v>45930.49594907407</v>
      </c>
      <c r="C615" s="1" t="n">
        <v>45951</v>
      </c>
      <c r="D615" t="inlineStr">
        <is>
          <t>JÖNKÖPINGS LÄN</t>
        </is>
      </c>
      <c r="E615" t="inlineStr">
        <is>
          <t>VETLANDA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28841-2023</t>
        </is>
      </c>
      <c r="B616" s="1" t="n">
        <v>45104</v>
      </c>
      <c r="C616" s="1" t="n">
        <v>45951</v>
      </c>
      <c r="D616" t="inlineStr">
        <is>
          <t>JÖNKÖPINGS LÄN</t>
        </is>
      </c>
      <c r="E616" t="inlineStr">
        <is>
          <t>VETLANDA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497-2025</t>
        </is>
      </c>
      <c r="B617" s="1" t="n">
        <v>45664.46604166667</v>
      </c>
      <c r="C617" s="1" t="n">
        <v>45951</v>
      </c>
      <c r="D617" t="inlineStr">
        <is>
          <t>JÖNKÖPINGS LÄN</t>
        </is>
      </c>
      <c r="E617" t="inlineStr">
        <is>
          <t>VETLANDA</t>
        </is>
      </c>
      <c r="G617" t="n">
        <v>6.4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59713-2024</t>
        </is>
      </c>
      <c r="B618" s="1" t="n">
        <v>45639.45501157407</v>
      </c>
      <c r="C618" s="1" t="n">
        <v>45951</v>
      </c>
      <c r="D618" t="inlineStr">
        <is>
          <t>JÖNKÖPINGS LÄN</t>
        </is>
      </c>
      <c r="E618" t="inlineStr">
        <is>
          <t>VETLANDA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7113-2025</t>
        </is>
      </c>
      <c r="B619" s="1" t="n">
        <v>45702</v>
      </c>
      <c r="C619" s="1" t="n">
        <v>45951</v>
      </c>
      <c r="D619" t="inlineStr">
        <is>
          <t>JÖNKÖPINGS LÄN</t>
        </is>
      </c>
      <c r="E619" t="inlineStr">
        <is>
          <t>VETLANDA</t>
        </is>
      </c>
      <c r="F619" t="inlineStr">
        <is>
          <t>Sveaskog</t>
        </is>
      </c>
      <c r="G619" t="n">
        <v>0.3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14609-2025</t>
        </is>
      </c>
      <c r="B620" s="1" t="n">
        <v>45742.38137731481</v>
      </c>
      <c r="C620" s="1" t="n">
        <v>45951</v>
      </c>
      <c r="D620" t="inlineStr">
        <is>
          <t>JÖNKÖPINGS LÄN</t>
        </is>
      </c>
      <c r="E620" t="inlineStr">
        <is>
          <t>VETLANDA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32193-2025</t>
        </is>
      </c>
      <c r="B621" s="1" t="n">
        <v>45835.57190972222</v>
      </c>
      <c r="C621" s="1" t="n">
        <v>45951</v>
      </c>
      <c r="D621" t="inlineStr">
        <is>
          <t>JÖNKÖPINGS LÄN</t>
        </is>
      </c>
      <c r="E621" t="inlineStr">
        <is>
          <t>VETLANDA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58102-2021</t>
        </is>
      </c>
      <c r="B622" s="1" t="n">
        <v>44487</v>
      </c>
      <c r="C622" s="1" t="n">
        <v>45951</v>
      </c>
      <c r="D622" t="inlineStr">
        <is>
          <t>JÖNKÖPINGS LÄN</t>
        </is>
      </c>
      <c r="E622" t="inlineStr">
        <is>
          <t>VETLANDA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471-2024</t>
        </is>
      </c>
      <c r="B623" s="1" t="n">
        <v>45297.71375</v>
      </c>
      <c r="C623" s="1" t="n">
        <v>45951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2849-2024</t>
        </is>
      </c>
      <c r="B624" s="1" t="n">
        <v>45315</v>
      </c>
      <c r="C624" s="1" t="n">
        <v>45951</v>
      </c>
      <c r="D624" t="inlineStr">
        <is>
          <t>JÖNKÖPINGS LÄN</t>
        </is>
      </c>
      <c r="E624" t="inlineStr">
        <is>
          <t>VETLANDA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3310-2023</t>
        </is>
      </c>
      <c r="B625" s="1" t="n">
        <v>44949.40520833333</v>
      </c>
      <c r="C625" s="1" t="n">
        <v>45951</v>
      </c>
      <c r="D625" t="inlineStr">
        <is>
          <t>JÖNKÖPINGS LÄN</t>
        </is>
      </c>
      <c r="E625" t="inlineStr">
        <is>
          <t>VETLANDA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39301-2025</t>
        </is>
      </c>
      <c r="B626" s="1" t="n">
        <v>45888</v>
      </c>
      <c r="C626" s="1" t="n">
        <v>45951</v>
      </c>
      <c r="D626" t="inlineStr">
        <is>
          <t>JÖNKÖPINGS LÄN</t>
        </is>
      </c>
      <c r="E626" t="inlineStr">
        <is>
          <t>VETLANDA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39330-2025</t>
        </is>
      </c>
      <c r="B627" s="1" t="n">
        <v>45888</v>
      </c>
      <c r="C627" s="1" t="n">
        <v>45951</v>
      </c>
      <c r="D627" t="inlineStr">
        <is>
          <t>JÖNKÖPINGS LÄN</t>
        </is>
      </c>
      <c r="E627" t="inlineStr">
        <is>
          <t>VETLANDA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46869-2025</t>
        </is>
      </c>
      <c r="B628" s="1" t="n">
        <v>45927</v>
      </c>
      <c r="C628" s="1" t="n">
        <v>45951</v>
      </c>
      <c r="D628" t="inlineStr">
        <is>
          <t>JÖNKÖPINGS LÄN</t>
        </is>
      </c>
      <c r="E628" t="inlineStr">
        <is>
          <t>VETLANDA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50242-2023</t>
        </is>
      </c>
      <c r="B629" s="1" t="n">
        <v>45216.33821759259</v>
      </c>
      <c r="C629" s="1" t="n">
        <v>45951</v>
      </c>
      <c r="D629" t="inlineStr">
        <is>
          <t>JÖNKÖPINGS LÄN</t>
        </is>
      </c>
      <c r="E629" t="inlineStr">
        <is>
          <t>VETLANDA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22308-2025</t>
        </is>
      </c>
      <c r="B630" s="1" t="n">
        <v>45786.36444444444</v>
      </c>
      <c r="C630" s="1" t="n">
        <v>45951</v>
      </c>
      <c r="D630" t="inlineStr">
        <is>
          <t>JÖNKÖPINGS LÄN</t>
        </is>
      </c>
      <c r="E630" t="inlineStr">
        <is>
          <t>VETLANDA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53474-2023</t>
        </is>
      </c>
      <c r="B631" s="1" t="n">
        <v>45230.33274305556</v>
      </c>
      <c r="C631" s="1" t="n">
        <v>45951</v>
      </c>
      <c r="D631" t="inlineStr">
        <is>
          <t>JÖNKÖPINGS LÄN</t>
        </is>
      </c>
      <c r="E631" t="inlineStr">
        <is>
          <t>VETLANDA</t>
        </is>
      </c>
      <c r="F631" t="inlineStr">
        <is>
          <t>Sveaskog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63789-2023</t>
        </is>
      </c>
      <c r="B632" s="1" t="n">
        <v>45278</v>
      </c>
      <c r="C632" s="1" t="n">
        <v>45951</v>
      </c>
      <c r="D632" t="inlineStr">
        <is>
          <t>JÖNKÖPINGS LÄN</t>
        </is>
      </c>
      <c r="E632" t="inlineStr">
        <is>
          <t>VETLANDA</t>
        </is>
      </c>
      <c r="G632" t="n">
        <v>3.9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19844-2025</t>
        </is>
      </c>
      <c r="B633" s="1" t="n">
        <v>45771.48474537037</v>
      </c>
      <c r="C633" s="1" t="n">
        <v>45951</v>
      </c>
      <c r="D633" t="inlineStr">
        <is>
          <t>JÖNKÖPINGS LÄN</t>
        </is>
      </c>
      <c r="E633" t="inlineStr">
        <is>
          <t>VETLANDA</t>
        </is>
      </c>
      <c r="F633" t="inlineStr">
        <is>
          <t>Sveaskog</t>
        </is>
      </c>
      <c r="G633" t="n">
        <v>8.699999999999999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19845-2025</t>
        </is>
      </c>
      <c r="B634" s="1" t="n">
        <v>45771.48600694445</v>
      </c>
      <c r="C634" s="1" t="n">
        <v>45951</v>
      </c>
      <c r="D634" t="inlineStr">
        <is>
          <t>JÖNKÖPINGS LÄN</t>
        </is>
      </c>
      <c r="E634" t="inlineStr">
        <is>
          <t>VETLANDA</t>
        </is>
      </c>
      <c r="F634" t="inlineStr">
        <is>
          <t>Sveaskog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49411-2024</t>
        </is>
      </c>
      <c r="B635" s="1" t="n">
        <v>45595.68493055556</v>
      </c>
      <c r="C635" s="1" t="n">
        <v>45951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1587-2025</t>
        </is>
      </c>
      <c r="B636" s="1" t="n">
        <v>45670.57783564815</v>
      </c>
      <c r="C636" s="1" t="n">
        <v>45951</v>
      </c>
      <c r="D636" t="inlineStr">
        <is>
          <t>JÖNKÖPINGS LÄN</t>
        </is>
      </c>
      <c r="E636" t="inlineStr">
        <is>
          <t>VETLANDA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63451-2023</t>
        </is>
      </c>
      <c r="B637" s="1" t="n">
        <v>45274</v>
      </c>
      <c r="C637" s="1" t="n">
        <v>45951</v>
      </c>
      <c r="D637" t="inlineStr">
        <is>
          <t>JÖNKÖPINGS LÄN</t>
        </is>
      </c>
      <c r="E637" t="inlineStr">
        <is>
          <t>VETLANDA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8220-2024</t>
        </is>
      </c>
      <c r="B638" s="1" t="n">
        <v>45351.86930555556</v>
      </c>
      <c r="C638" s="1" t="n">
        <v>45951</v>
      </c>
      <c r="D638" t="inlineStr">
        <is>
          <t>JÖNKÖPINGS LÄN</t>
        </is>
      </c>
      <c r="E638" t="inlineStr">
        <is>
          <t>VETLANDA</t>
        </is>
      </c>
      <c r="G638" t="n">
        <v>2.9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34099-2023</t>
        </is>
      </c>
      <c r="B639" s="1" t="n">
        <v>45135.5902662037</v>
      </c>
      <c r="C639" s="1" t="n">
        <v>45951</v>
      </c>
      <c r="D639" t="inlineStr">
        <is>
          <t>JÖNKÖPINGS LÄN</t>
        </is>
      </c>
      <c r="E639" t="inlineStr">
        <is>
          <t>VETLANDA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58433-2023</t>
        </is>
      </c>
      <c r="B640" s="1" t="n">
        <v>45250.81989583333</v>
      </c>
      <c r="C640" s="1" t="n">
        <v>45951</v>
      </c>
      <c r="D640" t="inlineStr">
        <is>
          <t>JÖNKÖPINGS LÄN</t>
        </is>
      </c>
      <c r="E640" t="inlineStr">
        <is>
          <t>VETLANDA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14610-2025</t>
        </is>
      </c>
      <c r="B641" s="1" t="n">
        <v>45742.3846412037</v>
      </c>
      <c r="C641" s="1" t="n">
        <v>45951</v>
      </c>
      <c r="D641" t="inlineStr">
        <is>
          <t>JÖNKÖPINGS LÄN</t>
        </is>
      </c>
      <c r="E641" t="inlineStr">
        <is>
          <t>VETLANDA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39011-2025</t>
        </is>
      </c>
      <c r="B642" s="1" t="n">
        <v>45888.35375</v>
      </c>
      <c r="C642" s="1" t="n">
        <v>45951</v>
      </c>
      <c r="D642" t="inlineStr">
        <is>
          <t>JÖNKÖPINGS LÄN</t>
        </is>
      </c>
      <c r="E642" t="inlineStr">
        <is>
          <t>VETLANDA</t>
        </is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32864-2025</t>
        </is>
      </c>
      <c r="B643" s="1" t="n">
        <v>45839.58662037037</v>
      </c>
      <c r="C643" s="1" t="n">
        <v>45951</v>
      </c>
      <c r="D643" t="inlineStr">
        <is>
          <t>JÖNKÖPINGS LÄN</t>
        </is>
      </c>
      <c r="E643" t="inlineStr">
        <is>
          <t>VETLANDA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14557-2025</t>
        </is>
      </c>
      <c r="B644" s="1" t="n">
        <v>45741.74936342592</v>
      </c>
      <c r="C644" s="1" t="n">
        <v>45951</v>
      </c>
      <c r="D644" t="inlineStr">
        <is>
          <t>JÖNKÖPINGS LÄN</t>
        </is>
      </c>
      <c r="E644" t="inlineStr">
        <is>
          <t>VETLANDA</t>
        </is>
      </c>
      <c r="G644" t="n">
        <v>8.6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39045-2025</t>
        </is>
      </c>
      <c r="B645" s="1" t="n">
        <v>45888.43959490741</v>
      </c>
      <c r="C645" s="1" t="n">
        <v>45951</v>
      </c>
      <c r="D645" t="inlineStr">
        <is>
          <t>JÖNKÖPINGS LÄN</t>
        </is>
      </c>
      <c r="E645" t="inlineStr">
        <is>
          <t>VETLANDA</t>
        </is>
      </c>
      <c r="G645" t="n">
        <v>7.7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39046-2025</t>
        </is>
      </c>
      <c r="B646" s="1" t="n">
        <v>45888.44050925926</v>
      </c>
      <c r="C646" s="1" t="n">
        <v>45951</v>
      </c>
      <c r="D646" t="inlineStr">
        <is>
          <t>JÖNKÖPINGS LÄN</t>
        </is>
      </c>
      <c r="E646" t="inlineStr">
        <is>
          <t>VETLANDA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32374-2022</t>
        </is>
      </c>
      <c r="B647" s="1" t="n">
        <v>44781</v>
      </c>
      <c r="C647" s="1" t="n">
        <v>45951</v>
      </c>
      <c r="D647" t="inlineStr">
        <is>
          <t>JÖNKÖPINGS LÄN</t>
        </is>
      </c>
      <c r="E647" t="inlineStr">
        <is>
          <t>VETLANDA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20964-2024</t>
        </is>
      </c>
      <c r="B648" s="1" t="n">
        <v>45439.57853009259</v>
      </c>
      <c r="C648" s="1" t="n">
        <v>45951</v>
      </c>
      <c r="D648" t="inlineStr">
        <is>
          <t>JÖNKÖPINGS LÄN</t>
        </is>
      </c>
      <c r="E648" t="inlineStr">
        <is>
          <t>VETLANDA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37645-2024</t>
        </is>
      </c>
      <c r="B649" s="1" t="n">
        <v>45541.54959490741</v>
      </c>
      <c r="C649" s="1" t="n">
        <v>45951</v>
      </c>
      <c r="D649" t="inlineStr">
        <is>
          <t>JÖNKÖPINGS LÄN</t>
        </is>
      </c>
      <c r="E649" t="inlineStr">
        <is>
          <t>VETLANDA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44502-2024</t>
        </is>
      </c>
      <c r="B650" s="1" t="n">
        <v>45574.40569444445</v>
      </c>
      <c r="C650" s="1" t="n">
        <v>45951</v>
      </c>
      <c r="D650" t="inlineStr">
        <is>
          <t>JÖNKÖPINGS LÄN</t>
        </is>
      </c>
      <c r="E650" t="inlineStr">
        <is>
          <t>VETLANDA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14639-2025</t>
        </is>
      </c>
      <c r="B651" s="1" t="n">
        <v>45742.45594907407</v>
      </c>
      <c r="C651" s="1" t="n">
        <v>45951</v>
      </c>
      <c r="D651" t="inlineStr">
        <is>
          <t>JÖNKÖPINGS LÄN</t>
        </is>
      </c>
      <c r="E651" t="inlineStr">
        <is>
          <t>VETLANDA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41877-2024</t>
        </is>
      </c>
      <c r="B652" s="1" t="n">
        <v>45561</v>
      </c>
      <c r="C652" s="1" t="n">
        <v>45951</v>
      </c>
      <c r="D652" t="inlineStr">
        <is>
          <t>JÖNKÖPINGS LÄN</t>
        </is>
      </c>
      <c r="E652" t="inlineStr">
        <is>
          <t>VETLANDA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11962-2024</t>
        </is>
      </c>
      <c r="B653" s="1" t="n">
        <v>45376.89543981481</v>
      </c>
      <c r="C653" s="1" t="n">
        <v>45951</v>
      </c>
      <c r="D653" t="inlineStr">
        <is>
          <t>JÖNKÖPINGS LÄN</t>
        </is>
      </c>
      <c r="E653" t="inlineStr">
        <is>
          <t>VETLANDA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28126-2023</t>
        </is>
      </c>
      <c r="B654" s="1" t="n">
        <v>45099</v>
      </c>
      <c r="C654" s="1" t="n">
        <v>45951</v>
      </c>
      <c r="D654" t="inlineStr">
        <is>
          <t>JÖNKÖPINGS LÄN</t>
        </is>
      </c>
      <c r="E654" t="inlineStr">
        <is>
          <t>VETLANDA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39275-2025</t>
        </is>
      </c>
      <c r="B655" s="1" t="n">
        <v>45888</v>
      </c>
      <c r="C655" s="1" t="n">
        <v>45951</v>
      </c>
      <c r="D655" t="inlineStr">
        <is>
          <t>JÖNKÖPINGS LÄN</t>
        </is>
      </c>
      <c r="E655" t="inlineStr">
        <is>
          <t>VETLANDA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39026-2025</t>
        </is>
      </c>
      <c r="B656" s="1" t="n">
        <v>45888.39927083333</v>
      </c>
      <c r="C656" s="1" t="n">
        <v>45951</v>
      </c>
      <c r="D656" t="inlineStr">
        <is>
          <t>JÖNKÖPINGS LÄN</t>
        </is>
      </c>
      <c r="E656" t="inlineStr">
        <is>
          <t>VETLANDA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30522-2024</t>
        </is>
      </c>
      <c r="B657" s="1" t="n">
        <v>45492.52554398148</v>
      </c>
      <c r="C657" s="1" t="n">
        <v>45951</v>
      </c>
      <c r="D657" t="inlineStr">
        <is>
          <t>JÖNKÖPINGS LÄN</t>
        </is>
      </c>
      <c r="E657" t="inlineStr">
        <is>
          <t>VETLANDA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6239-2021</t>
        </is>
      </c>
      <c r="B658" s="1" t="n">
        <v>44235</v>
      </c>
      <c r="C658" s="1" t="n">
        <v>45951</v>
      </c>
      <c r="D658" t="inlineStr">
        <is>
          <t>JÖNKÖPINGS LÄN</t>
        </is>
      </c>
      <c r="E658" t="inlineStr">
        <is>
          <t>VETLANDA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15666-2023</t>
        </is>
      </c>
      <c r="B659" s="1" t="n">
        <v>45021</v>
      </c>
      <c r="C659" s="1" t="n">
        <v>45951</v>
      </c>
      <c r="D659" t="inlineStr">
        <is>
          <t>JÖNKÖPINGS LÄN</t>
        </is>
      </c>
      <c r="E659" t="inlineStr">
        <is>
          <t>VETLANDA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47299-2025</t>
        </is>
      </c>
      <c r="B660" s="1" t="n">
        <v>45930.50085648148</v>
      </c>
      <c r="C660" s="1" t="n">
        <v>45951</v>
      </c>
      <c r="D660" t="inlineStr">
        <is>
          <t>JÖNKÖPINGS LÄN</t>
        </is>
      </c>
      <c r="E660" t="inlineStr">
        <is>
          <t>VETLANDA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47300-2025</t>
        </is>
      </c>
      <c r="B661" s="1" t="n">
        <v>45930.50304398148</v>
      </c>
      <c r="C661" s="1" t="n">
        <v>45951</v>
      </c>
      <c r="D661" t="inlineStr">
        <is>
          <t>JÖNKÖPINGS LÄN</t>
        </is>
      </c>
      <c r="E661" t="inlineStr">
        <is>
          <t>VETLANDA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20542-2025</t>
        </is>
      </c>
      <c r="B662" s="1" t="n">
        <v>45775</v>
      </c>
      <c r="C662" s="1" t="n">
        <v>45951</v>
      </c>
      <c r="D662" t="inlineStr">
        <is>
          <t>JÖNKÖPINGS LÄN</t>
        </is>
      </c>
      <c r="E662" t="inlineStr">
        <is>
          <t>VETLANDA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47387-2024</t>
        </is>
      </c>
      <c r="B663" s="1" t="n">
        <v>45587.46800925926</v>
      </c>
      <c r="C663" s="1" t="n">
        <v>45951</v>
      </c>
      <c r="D663" t="inlineStr">
        <is>
          <t>JÖNKÖPINGS LÄN</t>
        </is>
      </c>
      <c r="E663" t="inlineStr">
        <is>
          <t>VETLANDA</t>
        </is>
      </c>
      <c r="G663" t="n">
        <v>7.7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59989-2024</t>
        </is>
      </c>
      <c r="B664" s="1" t="n">
        <v>45642.39471064815</v>
      </c>
      <c r="C664" s="1" t="n">
        <v>45951</v>
      </c>
      <c r="D664" t="inlineStr">
        <is>
          <t>JÖNKÖPINGS LÄN</t>
        </is>
      </c>
      <c r="E664" t="inlineStr">
        <is>
          <t>VETLANDA</t>
        </is>
      </c>
      <c r="G664" t="n">
        <v>3.7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27430-2023</t>
        </is>
      </c>
      <c r="B665" s="1" t="n">
        <v>45097</v>
      </c>
      <c r="C665" s="1" t="n">
        <v>45951</v>
      </c>
      <c r="D665" t="inlineStr">
        <is>
          <t>JÖNKÖPINGS LÄN</t>
        </is>
      </c>
      <c r="E665" t="inlineStr">
        <is>
          <t>VETLANDA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39016-2025</t>
        </is>
      </c>
      <c r="B666" s="1" t="n">
        <v>45888.36689814815</v>
      </c>
      <c r="C666" s="1" t="n">
        <v>45951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64524-2020</t>
        </is>
      </c>
      <c r="B667" s="1" t="n">
        <v>44169</v>
      </c>
      <c r="C667" s="1" t="n">
        <v>45951</v>
      </c>
      <c r="D667" t="inlineStr">
        <is>
          <t>JÖNKÖPINGS LÄN</t>
        </is>
      </c>
      <c r="E667" t="inlineStr">
        <is>
          <t>VETLANDA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38807-2025</t>
        </is>
      </c>
      <c r="B668" s="1" t="n">
        <v>45887.4730324074</v>
      </c>
      <c r="C668" s="1" t="n">
        <v>45951</v>
      </c>
      <c r="D668" t="inlineStr">
        <is>
          <t>JÖNKÖPINGS LÄN</t>
        </is>
      </c>
      <c r="E668" t="inlineStr">
        <is>
          <t>VETLANDA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30365-2025</t>
        </is>
      </c>
      <c r="B669" s="1" t="n">
        <v>45827</v>
      </c>
      <c r="C669" s="1" t="n">
        <v>45951</v>
      </c>
      <c r="D669" t="inlineStr">
        <is>
          <t>JÖNKÖPINGS LÄN</t>
        </is>
      </c>
      <c r="E669" t="inlineStr">
        <is>
          <t>VETLANDA</t>
        </is>
      </c>
      <c r="G669" t="n">
        <v>6.9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39013-2025</t>
        </is>
      </c>
      <c r="B670" s="1" t="n">
        <v>45888.35678240741</v>
      </c>
      <c r="C670" s="1" t="n">
        <v>45951</v>
      </c>
      <c r="D670" t="inlineStr">
        <is>
          <t>JÖNKÖPINGS LÄN</t>
        </is>
      </c>
      <c r="E670" t="inlineStr">
        <is>
          <t>VETLANDA</t>
        </is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39017-2025</t>
        </is>
      </c>
      <c r="B671" s="1" t="n">
        <v>45888.36869212963</v>
      </c>
      <c r="C671" s="1" t="n">
        <v>45951</v>
      </c>
      <c r="D671" t="inlineStr">
        <is>
          <t>JÖNKÖPINGS LÄN</t>
        </is>
      </c>
      <c r="E671" t="inlineStr">
        <is>
          <t>VETLANDA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19431-2025</t>
        </is>
      </c>
      <c r="B672" s="1" t="n">
        <v>45769.80791666666</v>
      </c>
      <c r="C672" s="1" t="n">
        <v>45951</v>
      </c>
      <c r="D672" t="inlineStr">
        <is>
          <t>JÖNKÖPINGS LÄN</t>
        </is>
      </c>
      <c r="E672" t="inlineStr">
        <is>
          <t>VETLANDA</t>
        </is>
      </c>
      <c r="F672" t="inlineStr">
        <is>
          <t>Sveaskog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28838-2023</t>
        </is>
      </c>
      <c r="B673" s="1" t="n">
        <v>45104.41076388889</v>
      </c>
      <c r="C673" s="1" t="n">
        <v>45951</v>
      </c>
      <c r="D673" t="inlineStr">
        <is>
          <t>JÖNKÖPINGS LÄN</t>
        </is>
      </c>
      <c r="E673" t="inlineStr">
        <is>
          <t>VETLANDA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7623-2024</t>
        </is>
      </c>
      <c r="B674" s="1" t="n">
        <v>45348.6049537037</v>
      </c>
      <c r="C674" s="1" t="n">
        <v>45951</v>
      </c>
      <c r="D674" t="inlineStr">
        <is>
          <t>JÖNKÖPINGS LÄN</t>
        </is>
      </c>
      <c r="E674" t="inlineStr">
        <is>
          <t>VETLANDA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1953-2025</t>
        </is>
      </c>
      <c r="B675" s="1" t="n">
        <v>45672.34994212963</v>
      </c>
      <c r="C675" s="1" t="n">
        <v>45951</v>
      </c>
      <c r="D675" t="inlineStr">
        <is>
          <t>JÖNKÖPINGS LÄN</t>
        </is>
      </c>
      <c r="E675" t="inlineStr">
        <is>
          <t>VETLANDA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  <c r="U675">
        <f>HYPERLINK("https://klasma.github.io/Logging_0685/knärot/A 1953-2025 karta knärot.png", "A 1953-2025")</f>
        <v/>
      </c>
      <c r="V675">
        <f>HYPERLINK("https://klasma.github.io/Logging_0685/klagomål/A 1953-2025 FSC-klagomål.docx", "A 1953-2025")</f>
        <v/>
      </c>
      <c r="W675">
        <f>HYPERLINK("https://klasma.github.io/Logging_0685/klagomålsmail/A 1953-2025 FSC-klagomål mail.docx", "A 1953-2025")</f>
        <v/>
      </c>
      <c r="X675">
        <f>HYPERLINK("https://klasma.github.io/Logging_0685/tillsyn/A 1953-2025 tillsynsbegäran.docx", "A 1953-2025")</f>
        <v/>
      </c>
      <c r="Y675">
        <f>HYPERLINK("https://klasma.github.io/Logging_0685/tillsynsmail/A 1953-2025 tillsynsbegäran mail.docx", "A 1953-2025")</f>
        <v/>
      </c>
    </row>
    <row r="676" ht="15" customHeight="1">
      <c r="A676" t="inlineStr">
        <is>
          <t>A 25216-2024</t>
        </is>
      </c>
      <c r="B676" s="1" t="n">
        <v>45462.58177083333</v>
      </c>
      <c r="C676" s="1" t="n">
        <v>45951</v>
      </c>
      <c r="D676" t="inlineStr">
        <is>
          <t>JÖNKÖPINGS LÄN</t>
        </is>
      </c>
      <c r="E676" t="inlineStr">
        <is>
          <t>VETLANDA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16483-2025</t>
        </is>
      </c>
      <c r="B677" s="1" t="n">
        <v>45751.58004629629</v>
      </c>
      <c r="C677" s="1" t="n">
        <v>45951</v>
      </c>
      <c r="D677" t="inlineStr">
        <is>
          <t>JÖNKÖPINGS LÄN</t>
        </is>
      </c>
      <c r="E677" t="inlineStr">
        <is>
          <t>VETLANDA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6594-2024</t>
        </is>
      </c>
      <c r="B678" s="1" t="n">
        <v>45341.54001157408</v>
      </c>
      <c r="C678" s="1" t="n">
        <v>45951</v>
      </c>
      <c r="D678" t="inlineStr">
        <is>
          <t>JÖNKÖPINGS LÄN</t>
        </is>
      </c>
      <c r="E678" t="inlineStr">
        <is>
          <t>VETLANDA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33416-2024</t>
        </is>
      </c>
      <c r="B679" s="1" t="n">
        <v>45519.49717592593</v>
      </c>
      <c r="C679" s="1" t="n">
        <v>45951</v>
      </c>
      <c r="D679" t="inlineStr">
        <is>
          <t>JÖNKÖPINGS LÄN</t>
        </is>
      </c>
      <c r="E679" t="inlineStr">
        <is>
          <t>VETLANDA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47348-2025</t>
        </is>
      </c>
      <c r="B680" s="1" t="n">
        <v>45930</v>
      </c>
      <c r="C680" s="1" t="n">
        <v>45951</v>
      </c>
      <c r="D680" t="inlineStr">
        <is>
          <t>JÖNKÖPINGS LÄN</t>
        </is>
      </c>
      <c r="E680" t="inlineStr">
        <is>
          <t>VETLANDA</t>
        </is>
      </c>
      <c r="F680" t="inlineStr">
        <is>
          <t>Kyrkan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47357-2025</t>
        </is>
      </c>
      <c r="B681" s="1" t="n">
        <v>45930</v>
      </c>
      <c r="C681" s="1" t="n">
        <v>45951</v>
      </c>
      <c r="D681" t="inlineStr">
        <is>
          <t>JÖNKÖPINGS LÄN</t>
        </is>
      </c>
      <c r="E681" t="inlineStr">
        <is>
          <t>VETLANDA</t>
        </is>
      </c>
      <c r="F681" t="inlineStr">
        <is>
          <t>Kyrkan</t>
        </is>
      </c>
      <c r="G681" t="n">
        <v>6.8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39340-2025</t>
        </is>
      </c>
      <c r="B682" s="1" t="n">
        <v>45889</v>
      </c>
      <c r="C682" s="1" t="n">
        <v>45951</v>
      </c>
      <c r="D682" t="inlineStr">
        <is>
          <t>JÖNKÖPINGS LÄN</t>
        </is>
      </c>
      <c r="E682" t="inlineStr">
        <is>
          <t>VETLANDA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18044-2025</t>
        </is>
      </c>
      <c r="B683" s="1" t="n">
        <v>45761.46267361111</v>
      </c>
      <c r="C683" s="1" t="n">
        <v>45951</v>
      </c>
      <c r="D683" t="inlineStr">
        <is>
          <t>JÖNKÖPINGS LÄN</t>
        </is>
      </c>
      <c r="E683" t="inlineStr">
        <is>
          <t>VETLANDA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2815-2024</t>
        </is>
      </c>
      <c r="B684" s="1" t="n">
        <v>45314.72010416666</v>
      </c>
      <c r="C684" s="1" t="n">
        <v>45951</v>
      </c>
      <c r="D684" t="inlineStr">
        <is>
          <t>JÖNKÖPINGS LÄN</t>
        </is>
      </c>
      <c r="E684" t="inlineStr">
        <is>
          <t>VETLANDA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2810-2025</t>
        </is>
      </c>
      <c r="B685" s="1" t="n">
        <v>45677.5952662037</v>
      </c>
      <c r="C685" s="1" t="n">
        <v>45951</v>
      </c>
      <c r="D685" t="inlineStr">
        <is>
          <t>JÖNKÖPINGS LÄN</t>
        </is>
      </c>
      <c r="E685" t="inlineStr">
        <is>
          <t>VETLANDA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39387-2025</t>
        </is>
      </c>
      <c r="B686" s="1" t="n">
        <v>45889.6171875</v>
      </c>
      <c r="C686" s="1" t="n">
        <v>45951</v>
      </c>
      <c r="D686" t="inlineStr">
        <is>
          <t>JÖNKÖPINGS LÄN</t>
        </is>
      </c>
      <c r="E686" t="inlineStr">
        <is>
          <t>VETLANDA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5194-2025</t>
        </is>
      </c>
      <c r="B687" s="1" t="n">
        <v>45691.65603009259</v>
      </c>
      <c r="C687" s="1" t="n">
        <v>45951</v>
      </c>
      <c r="D687" t="inlineStr">
        <is>
          <t>JÖNKÖPINGS LÄN</t>
        </is>
      </c>
      <c r="E687" t="inlineStr">
        <is>
          <t>VETLANDA</t>
        </is>
      </c>
      <c r="G687" t="n">
        <v>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3536-2023</t>
        </is>
      </c>
      <c r="B688" s="1" t="n">
        <v>44946</v>
      </c>
      <c r="C688" s="1" t="n">
        <v>45951</v>
      </c>
      <c r="D688" t="inlineStr">
        <is>
          <t>JÖNKÖPINGS LÄN</t>
        </is>
      </c>
      <c r="E688" t="inlineStr">
        <is>
          <t>VETLANDA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12666-2024</t>
        </is>
      </c>
      <c r="B689" s="1" t="n">
        <v>45384</v>
      </c>
      <c r="C689" s="1" t="n">
        <v>45951</v>
      </c>
      <c r="D689" t="inlineStr">
        <is>
          <t>JÖNKÖPINGS LÄN</t>
        </is>
      </c>
      <c r="E689" t="inlineStr">
        <is>
          <t>VETLANDA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40474-2023</t>
        </is>
      </c>
      <c r="B690" s="1" t="n">
        <v>45170</v>
      </c>
      <c r="C690" s="1" t="n">
        <v>45951</v>
      </c>
      <c r="D690" t="inlineStr">
        <is>
          <t>JÖNKÖPINGS LÄN</t>
        </is>
      </c>
      <c r="E690" t="inlineStr">
        <is>
          <t>VETLANDA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46531-2024</t>
        </is>
      </c>
      <c r="B691" s="1" t="n">
        <v>45582.63793981481</v>
      </c>
      <c r="C691" s="1" t="n">
        <v>45951</v>
      </c>
      <c r="D691" t="inlineStr">
        <is>
          <t>JÖNKÖPINGS LÄN</t>
        </is>
      </c>
      <c r="E691" t="inlineStr">
        <is>
          <t>VETLANDA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21820-2025</t>
        </is>
      </c>
      <c r="B692" s="1" t="n">
        <v>45783.74659722222</v>
      </c>
      <c r="C692" s="1" t="n">
        <v>45951</v>
      </c>
      <c r="D692" t="inlineStr">
        <is>
          <t>JÖNKÖPINGS LÄN</t>
        </is>
      </c>
      <c r="E692" t="inlineStr">
        <is>
          <t>VETLANDA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39268-2025</t>
        </is>
      </c>
      <c r="B693" s="1" t="n">
        <v>45889.37665509259</v>
      </c>
      <c r="C693" s="1" t="n">
        <v>45951</v>
      </c>
      <c r="D693" t="inlineStr">
        <is>
          <t>JÖNKÖPINGS LÄN</t>
        </is>
      </c>
      <c r="E693" t="inlineStr">
        <is>
          <t>VETLANDA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47717-2025</t>
        </is>
      </c>
      <c r="B694" s="1" t="n">
        <v>45931.61743055555</v>
      </c>
      <c r="C694" s="1" t="n">
        <v>45951</v>
      </c>
      <c r="D694" t="inlineStr">
        <is>
          <t>JÖNKÖPINGS LÄN</t>
        </is>
      </c>
      <c r="E694" t="inlineStr">
        <is>
          <t>VETLANDA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3541-2023</t>
        </is>
      </c>
      <c r="B695" s="1" t="n">
        <v>44946</v>
      </c>
      <c r="C695" s="1" t="n">
        <v>45951</v>
      </c>
      <c r="D695" t="inlineStr">
        <is>
          <t>JÖNKÖPINGS LÄN</t>
        </is>
      </c>
      <c r="E695" t="inlineStr">
        <is>
          <t>VETLANDA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39352-2025</t>
        </is>
      </c>
      <c r="B696" s="1" t="n">
        <v>45889.54539351852</v>
      </c>
      <c r="C696" s="1" t="n">
        <v>45951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16796-2023</t>
        </is>
      </c>
      <c r="B697" s="1" t="n">
        <v>45033</v>
      </c>
      <c r="C697" s="1" t="n">
        <v>45951</v>
      </c>
      <c r="D697" t="inlineStr">
        <is>
          <t>JÖNKÖPINGS LÄN</t>
        </is>
      </c>
      <c r="E697" t="inlineStr">
        <is>
          <t>VETLANDA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35845-2023</t>
        </is>
      </c>
      <c r="B698" s="1" t="n">
        <v>45148.4965162037</v>
      </c>
      <c r="C698" s="1" t="n">
        <v>45951</v>
      </c>
      <c r="D698" t="inlineStr">
        <is>
          <t>JÖNKÖPINGS LÄN</t>
        </is>
      </c>
      <c r="E698" t="inlineStr">
        <is>
          <t>VETLANDA</t>
        </is>
      </c>
      <c r="G698" t="n">
        <v>5.1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15929-2023</t>
        </is>
      </c>
      <c r="B699" s="1" t="n">
        <v>45022</v>
      </c>
      <c r="C699" s="1" t="n">
        <v>45951</v>
      </c>
      <c r="D699" t="inlineStr">
        <is>
          <t>JÖNKÖPINGS LÄN</t>
        </is>
      </c>
      <c r="E699" t="inlineStr">
        <is>
          <t>VETLANDA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25470-2023</t>
        </is>
      </c>
      <c r="B700" s="1" t="n">
        <v>45089.45631944444</v>
      </c>
      <c r="C700" s="1" t="n">
        <v>45951</v>
      </c>
      <c r="D700" t="inlineStr">
        <is>
          <t>JÖNKÖPINGS LÄN</t>
        </is>
      </c>
      <c r="E700" t="inlineStr">
        <is>
          <t>VETLANDA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6051-2024</t>
        </is>
      </c>
      <c r="B701" s="1" t="n">
        <v>45336.70538194444</v>
      </c>
      <c r="C701" s="1" t="n">
        <v>45951</v>
      </c>
      <c r="D701" t="inlineStr">
        <is>
          <t>JÖNKÖPINGS LÄN</t>
        </is>
      </c>
      <c r="E701" t="inlineStr">
        <is>
          <t>VETLANDA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42431-2024</t>
        </is>
      </c>
      <c r="B702" s="1" t="n">
        <v>45563</v>
      </c>
      <c r="C702" s="1" t="n">
        <v>45951</v>
      </c>
      <c r="D702" t="inlineStr">
        <is>
          <t>JÖNKÖPINGS LÄN</t>
        </is>
      </c>
      <c r="E702" t="inlineStr">
        <is>
          <t>VETLANDA</t>
        </is>
      </c>
      <c r="F702" t="inlineStr">
        <is>
          <t>Kyrkan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21818-2025</t>
        </is>
      </c>
      <c r="B703" s="1" t="n">
        <v>45783.7384375</v>
      </c>
      <c r="C703" s="1" t="n">
        <v>45951</v>
      </c>
      <c r="D703" t="inlineStr">
        <is>
          <t>JÖNKÖPINGS LÄN</t>
        </is>
      </c>
      <c r="E703" t="inlineStr">
        <is>
          <t>VETLANDA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21581-2025</t>
        </is>
      </c>
      <c r="B704" s="1" t="n">
        <v>45782.96171296296</v>
      </c>
      <c r="C704" s="1" t="n">
        <v>45951</v>
      </c>
      <c r="D704" t="inlineStr">
        <is>
          <t>JÖNKÖPINGS LÄN</t>
        </is>
      </c>
      <c r="E704" t="inlineStr">
        <is>
          <t>VETLANDA</t>
        </is>
      </c>
      <c r="G704" t="n">
        <v>3.2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7034-2025</t>
        </is>
      </c>
      <c r="B705" s="1" t="n">
        <v>45701.6352662037</v>
      </c>
      <c r="C705" s="1" t="n">
        <v>45951</v>
      </c>
      <c r="D705" t="inlineStr">
        <is>
          <t>JÖNKÖPINGS LÄN</t>
        </is>
      </c>
      <c r="E705" t="inlineStr">
        <is>
          <t>VETLANDA</t>
        </is>
      </c>
      <c r="F705" t="inlineStr">
        <is>
          <t>Sveaskog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29031-2023</t>
        </is>
      </c>
      <c r="B706" s="1" t="n">
        <v>45104.73398148148</v>
      </c>
      <c r="C706" s="1" t="n">
        <v>45951</v>
      </c>
      <c r="D706" t="inlineStr">
        <is>
          <t>JÖNKÖPINGS LÄN</t>
        </is>
      </c>
      <c r="E706" t="inlineStr">
        <is>
          <t>VETLANDA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29033-2023</t>
        </is>
      </c>
      <c r="B707" s="1" t="n">
        <v>45104.73836805556</v>
      </c>
      <c r="C707" s="1" t="n">
        <v>45951</v>
      </c>
      <c r="D707" t="inlineStr">
        <is>
          <t>JÖNKÖPINGS LÄN</t>
        </is>
      </c>
      <c r="E707" t="inlineStr">
        <is>
          <t>VETLANDA</t>
        </is>
      </c>
      <c r="G707" t="n">
        <v>7.6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7663-2025</t>
        </is>
      </c>
      <c r="B708" s="1" t="n">
        <v>45706.3347337963</v>
      </c>
      <c r="C708" s="1" t="n">
        <v>45951</v>
      </c>
      <c r="D708" t="inlineStr">
        <is>
          <t>JÖNKÖPINGS LÄN</t>
        </is>
      </c>
      <c r="E708" t="inlineStr">
        <is>
          <t>VETLANDA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7710-2025</t>
        </is>
      </c>
      <c r="B709" s="1" t="n">
        <v>45706.42435185185</v>
      </c>
      <c r="C709" s="1" t="n">
        <v>45951</v>
      </c>
      <c r="D709" t="inlineStr">
        <is>
          <t>JÖNKÖPINGS LÄN</t>
        </is>
      </c>
      <c r="E709" t="inlineStr">
        <is>
          <t>VETLANDA</t>
        </is>
      </c>
      <c r="G709" t="n">
        <v>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38155-2024</t>
        </is>
      </c>
      <c r="B710" s="1" t="n">
        <v>45545.44009259259</v>
      </c>
      <c r="C710" s="1" t="n">
        <v>45951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21676-2025</t>
        </is>
      </c>
      <c r="B711" s="1" t="n">
        <v>45783.48454861111</v>
      </c>
      <c r="C711" s="1" t="n">
        <v>45951</v>
      </c>
      <c r="D711" t="inlineStr">
        <is>
          <t>JÖNKÖPINGS LÄN</t>
        </is>
      </c>
      <c r="E711" t="inlineStr">
        <is>
          <t>VETLANDA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11524-2024</t>
        </is>
      </c>
      <c r="B712" s="1" t="n">
        <v>45372.87263888889</v>
      </c>
      <c r="C712" s="1" t="n">
        <v>45951</v>
      </c>
      <c r="D712" t="inlineStr">
        <is>
          <t>JÖNKÖPINGS LÄN</t>
        </is>
      </c>
      <c r="E712" t="inlineStr">
        <is>
          <t>VETLANDA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22230-2025</t>
        </is>
      </c>
      <c r="B713" s="1" t="n">
        <v>45785.66460648148</v>
      </c>
      <c r="C713" s="1" t="n">
        <v>45951</v>
      </c>
      <c r="D713" t="inlineStr">
        <is>
          <t>JÖNKÖPINGS LÄN</t>
        </is>
      </c>
      <c r="E713" t="inlineStr">
        <is>
          <t>VETLANDA</t>
        </is>
      </c>
      <c r="G713" t="n">
        <v>4.4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39264-2025</t>
        </is>
      </c>
      <c r="B714" s="1" t="n">
        <v>45889.37385416667</v>
      </c>
      <c r="C714" s="1" t="n">
        <v>45951</v>
      </c>
      <c r="D714" t="inlineStr">
        <is>
          <t>JÖNKÖPINGS LÄN</t>
        </is>
      </c>
      <c r="E714" t="inlineStr">
        <is>
          <t>VETLANDA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53952-2023</t>
        </is>
      </c>
      <c r="B715" s="1" t="n">
        <v>45231.61479166667</v>
      </c>
      <c r="C715" s="1" t="n">
        <v>45951</v>
      </c>
      <c r="D715" t="inlineStr">
        <is>
          <t>JÖNKÖPINGS LÄN</t>
        </is>
      </c>
      <c r="E715" t="inlineStr">
        <is>
          <t>VETLANDA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12379-2021</t>
        </is>
      </c>
      <c r="B716" s="1" t="n">
        <v>44267</v>
      </c>
      <c r="C716" s="1" t="n">
        <v>45951</v>
      </c>
      <c r="D716" t="inlineStr">
        <is>
          <t>JÖNKÖPINGS LÄN</t>
        </is>
      </c>
      <c r="E716" t="inlineStr">
        <is>
          <t>VETLANDA</t>
        </is>
      </c>
      <c r="G716" t="n">
        <v>19.4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22253-2025</t>
        </is>
      </c>
      <c r="B717" s="1" t="n">
        <v>45785.71899305555</v>
      </c>
      <c r="C717" s="1" t="n">
        <v>45951</v>
      </c>
      <c r="D717" t="inlineStr">
        <is>
          <t>JÖNKÖPINGS LÄN</t>
        </is>
      </c>
      <c r="E717" t="inlineStr">
        <is>
          <t>VETLANDA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64583-2020</t>
        </is>
      </c>
      <c r="B718" s="1" t="n">
        <v>44169</v>
      </c>
      <c r="C718" s="1" t="n">
        <v>45951</v>
      </c>
      <c r="D718" t="inlineStr">
        <is>
          <t>JÖNKÖPINGS LÄN</t>
        </is>
      </c>
      <c r="E718" t="inlineStr">
        <is>
          <t>VETLANDA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9874-2025</t>
        </is>
      </c>
      <c r="B719" s="1" t="n">
        <v>45716.6490162037</v>
      </c>
      <c r="C719" s="1" t="n">
        <v>45951</v>
      </c>
      <c r="D719" t="inlineStr">
        <is>
          <t>JÖNKÖPINGS LÄN</t>
        </is>
      </c>
      <c r="E719" t="inlineStr">
        <is>
          <t>VETLANDA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963-2021</t>
        </is>
      </c>
      <c r="B720" s="1" t="n">
        <v>44207</v>
      </c>
      <c r="C720" s="1" t="n">
        <v>45951</v>
      </c>
      <c r="D720" t="inlineStr">
        <is>
          <t>JÖNKÖPINGS LÄN</t>
        </is>
      </c>
      <c r="E720" t="inlineStr">
        <is>
          <t>VETLANDA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24058-2024</t>
        </is>
      </c>
      <c r="B721" s="1" t="n">
        <v>45456.52788194444</v>
      </c>
      <c r="C721" s="1" t="n">
        <v>45951</v>
      </c>
      <c r="D721" t="inlineStr">
        <is>
          <t>JÖNKÖPINGS LÄN</t>
        </is>
      </c>
      <c r="E721" t="inlineStr">
        <is>
          <t>VETLANDA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6240-2022</t>
        </is>
      </c>
      <c r="B722" s="1" t="n">
        <v>44600</v>
      </c>
      <c r="C722" s="1" t="n">
        <v>45951</v>
      </c>
      <c r="D722" t="inlineStr">
        <is>
          <t>JÖNKÖPINGS LÄN</t>
        </is>
      </c>
      <c r="E722" t="inlineStr">
        <is>
          <t>VETLANDA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404-2025</t>
        </is>
      </c>
      <c r="B723" s="1" t="n">
        <v>45663.61690972222</v>
      </c>
      <c r="C723" s="1" t="n">
        <v>45951</v>
      </c>
      <c r="D723" t="inlineStr">
        <is>
          <t>JÖNKÖPINGS LÄN</t>
        </is>
      </c>
      <c r="E723" t="inlineStr">
        <is>
          <t>VETLANDA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29810-2023</t>
        </is>
      </c>
      <c r="B724" s="1" t="n">
        <v>45107.55028935185</v>
      </c>
      <c r="C724" s="1" t="n">
        <v>45951</v>
      </c>
      <c r="D724" t="inlineStr">
        <is>
          <t>JÖNKÖPINGS LÄN</t>
        </is>
      </c>
      <c r="E724" t="inlineStr">
        <is>
          <t>VETLANDA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4644-2022</t>
        </is>
      </c>
      <c r="B725" s="1" t="n">
        <v>44592</v>
      </c>
      <c r="C725" s="1" t="n">
        <v>45951</v>
      </c>
      <c r="D725" t="inlineStr">
        <is>
          <t>JÖNKÖPINGS LÄN</t>
        </is>
      </c>
      <c r="E725" t="inlineStr">
        <is>
          <t>VETLANDA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2977-2025</t>
        </is>
      </c>
      <c r="B726" s="1" t="n">
        <v>45678.47584490741</v>
      </c>
      <c r="C726" s="1" t="n">
        <v>45951</v>
      </c>
      <c r="D726" t="inlineStr">
        <is>
          <t>JÖNKÖPINGS LÄN</t>
        </is>
      </c>
      <c r="E726" t="inlineStr">
        <is>
          <t>VETLANDA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22465-2025</t>
        </is>
      </c>
      <c r="B727" s="1" t="n">
        <v>45786.61424768518</v>
      </c>
      <c r="C727" s="1" t="n">
        <v>45951</v>
      </c>
      <c r="D727" t="inlineStr">
        <is>
          <t>JÖNKÖPINGS LÄN</t>
        </is>
      </c>
      <c r="E727" t="inlineStr">
        <is>
          <t>VETLANDA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20967-2024</t>
        </is>
      </c>
      <c r="B728" s="1" t="n">
        <v>45439.58064814815</v>
      </c>
      <c r="C728" s="1" t="n">
        <v>45951</v>
      </c>
      <c r="D728" t="inlineStr">
        <is>
          <t>JÖNKÖPINGS LÄN</t>
        </is>
      </c>
      <c r="E728" t="inlineStr">
        <is>
          <t>VETLANDA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28330-2023</t>
        </is>
      </c>
      <c r="B729" s="1" t="n">
        <v>45099</v>
      </c>
      <c r="C729" s="1" t="n">
        <v>45951</v>
      </c>
      <c r="D729" t="inlineStr">
        <is>
          <t>JÖNKÖPINGS LÄN</t>
        </is>
      </c>
      <c r="E729" t="inlineStr">
        <is>
          <t>VETLANDA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47768-2025</t>
        </is>
      </c>
      <c r="B730" s="1" t="n">
        <v>45931.70164351852</v>
      </c>
      <c r="C730" s="1" t="n">
        <v>45951</v>
      </c>
      <c r="D730" t="inlineStr">
        <is>
          <t>JÖNKÖPINGS LÄN</t>
        </is>
      </c>
      <c r="E730" t="inlineStr">
        <is>
          <t>VETLANDA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22463-2025</t>
        </is>
      </c>
      <c r="B731" s="1" t="n">
        <v>45786.61159722223</v>
      </c>
      <c r="C731" s="1" t="n">
        <v>45951</v>
      </c>
      <c r="D731" t="inlineStr">
        <is>
          <t>JÖNKÖPINGS LÄN</t>
        </is>
      </c>
      <c r="E731" t="inlineStr">
        <is>
          <t>VETLANDA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45968-2024</t>
        </is>
      </c>
      <c r="B732" s="1" t="n">
        <v>45580.5847337963</v>
      </c>
      <c r="C732" s="1" t="n">
        <v>45951</v>
      </c>
      <c r="D732" t="inlineStr">
        <is>
          <t>JÖNKÖPINGS LÄN</t>
        </is>
      </c>
      <c r="E732" t="inlineStr">
        <is>
          <t>VETLANDA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5180-2024</t>
        </is>
      </c>
      <c r="B733" s="1" t="n">
        <v>45330</v>
      </c>
      <c r="C733" s="1" t="n">
        <v>45951</v>
      </c>
      <c r="D733" t="inlineStr">
        <is>
          <t>JÖNKÖPINGS LÄN</t>
        </is>
      </c>
      <c r="E733" t="inlineStr">
        <is>
          <t>VETLANDA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59578-2023</t>
        </is>
      </c>
      <c r="B734" s="1" t="n">
        <v>45254.60143518518</v>
      </c>
      <c r="C734" s="1" t="n">
        <v>45951</v>
      </c>
      <c r="D734" t="inlineStr">
        <is>
          <t>JÖNKÖPINGS LÄN</t>
        </is>
      </c>
      <c r="E734" t="inlineStr">
        <is>
          <t>VETLANDA</t>
        </is>
      </c>
      <c r="F734" t="inlineStr">
        <is>
          <t>Övriga Aktiebolag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39398-2025</t>
        </is>
      </c>
      <c r="B735" s="1" t="n">
        <v>45889.63392361111</v>
      </c>
      <c r="C735" s="1" t="n">
        <v>45951</v>
      </c>
      <c r="D735" t="inlineStr">
        <is>
          <t>JÖNKÖPINGS LÄN</t>
        </is>
      </c>
      <c r="E735" t="inlineStr">
        <is>
          <t>VETLANDA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39350-2025</t>
        </is>
      </c>
      <c r="B736" s="1" t="n">
        <v>45889.54409722222</v>
      </c>
      <c r="C736" s="1" t="n">
        <v>45951</v>
      </c>
      <c r="D736" t="inlineStr">
        <is>
          <t>JÖNKÖPINGS LÄN</t>
        </is>
      </c>
      <c r="E736" t="inlineStr">
        <is>
          <t>VETLANDA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60083-2022</t>
        </is>
      </c>
      <c r="B737" s="1" t="n">
        <v>44909.59552083333</v>
      </c>
      <c r="C737" s="1" t="n">
        <v>45951</v>
      </c>
      <c r="D737" t="inlineStr">
        <is>
          <t>JÖNKÖPINGS LÄN</t>
        </is>
      </c>
      <c r="E737" t="inlineStr">
        <is>
          <t>VETLANDA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58057-2023</t>
        </is>
      </c>
      <c r="B738" s="1" t="n">
        <v>45247</v>
      </c>
      <c r="C738" s="1" t="n">
        <v>45951</v>
      </c>
      <c r="D738" t="inlineStr">
        <is>
          <t>JÖNKÖPINGS LÄN</t>
        </is>
      </c>
      <c r="E738" t="inlineStr">
        <is>
          <t>VETLANDA</t>
        </is>
      </c>
      <c r="G738" t="n">
        <v>6.7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22820-2022</t>
        </is>
      </c>
      <c r="B739" s="1" t="n">
        <v>44715.42476851852</v>
      </c>
      <c r="C739" s="1" t="n">
        <v>45951</v>
      </c>
      <c r="D739" t="inlineStr">
        <is>
          <t>JÖNKÖPINGS LÄN</t>
        </is>
      </c>
      <c r="E739" t="inlineStr">
        <is>
          <t>VETLANDA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39468-2025</t>
        </is>
      </c>
      <c r="B740" s="1" t="n">
        <v>45890.31928240741</v>
      </c>
      <c r="C740" s="1" t="n">
        <v>45951</v>
      </c>
      <c r="D740" t="inlineStr">
        <is>
          <t>JÖNKÖPINGS LÄN</t>
        </is>
      </c>
      <c r="E740" t="inlineStr">
        <is>
          <t>VETLANDA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39193-2023</t>
        </is>
      </c>
      <c r="B741" s="1" t="n">
        <v>45162</v>
      </c>
      <c r="C741" s="1" t="n">
        <v>45951</v>
      </c>
      <c r="D741" t="inlineStr">
        <is>
          <t>JÖNKÖPINGS LÄN</t>
        </is>
      </c>
      <c r="E741" t="inlineStr">
        <is>
          <t>VETLANDA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50740-2021</t>
        </is>
      </c>
      <c r="B742" s="1" t="n">
        <v>44460.39493055556</v>
      </c>
      <c r="C742" s="1" t="n">
        <v>45951</v>
      </c>
      <c r="D742" t="inlineStr">
        <is>
          <t>JÖNKÖPINGS LÄN</t>
        </is>
      </c>
      <c r="E742" t="inlineStr">
        <is>
          <t>VETLANDA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62056-2023</t>
        </is>
      </c>
      <c r="B743" s="1" t="n">
        <v>45265</v>
      </c>
      <c r="C743" s="1" t="n">
        <v>45951</v>
      </c>
      <c r="D743" t="inlineStr">
        <is>
          <t>JÖNKÖPINGS LÄN</t>
        </is>
      </c>
      <c r="E743" t="inlineStr">
        <is>
          <t>VETLANDA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42417-2022</t>
        </is>
      </c>
      <c r="B744" s="1" t="n">
        <v>44831</v>
      </c>
      <c r="C744" s="1" t="n">
        <v>45951</v>
      </c>
      <c r="D744" t="inlineStr">
        <is>
          <t>JÖNKÖPINGS LÄN</t>
        </is>
      </c>
      <c r="E744" t="inlineStr">
        <is>
          <t>VETLANDA</t>
        </is>
      </c>
      <c r="G744" t="n">
        <v>6.7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53324-2023</t>
        </is>
      </c>
      <c r="B745" s="1" t="n">
        <v>45222</v>
      </c>
      <c r="C745" s="1" t="n">
        <v>45951</v>
      </c>
      <c r="D745" t="inlineStr">
        <is>
          <t>JÖNKÖPINGS LÄN</t>
        </is>
      </c>
      <c r="E745" t="inlineStr">
        <is>
          <t>VETLANDA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64240-2021</t>
        </is>
      </c>
      <c r="B746" s="1" t="n">
        <v>44510</v>
      </c>
      <c r="C746" s="1" t="n">
        <v>45951</v>
      </c>
      <c r="D746" t="inlineStr">
        <is>
          <t>JÖNKÖPINGS LÄN</t>
        </is>
      </c>
      <c r="E746" t="inlineStr">
        <is>
          <t>VETLANDA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22422-2025</t>
        </is>
      </c>
      <c r="B747" s="1" t="n">
        <v>45786.56335648148</v>
      </c>
      <c r="C747" s="1" t="n">
        <v>45951</v>
      </c>
      <c r="D747" t="inlineStr">
        <is>
          <t>JÖNKÖPINGS LÄN</t>
        </is>
      </c>
      <c r="E747" t="inlineStr">
        <is>
          <t>VETLANDA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9662-2021</t>
        </is>
      </c>
      <c r="B748" s="1" t="n">
        <v>44252.36090277778</v>
      </c>
      <c r="C748" s="1" t="n">
        <v>45951</v>
      </c>
      <c r="D748" t="inlineStr">
        <is>
          <t>JÖNKÖPINGS LÄN</t>
        </is>
      </c>
      <c r="E748" t="inlineStr">
        <is>
          <t>VETLANDA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5365-2024</t>
        </is>
      </c>
      <c r="B749" s="1" t="n">
        <v>45331.47140046296</v>
      </c>
      <c r="C749" s="1" t="n">
        <v>45951</v>
      </c>
      <c r="D749" t="inlineStr">
        <is>
          <t>JÖNKÖPINGS LÄN</t>
        </is>
      </c>
      <c r="E749" t="inlineStr">
        <is>
          <t>VETLANDA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12665-2022</t>
        </is>
      </c>
      <c r="B750" s="1" t="n">
        <v>44641</v>
      </c>
      <c r="C750" s="1" t="n">
        <v>45951</v>
      </c>
      <c r="D750" t="inlineStr">
        <is>
          <t>JÖNKÖPINGS LÄN</t>
        </is>
      </c>
      <c r="E750" t="inlineStr">
        <is>
          <t>VETLANDA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45010-2024</t>
        </is>
      </c>
      <c r="B751" s="1" t="n">
        <v>45575.49151620371</v>
      </c>
      <c r="C751" s="1" t="n">
        <v>45951</v>
      </c>
      <c r="D751" t="inlineStr">
        <is>
          <t>JÖNKÖPINGS LÄN</t>
        </is>
      </c>
      <c r="E751" t="inlineStr">
        <is>
          <t>VETLANDA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34498-2024</t>
        </is>
      </c>
      <c r="B752" s="1" t="n">
        <v>45525.63314814815</v>
      </c>
      <c r="C752" s="1" t="n">
        <v>45951</v>
      </c>
      <c r="D752" t="inlineStr">
        <is>
          <t>JÖNKÖPINGS LÄN</t>
        </is>
      </c>
      <c r="E752" t="inlineStr">
        <is>
          <t>VETLANDA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7091-2023</t>
        </is>
      </c>
      <c r="B753" s="1" t="n">
        <v>44965</v>
      </c>
      <c r="C753" s="1" t="n">
        <v>45951</v>
      </c>
      <c r="D753" t="inlineStr">
        <is>
          <t>JÖNKÖPINGS LÄN</t>
        </is>
      </c>
      <c r="E753" t="inlineStr">
        <is>
          <t>VETLANDA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51851-2021</t>
        </is>
      </c>
      <c r="B754" s="1" t="n">
        <v>44462.69760416666</v>
      </c>
      <c r="C754" s="1" t="n">
        <v>45951</v>
      </c>
      <c r="D754" t="inlineStr">
        <is>
          <t>JÖNKÖPINGS LÄN</t>
        </is>
      </c>
      <c r="E754" t="inlineStr">
        <is>
          <t>VETLANDA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39990-2025</t>
        </is>
      </c>
      <c r="B755" s="1" t="n">
        <v>45891</v>
      </c>
      <c r="C755" s="1" t="n">
        <v>45951</v>
      </c>
      <c r="D755" t="inlineStr">
        <is>
          <t>JÖNKÖPINGS LÄN</t>
        </is>
      </c>
      <c r="E755" t="inlineStr">
        <is>
          <t>VETLANDA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22258-2025</t>
        </is>
      </c>
      <c r="B756" s="1" t="n">
        <v>45785.73356481481</v>
      </c>
      <c r="C756" s="1" t="n">
        <v>45951</v>
      </c>
      <c r="D756" t="inlineStr">
        <is>
          <t>JÖNKÖPINGS LÄN</t>
        </is>
      </c>
      <c r="E756" t="inlineStr">
        <is>
          <t>VETLANDA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23306-2025</t>
        </is>
      </c>
      <c r="B757" s="1" t="n">
        <v>45791.60128472222</v>
      </c>
      <c r="C757" s="1" t="n">
        <v>45951</v>
      </c>
      <c r="D757" t="inlineStr">
        <is>
          <t>JÖNKÖPINGS LÄN</t>
        </is>
      </c>
      <c r="E757" t="inlineStr">
        <is>
          <t>VETLANDA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66486-2020</t>
        </is>
      </c>
      <c r="B758" s="1" t="n">
        <v>44177</v>
      </c>
      <c r="C758" s="1" t="n">
        <v>45951</v>
      </c>
      <c r="D758" t="inlineStr">
        <is>
          <t>JÖNKÖPINGS LÄN</t>
        </is>
      </c>
      <c r="E758" t="inlineStr">
        <is>
          <t>VETLANDA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22121-2025</t>
        </is>
      </c>
      <c r="B759" s="1" t="n">
        <v>45785.52090277777</v>
      </c>
      <c r="C759" s="1" t="n">
        <v>45951</v>
      </c>
      <c r="D759" t="inlineStr">
        <is>
          <t>JÖNKÖPINGS LÄN</t>
        </is>
      </c>
      <c r="E759" t="inlineStr">
        <is>
          <t>VETLANDA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38932-2023</t>
        </is>
      </c>
      <c r="B760" s="1" t="n">
        <v>45163</v>
      </c>
      <c r="C760" s="1" t="n">
        <v>45951</v>
      </c>
      <c r="D760" t="inlineStr">
        <is>
          <t>JÖNKÖPINGS LÄN</t>
        </is>
      </c>
      <c r="E760" t="inlineStr">
        <is>
          <t>VETLANDA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26431-2023</t>
        </is>
      </c>
      <c r="B761" s="1" t="n">
        <v>45092.40048611111</v>
      </c>
      <c r="C761" s="1" t="n">
        <v>45951</v>
      </c>
      <c r="D761" t="inlineStr">
        <is>
          <t>JÖNKÖPINGS LÄN</t>
        </is>
      </c>
      <c r="E761" t="inlineStr">
        <is>
          <t>VETLANDA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17227-2024</t>
        </is>
      </c>
      <c r="B762" s="1" t="n">
        <v>45414.36013888889</v>
      </c>
      <c r="C762" s="1" t="n">
        <v>45951</v>
      </c>
      <c r="D762" t="inlineStr">
        <is>
          <t>JÖNKÖPINGS LÄN</t>
        </is>
      </c>
      <c r="E762" t="inlineStr">
        <is>
          <t>VETLANDA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13635-2023</t>
        </is>
      </c>
      <c r="B763" s="1" t="n">
        <v>45006.63824074074</v>
      </c>
      <c r="C763" s="1" t="n">
        <v>45951</v>
      </c>
      <c r="D763" t="inlineStr">
        <is>
          <t>JÖNKÖPINGS LÄN</t>
        </is>
      </c>
      <c r="E763" t="inlineStr">
        <is>
          <t>VETLANDA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62721-2021</t>
        </is>
      </c>
      <c r="B764" s="1" t="n">
        <v>44503</v>
      </c>
      <c r="C764" s="1" t="n">
        <v>45951</v>
      </c>
      <c r="D764" t="inlineStr">
        <is>
          <t>JÖNKÖPINGS LÄN</t>
        </is>
      </c>
      <c r="E764" t="inlineStr">
        <is>
          <t>VETLANDA</t>
        </is>
      </c>
      <c r="G764" t="n">
        <v>4.5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50561-2024</t>
        </is>
      </c>
      <c r="B765" s="1" t="n">
        <v>45601.59809027778</v>
      </c>
      <c r="C765" s="1" t="n">
        <v>45951</v>
      </c>
      <c r="D765" t="inlineStr">
        <is>
          <t>JÖNKÖPINGS LÄN</t>
        </is>
      </c>
      <c r="E765" t="inlineStr">
        <is>
          <t>VETLANDA</t>
        </is>
      </c>
      <c r="G765" t="n">
        <v>6.9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60327-2024</t>
        </is>
      </c>
      <c r="B766" s="1" t="n">
        <v>45643.38037037037</v>
      </c>
      <c r="C766" s="1" t="n">
        <v>45951</v>
      </c>
      <c r="D766" t="inlineStr">
        <is>
          <t>JÖNKÖPINGS LÄN</t>
        </is>
      </c>
      <c r="E766" t="inlineStr">
        <is>
          <t>VETLANDA</t>
        </is>
      </c>
      <c r="G766" t="n">
        <v>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19095-2025</t>
        </is>
      </c>
      <c r="B767" s="1" t="n">
        <v>45767.64738425926</v>
      </c>
      <c r="C767" s="1" t="n">
        <v>45951</v>
      </c>
      <c r="D767" t="inlineStr">
        <is>
          <t>JÖNKÖPINGS LÄN</t>
        </is>
      </c>
      <c r="E767" t="inlineStr">
        <is>
          <t>VETLANDA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19557-2025</t>
        </is>
      </c>
      <c r="B768" s="1" t="n">
        <v>45770.51099537037</v>
      </c>
      <c r="C768" s="1" t="n">
        <v>45951</v>
      </c>
      <c r="D768" t="inlineStr">
        <is>
          <t>JÖNKÖPINGS LÄN</t>
        </is>
      </c>
      <c r="E768" t="inlineStr">
        <is>
          <t>VETLANDA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32807-2025</t>
        </is>
      </c>
      <c r="B769" s="1" t="n">
        <v>45839.50319444444</v>
      </c>
      <c r="C769" s="1" t="n">
        <v>45951</v>
      </c>
      <c r="D769" t="inlineStr">
        <is>
          <t>JÖNKÖPINGS LÄN</t>
        </is>
      </c>
      <c r="E769" t="inlineStr">
        <is>
          <t>VETLANDA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43698-2024</t>
        </is>
      </c>
      <c r="B770" s="1" t="n">
        <v>45569</v>
      </c>
      <c r="C770" s="1" t="n">
        <v>45951</v>
      </c>
      <c r="D770" t="inlineStr">
        <is>
          <t>JÖNKÖPINGS LÄN</t>
        </is>
      </c>
      <c r="E770" t="inlineStr">
        <is>
          <t>VETLANDA</t>
        </is>
      </c>
      <c r="F770" t="inlineStr">
        <is>
          <t>Kyrkan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2919-2023</t>
        </is>
      </c>
      <c r="B771" s="1" t="n">
        <v>44945</v>
      </c>
      <c r="C771" s="1" t="n">
        <v>45951</v>
      </c>
      <c r="D771" t="inlineStr">
        <is>
          <t>JÖNKÖPINGS LÄN</t>
        </is>
      </c>
      <c r="E771" t="inlineStr">
        <is>
          <t>VETLANDA</t>
        </is>
      </c>
      <c r="G771" t="n">
        <v>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55955-2024</t>
        </is>
      </c>
      <c r="B772" s="1" t="n">
        <v>45623.62873842593</v>
      </c>
      <c r="C772" s="1" t="n">
        <v>45951</v>
      </c>
      <c r="D772" t="inlineStr">
        <is>
          <t>JÖNKÖPINGS LÄN</t>
        </is>
      </c>
      <c r="E772" t="inlineStr">
        <is>
          <t>VETLANDA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48595-2025</t>
        </is>
      </c>
      <c r="B773" s="1" t="n">
        <v>45936.46378472223</v>
      </c>
      <c r="C773" s="1" t="n">
        <v>45951</v>
      </c>
      <c r="D773" t="inlineStr">
        <is>
          <t>JÖNKÖPINGS LÄN</t>
        </is>
      </c>
      <c r="E773" t="inlineStr">
        <is>
          <t>VETLANDA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9667-2023</t>
        </is>
      </c>
      <c r="B774" s="1" t="n">
        <v>44984.40798611111</v>
      </c>
      <c r="C774" s="1" t="n">
        <v>45951</v>
      </c>
      <c r="D774" t="inlineStr">
        <is>
          <t>JÖNKÖPINGS LÄN</t>
        </is>
      </c>
      <c r="E774" t="inlineStr">
        <is>
          <t>VETLANDA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9677-2023</t>
        </is>
      </c>
      <c r="B775" s="1" t="n">
        <v>44984.43561342593</v>
      </c>
      <c r="C775" s="1" t="n">
        <v>45951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19953-2024</t>
        </is>
      </c>
      <c r="B776" s="1" t="n">
        <v>45433.62693287037</v>
      </c>
      <c r="C776" s="1" t="n">
        <v>45951</v>
      </c>
      <c r="D776" t="inlineStr">
        <is>
          <t>JÖNKÖPINGS LÄN</t>
        </is>
      </c>
      <c r="E776" t="inlineStr">
        <is>
          <t>VETLANDA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53551-2022</t>
        </is>
      </c>
      <c r="B777" s="1" t="n">
        <v>44879</v>
      </c>
      <c r="C777" s="1" t="n">
        <v>45951</v>
      </c>
      <c r="D777" t="inlineStr">
        <is>
          <t>JÖNKÖPINGS LÄN</t>
        </is>
      </c>
      <c r="E777" t="inlineStr">
        <is>
          <t>VETLANDA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25124-2024</t>
        </is>
      </c>
      <c r="B778" s="1" t="n">
        <v>45462</v>
      </c>
      <c r="C778" s="1" t="n">
        <v>45951</v>
      </c>
      <c r="D778" t="inlineStr">
        <is>
          <t>JÖNKÖPINGS LÄN</t>
        </is>
      </c>
      <c r="E778" t="inlineStr">
        <is>
          <t>VETLANDA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40031-2025</t>
        </is>
      </c>
      <c r="B779" s="1" t="n">
        <v>45894.37439814815</v>
      </c>
      <c r="C779" s="1" t="n">
        <v>45951</v>
      </c>
      <c r="D779" t="inlineStr">
        <is>
          <t>JÖNKÖPINGS LÄN</t>
        </is>
      </c>
      <c r="E779" t="inlineStr">
        <is>
          <t>VETLANDA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48751-2022</t>
        </is>
      </c>
      <c r="B780" s="1" t="n">
        <v>44859.57034722222</v>
      </c>
      <c r="C780" s="1" t="n">
        <v>45951</v>
      </c>
      <c r="D780" t="inlineStr">
        <is>
          <t>JÖNKÖPINGS LÄN</t>
        </is>
      </c>
      <c r="E780" t="inlineStr">
        <is>
          <t>VETLANDA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23858-2024</t>
        </is>
      </c>
      <c r="B781" s="1" t="n">
        <v>45455</v>
      </c>
      <c r="C781" s="1" t="n">
        <v>45951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16637-2023</t>
        </is>
      </c>
      <c r="B782" s="1" t="n">
        <v>45030.45988425926</v>
      </c>
      <c r="C782" s="1" t="n">
        <v>45951</v>
      </c>
      <c r="D782" t="inlineStr">
        <is>
          <t>JÖNKÖPINGS LÄN</t>
        </is>
      </c>
      <c r="E782" t="inlineStr">
        <is>
          <t>VETLANDA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50756-2024</t>
        </is>
      </c>
      <c r="B783" s="1" t="n">
        <v>45602.43070601852</v>
      </c>
      <c r="C783" s="1" t="n">
        <v>45951</v>
      </c>
      <c r="D783" t="inlineStr">
        <is>
          <t>JÖNKÖPINGS LÄN</t>
        </is>
      </c>
      <c r="E783" t="inlineStr">
        <is>
          <t>VETLANDA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20143-2023</t>
        </is>
      </c>
      <c r="B784" s="1" t="n">
        <v>45055</v>
      </c>
      <c r="C784" s="1" t="n">
        <v>45951</v>
      </c>
      <c r="D784" t="inlineStr">
        <is>
          <t>JÖNKÖPINGS LÄN</t>
        </is>
      </c>
      <c r="E784" t="inlineStr">
        <is>
          <t>VETLANDA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61449-2022</t>
        </is>
      </c>
      <c r="B785" s="1" t="n">
        <v>44916.40109953703</v>
      </c>
      <c r="C785" s="1" t="n">
        <v>45951</v>
      </c>
      <c r="D785" t="inlineStr">
        <is>
          <t>JÖNKÖPINGS LÄN</t>
        </is>
      </c>
      <c r="E785" t="inlineStr">
        <is>
          <t>VETLANDA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1313-2024</t>
        </is>
      </c>
      <c r="B786" s="1" t="n">
        <v>45303</v>
      </c>
      <c r="C786" s="1" t="n">
        <v>45951</v>
      </c>
      <c r="D786" t="inlineStr">
        <is>
          <t>JÖNKÖPINGS LÄN</t>
        </is>
      </c>
      <c r="E786" t="inlineStr">
        <is>
          <t>VETLANDA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1314-2024</t>
        </is>
      </c>
      <c r="B787" s="1" t="n">
        <v>45303.40385416667</v>
      </c>
      <c r="C787" s="1" t="n">
        <v>45951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48656-2025</t>
        </is>
      </c>
      <c r="B788" s="1" t="n">
        <v>45936.56549768519</v>
      </c>
      <c r="C788" s="1" t="n">
        <v>45951</v>
      </c>
      <c r="D788" t="inlineStr">
        <is>
          <t>JÖNKÖPINGS LÄN</t>
        </is>
      </c>
      <c r="E788" t="inlineStr">
        <is>
          <t>VETLANDA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39732-2025</t>
        </is>
      </c>
      <c r="B789" s="1" t="n">
        <v>45891.36364583333</v>
      </c>
      <c r="C789" s="1" t="n">
        <v>45951</v>
      </c>
      <c r="D789" t="inlineStr">
        <is>
          <t>JÖNKÖPINGS LÄN</t>
        </is>
      </c>
      <c r="E789" t="inlineStr">
        <is>
          <t>VETLANDA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48885-2023</t>
        </is>
      </c>
      <c r="B790" s="1" t="n">
        <v>45209</v>
      </c>
      <c r="C790" s="1" t="n">
        <v>45951</v>
      </c>
      <c r="D790" t="inlineStr">
        <is>
          <t>JÖNKÖPINGS LÄN</t>
        </is>
      </c>
      <c r="E790" t="inlineStr">
        <is>
          <t>VETLANDA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46275-2021</t>
        </is>
      </c>
      <c r="B791" s="1" t="n">
        <v>44442.57108796296</v>
      </c>
      <c r="C791" s="1" t="n">
        <v>45951</v>
      </c>
      <c r="D791" t="inlineStr">
        <is>
          <t>JÖNKÖPINGS LÄN</t>
        </is>
      </c>
      <c r="E791" t="inlineStr">
        <is>
          <t>VETLANDA</t>
        </is>
      </c>
      <c r="G791" t="n">
        <v>8.800000000000001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22721-2024</t>
        </is>
      </c>
      <c r="B792" s="1" t="n">
        <v>45448.36395833334</v>
      </c>
      <c r="C792" s="1" t="n">
        <v>45951</v>
      </c>
      <c r="D792" t="inlineStr">
        <is>
          <t>JÖNKÖPINGS LÄN</t>
        </is>
      </c>
      <c r="E792" t="inlineStr">
        <is>
          <t>VETLANDA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12003-2023</t>
        </is>
      </c>
      <c r="B793" s="1" t="n">
        <v>44995</v>
      </c>
      <c r="C793" s="1" t="n">
        <v>45951</v>
      </c>
      <c r="D793" t="inlineStr">
        <is>
          <t>JÖNKÖPINGS LÄN</t>
        </is>
      </c>
      <c r="E793" t="inlineStr">
        <is>
          <t>VETLANDA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61451-2022</t>
        </is>
      </c>
      <c r="B794" s="1" t="n">
        <v>44916.40381944444</v>
      </c>
      <c r="C794" s="1" t="n">
        <v>45951</v>
      </c>
      <c r="D794" t="inlineStr">
        <is>
          <t>JÖNKÖPINGS LÄN</t>
        </is>
      </c>
      <c r="E794" t="inlineStr">
        <is>
          <t>VETLANDA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61452-2022</t>
        </is>
      </c>
      <c r="B795" s="1" t="n">
        <v>44916.40960648148</v>
      </c>
      <c r="C795" s="1" t="n">
        <v>45951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40098-2025</t>
        </is>
      </c>
      <c r="B796" s="1" t="n">
        <v>45894.48394675926</v>
      </c>
      <c r="C796" s="1" t="n">
        <v>45951</v>
      </c>
      <c r="D796" t="inlineStr">
        <is>
          <t>JÖNKÖPINGS LÄN</t>
        </is>
      </c>
      <c r="E796" t="inlineStr">
        <is>
          <t>VETLANDA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8613-2023</t>
        </is>
      </c>
      <c r="B797" s="1" t="n">
        <v>44977</v>
      </c>
      <c r="C797" s="1" t="n">
        <v>45951</v>
      </c>
      <c r="D797" t="inlineStr">
        <is>
          <t>JÖNKÖPINGS LÄN</t>
        </is>
      </c>
      <c r="E797" t="inlineStr">
        <is>
          <t>VETLANDA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40257-2025</t>
        </is>
      </c>
      <c r="B798" s="1" t="n">
        <v>45895</v>
      </c>
      <c r="C798" s="1" t="n">
        <v>45951</v>
      </c>
      <c r="D798" t="inlineStr">
        <is>
          <t>JÖNKÖPINGS LÄN</t>
        </is>
      </c>
      <c r="E798" t="inlineStr">
        <is>
          <t>VETLANDA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22715-2024</t>
        </is>
      </c>
      <c r="B799" s="1" t="n">
        <v>45448.36170138889</v>
      </c>
      <c r="C799" s="1" t="n">
        <v>45951</v>
      </c>
      <c r="D799" t="inlineStr">
        <is>
          <t>JÖNKÖPINGS LÄN</t>
        </is>
      </c>
      <c r="E799" t="inlineStr">
        <is>
          <t>VETLANDA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53782-2024</t>
        </is>
      </c>
      <c r="B800" s="1" t="n">
        <v>45615.56019675926</v>
      </c>
      <c r="C800" s="1" t="n">
        <v>45951</v>
      </c>
      <c r="D800" t="inlineStr">
        <is>
          <t>JÖNKÖPINGS LÄN</t>
        </is>
      </c>
      <c r="E800" t="inlineStr">
        <is>
          <t>VETLANDA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7625-2024</t>
        </is>
      </c>
      <c r="B801" s="1" t="n">
        <v>45348.60625</v>
      </c>
      <c r="C801" s="1" t="n">
        <v>45951</v>
      </c>
      <c r="D801" t="inlineStr">
        <is>
          <t>JÖNKÖPINGS LÄN</t>
        </is>
      </c>
      <c r="E801" t="inlineStr">
        <is>
          <t>VETLANDA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632-2023</t>
        </is>
      </c>
      <c r="B802" s="1" t="n">
        <v>44930</v>
      </c>
      <c r="C802" s="1" t="n">
        <v>45951</v>
      </c>
      <c r="D802" t="inlineStr">
        <is>
          <t>JÖNKÖPINGS LÄN</t>
        </is>
      </c>
      <c r="E802" t="inlineStr">
        <is>
          <t>VETLANDA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31621-2023</t>
        </is>
      </c>
      <c r="B803" s="1" t="n">
        <v>45117</v>
      </c>
      <c r="C803" s="1" t="n">
        <v>45951</v>
      </c>
      <c r="D803" t="inlineStr">
        <is>
          <t>JÖNKÖPINGS LÄN</t>
        </is>
      </c>
      <c r="E803" t="inlineStr">
        <is>
          <t>VETLANDA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30704-2023</t>
        </is>
      </c>
      <c r="B804" s="1" t="n">
        <v>45112.59065972222</v>
      </c>
      <c r="C804" s="1" t="n">
        <v>45951</v>
      </c>
      <c r="D804" t="inlineStr">
        <is>
          <t>JÖNKÖPINGS LÄN</t>
        </is>
      </c>
      <c r="E804" t="inlineStr">
        <is>
          <t>VETLANDA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13644-2023</t>
        </is>
      </c>
      <c r="B805" s="1" t="n">
        <v>45006.65795138889</v>
      </c>
      <c r="C805" s="1" t="n">
        <v>45951</v>
      </c>
      <c r="D805" t="inlineStr">
        <is>
          <t>JÖNKÖPINGS LÄN</t>
        </is>
      </c>
      <c r="E805" t="inlineStr">
        <is>
          <t>VETLANDA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2525-2021</t>
        </is>
      </c>
      <c r="B806" s="1" t="n">
        <v>44214</v>
      </c>
      <c r="C806" s="1" t="n">
        <v>45951</v>
      </c>
      <c r="D806" t="inlineStr">
        <is>
          <t>JÖNKÖPINGS LÄN</t>
        </is>
      </c>
      <c r="E806" t="inlineStr">
        <is>
          <t>VETLANDA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15171-2024</t>
        </is>
      </c>
      <c r="B807" s="1" t="n">
        <v>45400</v>
      </c>
      <c r="C807" s="1" t="n">
        <v>45951</v>
      </c>
      <c r="D807" t="inlineStr">
        <is>
          <t>JÖNKÖPINGS LÄN</t>
        </is>
      </c>
      <c r="E807" t="inlineStr">
        <is>
          <t>VETLANDA</t>
        </is>
      </c>
      <c r="F807" t="inlineStr">
        <is>
          <t>Kommuner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13618-2023</t>
        </is>
      </c>
      <c r="B808" s="1" t="n">
        <v>45006.61266203703</v>
      </c>
      <c r="C808" s="1" t="n">
        <v>45951</v>
      </c>
      <c r="D808" t="inlineStr">
        <is>
          <t>JÖNKÖPINGS LÄN</t>
        </is>
      </c>
      <c r="E808" t="inlineStr">
        <is>
          <t>VETLANDA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23581-2025</t>
        </is>
      </c>
      <c r="B809" s="1" t="n">
        <v>45792.62685185186</v>
      </c>
      <c r="C809" s="1" t="n">
        <v>45951</v>
      </c>
      <c r="D809" t="inlineStr">
        <is>
          <t>JÖNKÖPINGS LÄN</t>
        </is>
      </c>
      <c r="E809" t="inlineStr">
        <is>
          <t>VETLANDA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25560-2023</t>
        </is>
      </c>
      <c r="B810" s="1" t="n">
        <v>45089.60100694445</v>
      </c>
      <c r="C810" s="1" t="n">
        <v>45951</v>
      </c>
      <c r="D810" t="inlineStr">
        <is>
          <t>JÖNKÖPINGS LÄN</t>
        </is>
      </c>
      <c r="E810" t="inlineStr">
        <is>
          <t>VETLANDA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23330-2025</t>
        </is>
      </c>
      <c r="B811" s="1" t="n">
        <v>45791.64484953704</v>
      </c>
      <c r="C811" s="1" t="n">
        <v>45951</v>
      </c>
      <c r="D811" t="inlineStr">
        <is>
          <t>JÖNKÖPINGS LÄN</t>
        </is>
      </c>
      <c r="E811" t="inlineStr">
        <is>
          <t>VETLANDA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48080-2024</t>
        </is>
      </c>
      <c r="B812" s="1" t="n">
        <v>45589.5802662037</v>
      </c>
      <c r="C812" s="1" t="n">
        <v>45951</v>
      </c>
      <c r="D812" t="inlineStr">
        <is>
          <t>JÖNKÖPINGS LÄN</t>
        </is>
      </c>
      <c r="E812" t="inlineStr">
        <is>
          <t>VETLANDA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48100-2024</t>
        </is>
      </c>
      <c r="B813" s="1" t="n">
        <v>45589.61851851852</v>
      </c>
      <c r="C813" s="1" t="n">
        <v>45951</v>
      </c>
      <c r="D813" t="inlineStr">
        <is>
          <t>JÖNKÖPINGS LÄN</t>
        </is>
      </c>
      <c r="E813" t="inlineStr">
        <is>
          <t>VETLANDA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21267-2023</t>
        </is>
      </c>
      <c r="B814" s="1" t="n">
        <v>45062</v>
      </c>
      <c r="C814" s="1" t="n">
        <v>45951</v>
      </c>
      <c r="D814" t="inlineStr">
        <is>
          <t>JÖNKÖPINGS LÄN</t>
        </is>
      </c>
      <c r="E814" t="inlineStr">
        <is>
          <t>VETLANDA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41173-2023</t>
        </is>
      </c>
      <c r="B815" s="1" t="n">
        <v>45174.35186342592</v>
      </c>
      <c r="C815" s="1" t="n">
        <v>45951</v>
      </c>
      <c r="D815" t="inlineStr">
        <is>
          <t>JÖNKÖPINGS LÄN</t>
        </is>
      </c>
      <c r="E815" t="inlineStr">
        <is>
          <t>VETLANDA</t>
        </is>
      </c>
      <c r="F815" t="inlineStr">
        <is>
          <t>Sveaskog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53727-2024</t>
        </is>
      </c>
      <c r="B816" s="1" t="n">
        <v>45615.45342592592</v>
      </c>
      <c r="C816" s="1" t="n">
        <v>45951</v>
      </c>
      <c r="D816" t="inlineStr">
        <is>
          <t>JÖNKÖPINGS LÄN</t>
        </is>
      </c>
      <c r="E816" t="inlineStr">
        <is>
          <t>VETLANDA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5492-2025</t>
        </is>
      </c>
      <c r="B817" s="1" t="n">
        <v>45693.37408564815</v>
      </c>
      <c r="C817" s="1" t="n">
        <v>45951</v>
      </c>
      <c r="D817" t="inlineStr">
        <is>
          <t>JÖNKÖPINGS LÄN</t>
        </is>
      </c>
      <c r="E817" t="inlineStr">
        <is>
          <t>VETLANDA</t>
        </is>
      </c>
      <c r="G817" t="n">
        <v>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43147-2023</t>
        </is>
      </c>
      <c r="B818" s="1" t="n">
        <v>45183.31346064815</v>
      </c>
      <c r="C818" s="1" t="n">
        <v>45951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13993-2025</t>
        </is>
      </c>
      <c r="B819" s="1" t="n">
        <v>45739</v>
      </c>
      <c r="C819" s="1" t="n">
        <v>45951</v>
      </c>
      <c r="D819" t="inlineStr">
        <is>
          <t>JÖNKÖPINGS LÄN</t>
        </is>
      </c>
      <c r="E819" t="inlineStr">
        <is>
          <t>VETLANDA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24673-2023</t>
        </is>
      </c>
      <c r="B820" s="1" t="n">
        <v>45084.49469907407</v>
      </c>
      <c r="C820" s="1" t="n">
        <v>45951</v>
      </c>
      <c r="D820" t="inlineStr">
        <is>
          <t>JÖNKÖPINGS LÄN</t>
        </is>
      </c>
      <c r="E820" t="inlineStr">
        <is>
          <t>VETLANDA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19548-2025</t>
        </is>
      </c>
      <c r="B821" s="1" t="n">
        <v>45770.49387731482</v>
      </c>
      <c r="C821" s="1" t="n">
        <v>45951</v>
      </c>
      <c r="D821" t="inlineStr">
        <is>
          <t>JÖNKÖPINGS LÄN</t>
        </is>
      </c>
      <c r="E821" t="inlineStr">
        <is>
          <t>VETLANDA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3819-2022</t>
        </is>
      </c>
      <c r="B822" s="1" t="n">
        <v>44587.3328587963</v>
      </c>
      <c r="C822" s="1" t="n">
        <v>45951</v>
      </c>
      <c r="D822" t="inlineStr">
        <is>
          <t>JÖNKÖPINGS LÄN</t>
        </is>
      </c>
      <c r="E822" t="inlineStr">
        <is>
          <t>VETLANDA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43559-2023</t>
        </is>
      </c>
      <c r="B823" s="1" t="n">
        <v>45184.57670138889</v>
      </c>
      <c r="C823" s="1" t="n">
        <v>45951</v>
      </c>
      <c r="D823" t="inlineStr">
        <is>
          <t>JÖNKÖPINGS LÄN</t>
        </is>
      </c>
      <c r="E823" t="inlineStr">
        <is>
          <t>VETLANDA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58572-2023</t>
        </is>
      </c>
      <c r="B824" s="1" t="n">
        <v>45251.44596064815</v>
      </c>
      <c r="C824" s="1" t="n">
        <v>45951</v>
      </c>
      <c r="D824" t="inlineStr">
        <is>
          <t>JÖNKÖPINGS LÄN</t>
        </is>
      </c>
      <c r="E824" t="inlineStr">
        <is>
          <t>VETLANDA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32581-2021</t>
        </is>
      </c>
      <c r="B825" s="1" t="n">
        <v>44371</v>
      </c>
      <c r="C825" s="1" t="n">
        <v>45951</v>
      </c>
      <c r="D825" t="inlineStr">
        <is>
          <t>JÖNKÖPINGS LÄN</t>
        </is>
      </c>
      <c r="E825" t="inlineStr">
        <is>
          <t>VETLANDA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39165-2023</t>
        </is>
      </c>
      <c r="B826" s="1" t="n">
        <v>45166.36192129629</v>
      </c>
      <c r="C826" s="1" t="n">
        <v>45951</v>
      </c>
      <c r="D826" t="inlineStr">
        <is>
          <t>JÖNKÖPINGS LÄN</t>
        </is>
      </c>
      <c r="E826" t="inlineStr">
        <is>
          <t>VETLANDA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15398-2024</t>
        </is>
      </c>
      <c r="B827" s="1" t="n">
        <v>45401.32675925926</v>
      </c>
      <c r="C827" s="1" t="n">
        <v>45951</v>
      </c>
      <c r="D827" t="inlineStr">
        <is>
          <t>JÖNKÖPINGS LÄN</t>
        </is>
      </c>
      <c r="E827" t="inlineStr">
        <is>
          <t>VETLANDA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54239-2024</t>
        </is>
      </c>
      <c r="B828" s="1" t="n">
        <v>45616.67851851852</v>
      </c>
      <c r="C828" s="1" t="n">
        <v>45951</v>
      </c>
      <c r="D828" t="inlineStr">
        <is>
          <t>JÖNKÖPINGS LÄN</t>
        </is>
      </c>
      <c r="E828" t="inlineStr">
        <is>
          <t>VETLANDA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19444-2022</t>
        </is>
      </c>
      <c r="B829" s="1" t="n">
        <v>44693.3846875</v>
      </c>
      <c r="C829" s="1" t="n">
        <v>45951</v>
      </c>
      <c r="D829" t="inlineStr">
        <is>
          <t>JÖNKÖPINGS LÄN</t>
        </is>
      </c>
      <c r="E829" t="inlineStr">
        <is>
          <t>VETLANDA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67274-2021</t>
        </is>
      </c>
      <c r="B830" s="1" t="n">
        <v>44523.60070601852</v>
      </c>
      <c r="C830" s="1" t="n">
        <v>45951</v>
      </c>
      <c r="D830" t="inlineStr">
        <is>
          <t>JÖNKÖPINGS LÄN</t>
        </is>
      </c>
      <c r="E830" t="inlineStr">
        <is>
          <t>VETLANDA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19065-2023</t>
        </is>
      </c>
      <c r="B831" s="1" t="n">
        <v>45048</v>
      </c>
      <c r="C831" s="1" t="n">
        <v>45951</v>
      </c>
      <c r="D831" t="inlineStr">
        <is>
          <t>JÖNKÖPINGS LÄN</t>
        </is>
      </c>
      <c r="E831" t="inlineStr">
        <is>
          <t>VETLANDA</t>
        </is>
      </c>
      <c r="G831" t="n">
        <v>15.7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41291-2025</t>
        </is>
      </c>
      <c r="B832" s="1" t="n">
        <v>45898.64612268518</v>
      </c>
      <c r="C832" s="1" t="n">
        <v>45951</v>
      </c>
      <c r="D832" t="inlineStr">
        <is>
          <t>JÖNKÖPINGS LÄN</t>
        </is>
      </c>
      <c r="E832" t="inlineStr">
        <is>
          <t>VETLANDA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41421-2023</t>
        </is>
      </c>
      <c r="B833" s="1" t="n">
        <v>45175.33553240741</v>
      </c>
      <c r="C833" s="1" t="n">
        <v>45951</v>
      </c>
      <c r="D833" t="inlineStr">
        <is>
          <t>JÖNKÖPINGS LÄN</t>
        </is>
      </c>
      <c r="E833" t="inlineStr">
        <is>
          <t>VETLANDA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52173-2024</t>
        </is>
      </c>
      <c r="B834" s="1" t="n">
        <v>45608.54987268519</v>
      </c>
      <c r="C834" s="1" t="n">
        <v>45951</v>
      </c>
      <c r="D834" t="inlineStr">
        <is>
          <t>JÖNKÖPINGS LÄN</t>
        </is>
      </c>
      <c r="E834" t="inlineStr">
        <is>
          <t>VETLANDA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32318-2022</t>
        </is>
      </c>
      <c r="B835" s="1" t="n">
        <v>44781</v>
      </c>
      <c r="C835" s="1" t="n">
        <v>45951</v>
      </c>
      <c r="D835" t="inlineStr">
        <is>
          <t>JÖNKÖPINGS LÄN</t>
        </is>
      </c>
      <c r="E835" t="inlineStr">
        <is>
          <t>VETLANDA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57318-2024</t>
        </is>
      </c>
      <c r="B836" s="1" t="n">
        <v>45629.61628472222</v>
      </c>
      <c r="C836" s="1" t="n">
        <v>45951</v>
      </c>
      <c r="D836" t="inlineStr">
        <is>
          <t>JÖNKÖPINGS LÄN</t>
        </is>
      </c>
      <c r="E836" t="inlineStr">
        <is>
          <t>VETLANDA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6321-2021</t>
        </is>
      </c>
      <c r="B837" s="1" t="n">
        <v>44235</v>
      </c>
      <c r="C837" s="1" t="n">
        <v>45951</v>
      </c>
      <c r="D837" t="inlineStr">
        <is>
          <t>JÖNKÖPINGS LÄN</t>
        </is>
      </c>
      <c r="E837" t="inlineStr">
        <is>
          <t>VETLANDA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64613-2023</t>
        </is>
      </c>
      <c r="B838" s="1" t="n">
        <v>45281.52006944444</v>
      </c>
      <c r="C838" s="1" t="n">
        <v>45951</v>
      </c>
      <c r="D838" t="inlineStr">
        <is>
          <t>JÖNKÖPINGS LÄN</t>
        </is>
      </c>
      <c r="E838" t="inlineStr">
        <is>
          <t>VETLANDA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8207-2024</t>
        </is>
      </c>
      <c r="B839" s="1" t="n">
        <v>45351.72865740741</v>
      </c>
      <c r="C839" s="1" t="n">
        <v>45951</v>
      </c>
      <c r="D839" t="inlineStr">
        <is>
          <t>JÖNKÖPINGS LÄN</t>
        </is>
      </c>
      <c r="E839" t="inlineStr">
        <is>
          <t>VETLANDA</t>
        </is>
      </c>
      <c r="G839" t="n">
        <v>3.5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15502-2024</t>
        </is>
      </c>
      <c r="B840" s="1" t="n">
        <v>45401.54920138889</v>
      </c>
      <c r="C840" s="1" t="n">
        <v>45951</v>
      </c>
      <c r="D840" t="inlineStr">
        <is>
          <t>JÖNKÖPINGS LÄN</t>
        </is>
      </c>
      <c r="E840" t="inlineStr">
        <is>
          <t>VETLANDA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7592-2024</t>
        </is>
      </c>
      <c r="B841" s="1" t="n">
        <v>45348</v>
      </c>
      <c r="C841" s="1" t="n">
        <v>45951</v>
      </c>
      <c r="D841" t="inlineStr">
        <is>
          <t>JÖNKÖPINGS LÄN</t>
        </is>
      </c>
      <c r="E841" t="inlineStr">
        <is>
          <t>VETLANDA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39868-2023</t>
        </is>
      </c>
      <c r="B842" s="1" t="n">
        <v>45168.39784722222</v>
      </c>
      <c r="C842" s="1" t="n">
        <v>45951</v>
      </c>
      <c r="D842" t="inlineStr">
        <is>
          <t>JÖNKÖPINGS LÄN</t>
        </is>
      </c>
      <c r="E842" t="inlineStr">
        <is>
          <t>VETLANDA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9665-2021</t>
        </is>
      </c>
      <c r="B843" s="1" t="n">
        <v>44252.37584490741</v>
      </c>
      <c r="C843" s="1" t="n">
        <v>45951</v>
      </c>
      <c r="D843" t="inlineStr">
        <is>
          <t>JÖNKÖPINGS LÄN</t>
        </is>
      </c>
      <c r="E843" t="inlineStr">
        <is>
          <t>VETLANDA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9037-2024</t>
        </is>
      </c>
      <c r="B844" s="1" t="n">
        <v>45357.63869212963</v>
      </c>
      <c r="C844" s="1" t="n">
        <v>45951</v>
      </c>
      <c r="D844" t="inlineStr">
        <is>
          <t>JÖNKÖPINGS LÄN</t>
        </is>
      </c>
      <c r="E844" t="inlineStr">
        <is>
          <t>VETLANDA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41260-2025</t>
        </is>
      </c>
      <c r="B845" s="1" t="n">
        <v>45898.61107638889</v>
      </c>
      <c r="C845" s="1" t="n">
        <v>45951</v>
      </c>
      <c r="D845" t="inlineStr">
        <is>
          <t>JÖNKÖPINGS LÄN</t>
        </is>
      </c>
      <c r="E845" t="inlineStr">
        <is>
          <t>VETLANDA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72411-2021</t>
        </is>
      </c>
      <c r="B846" s="1" t="n">
        <v>44545.62172453704</v>
      </c>
      <c r="C846" s="1" t="n">
        <v>45951</v>
      </c>
      <c r="D846" t="inlineStr">
        <is>
          <t>JÖNKÖPINGS LÄN</t>
        </is>
      </c>
      <c r="E846" t="inlineStr">
        <is>
          <t>VETLANDA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38189-2023</t>
        </is>
      </c>
      <c r="B847" s="1" t="n">
        <v>45161.48237268518</v>
      </c>
      <c r="C847" s="1" t="n">
        <v>45951</v>
      </c>
      <c r="D847" t="inlineStr">
        <is>
          <t>JÖNKÖPINGS LÄN</t>
        </is>
      </c>
      <c r="E847" t="inlineStr">
        <is>
          <t>VETLANDA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38196-2023</t>
        </is>
      </c>
      <c r="B848" s="1" t="n">
        <v>45161.49346064815</v>
      </c>
      <c r="C848" s="1" t="n">
        <v>45951</v>
      </c>
      <c r="D848" t="inlineStr">
        <is>
          <t>JÖNKÖPINGS LÄN</t>
        </is>
      </c>
      <c r="E848" t="inlineStr">
        <is>
          <t>VETLANDA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47684-2025</t>
        </is>
      </c>
      <c r="B849" s="1" t="n">
        <v>45930</v>
      </c>
      <c r="C849" s="1" t="n">
        <v>45951</v>
      </c>
      <c r="D849" t="inlineStr">
        <is>
          <t>JÖNKÖPINGS LÄN</t>
        </is>
      </c>
      <c r="E849" t="inlineStr">
        <is>
          <t>VETLANDA</t>
        </is>
      </c>
      <c r="F849" t="inlineStr">
        <is>
          <t>Kyrkan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  <c r="U849">
        <f>HYPERLINK("https://klasma.github.io/Logging_0685/knärot/A 47684-2025 karta knärot.png", "A 47684-2025")</f>
        <v/>
      </c>
      <c r="V849">
        <f>HYPERLINK("https://klasma.github.io/Logging_0685/klagomål/A 47684-2025 FSC-klagomål.docx", "A 47684-2025")</f>
        <v/>
      </c>
      <c r="W849">
        <f>HYPERLINK("https://klasma.github.io/Logging_0685/klagomålsmail/A 47684-2025 FSC-klagomål mail.docx", "A 47684-2025")</f>
        <v/>
      </c>
      <c r="X849">
        <f>HYPERLINK("https://klasma.github.io/Logging_0685/tillsyn/A 47684-2025 tillsynsbegäran.docx", "A 47684-2025")</f>
        <v/>
      </c>
      <c r="Y849">
        <f>HYPERLINK("https://klasma.github.io/Logging_0685/tillsynsmail/A 47684-2025 tillsynsbegäran mail.docx", "A 47684-2025")</f>
        <v/>
      </c>
    </row>
    <row r="850" ht="15" customHeight="1">
      <c r="A850" t="inlineStr">
        <is>
          <t>A 31010-2023</t>
        </is>
      </c>
      <c r="B850" s="1" t="n">
        <v>45113.56304398148</v>
      </c>
      <c r="C850" s="1" t="n">
        <v>45951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41266-2025</t>
        </is>
      </c>
      <c r="B851" s="1" t="n">
        <v>45898.61667824074</v>
      </c>
      <c r="C851" s="1" t="n">
        <v>45951</v>
      </c>
      <c r="D851" t="inlineStr">
        <is>
          <t>JÖNKÖPINGS LÄN</t>
        </is>
      </c>
      <c r="E851" t="inlineStr">
        <is>
          <t>VETLANDA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45419-2025</t>
        </is>
      </c>
      <c r="B852" s="1" t="n">
        <v>45922.44916666667</v>
      </c>
      <c r="C852" s="1" t="n">
        <v>45951</v>
      </c>
      <c r="D852" t="inlineStr">
        <is>
          <t>JÖNKÖPINGS LÄN</t>
        </is>
      </c>
      <c r="E852" t="inlineStr">
        <is>
          <t>VETLANDA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26791-2024</t>
        </is>
      </c>
      <c r="B853" s="1" t="n">
        <v>45470.49353009259</v>
      </c>
      <c r="C853" s="1" t="n">
        <v>45951</v>
      </c>
      <c r="D853" t="inlineStr">
        <is>
          <t>JÖNKÖPINGS LÄN</t>
        </is>
      </c>
      <c r="E853" t="inlineStr">
        <is>
          <t>VETLANDA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42990-2023</t>
        </is>
      </c>
      <c r="B854" s="1" t="n">
        <v>45182.62420138889</v>
      </c>
      <c r="C854" s="1" t="n">
        <v>45951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28774-2024</t>
        </is>
      </c>
      <c r="B855" s="1" t="n">
        <v>45478</v>
      </c>
      <c r="C855" s="1" t="n">
        <v>45951</v>
      </c>
      <c r="D855" t="inlineStr">
        <is>
          <t>JÖNKÖPINGS LÄN</t>
        </is>
      </c>
      <c r="E855" t="inlineStr">
        <is>
          <t>VETLANDA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41021-2025</t>
        </is>
      </c>
      <c r="B856" s="1" t="n">
        <v>45898.36572916667</v>
      </c>
      <c r="C856" s="1" t="n">
        <v>45951</v>
      </c>
      <c r="D856" t="inlineStr">
        <is>
          <t>JÖNKÖPINGS LÄN</t>
        </is>
      </c>
      <c r="E856" t="inlineStr">
        <is>
          <t>VETLANDA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16082-2024</t>
        </is>
      </c>
      <c r="B857" s="1" t="n">
        <v>45406.36346064815</v>
      </c>
      <c r="C857" s="1" t="n">
        <v>45951</v>
      </c>
      <c r="D857" t="inlineStr">
        <is>
          <t>JÖNKÖPINGS LÄN</t>
        </is>
      </c>
      <c r="E857" t="inlineStr">
        <is>
          <t>VETLANDA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38373-2024</t>
        </is>
      </c>
      <c r="B858" s="1" t="n">
        <v>45545.90186342593</v>
      </c>
      <c r="C858" s="1" t="n">
        <v>45951</v>
      </c>
      <c r="D858" t="inlineStr">
        <is>
          <t>JÖNKÖPINGS LÄN</t>
        </is>
      </c>
      <c r="E858" t="inlineStr">
        <is>
          <t>VETLANDA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45947-2024</t>
        </is>
      </c>
      <c r="B859" s="1" t="n">
        <v>45580.5531712963</v>
      </c>
      <c r="C859" s="1" t="n">
        <v>45951</v>
      </c>
      <c r="D859" t="inlineStr">
        <is>
          <t>JÖNKÖPINGS LÄN</t>
        </is>
      </c>
      <c r="E859" t="inlineStr">
        <is>
          <t>VETLANDA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14923-2025</t>
        </is>
      </c>
      <c r="B860" s="1" t="n">
        <v>45743</v>
      </c>
      <c r="C860" s="1" t="n">
        <v>45951</v>
      </c>
      <c r="D860" t="inlineStr">
        <is>
          <t>JÖNKÖPINGS LÄN</t>
        </is>
      </c>
      <c r="E860" t="inlineStr">
        <is>
          <t>VETLANDA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12742-2025</t>
        </is>
      </c>
      <c r="B861" s="1" t="n">
        <v>45733.54788194445</v>
      </c>
      <c r="C861" s="1" t="n">
        <v>45951</v>
      </c>
      <c r="D861" t="inlineStr">
        <is>
          <t>JÖNKÖPINGS LÄN</t>
        </is>
      </c>
      <c r="E861" t="inlineStr">
        <is>
          <t>VETLANDA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12748-2025</t>
        </is>
      </c>
      <c r="B862" s="1" t="n">
        <v>45733.55436342592</v>
      </c>
      <c r="C862" s="1" t="n">
        <v>45951</v>
      </c>
      <c r="D862" t="inlineStr">
        <is>
          <t>JÖNKÖPINGS LÄN</t>
        </is>
      </c>
      <c r="E862" t="inlineStr">
        <is>
          <t>VETLANDA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13789-2025</t>
        </is>
      </c>
      <c r="B863" s="1" t="n">
        <v>45737.45528935185</v>
      </c>
      <c r="C863" s="1" t="n">
        <v>45951</v>
      </c>
      <c r="D863" t="inlineStr">
        <is>
          <t>JÖNKÖPINGS LÄN</t>
        </is>
      </c>
      <c r="E863" t="inlineStr">
        <is>
          <t>VETLANDA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13812-2025</t>
        </is>
      </c>
      <c r="B864" s="1" t="n">
        <v>45737</v>
      </c>
      <c r="C864" s="1" t="n">
        <v>45951</v>
      </c>
      <c r="D864" t="inlineStr">
        <is>
          <t>JÖNKÖPINGS LÄN</t>
        </is>
      </c>
      <c r="E864" t="inlineStr">
        <is>
          <t>VETLANDA</t>
        </is>
      </c>
      <c r="G864" t="n">
        <v>4.5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50433-2025</t>
        </is>
      </c>
      <c r="B865" s="1" t="n">
        <v>45944.69631944445</v>
      </c>
      <c r="C865" s="1" t="n">
        <v>45951</v>
      </c>
      <c r="D865" t="inlineStr">
        <is>
          <t>JÖNKÖPINGS LÄN</t>
        </is>
      </c>
      <c r="E865" t="inlineStr">
        <is>
          <t>VETLANDA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27706-2023</t>
        </is>
      </c>
      <c r="B866" s="1" t="n">
        <v>45098.31300925926</v>
      </c>
      <c r="C866" s="1" t="n">
        <v>45951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9777-2023</t>
        </is>
      </c>
      <c r="B867" s="1" t="n">
        <v>44984.61239583333</v>
      </c>
      <c r="C867" s="1" t="n">
        <v>45951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43510-2024</t>
        </is>
      </c>
      <c r="B868" s="1" t="n">
        <v>45569.31168981481</v>
      </c>
      <c r="C868" s="1" t="n">
        <v>45951</v>
      </c>
      <c r="D868" t="inlineStr">
        <is>
          <t>JÖNKÖPINGS LÄN</t>
        </is>
      </c>
      <c r="E868" t="inlineStr">
        <is>
          <t>VETLANDA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1704-2024</t>
        </is>
      </c>
      <c r="B869" s="1" t="n">
        <v>45307.38616898148</v>
      </c>
      <c r="C869" s="1" t="n">
        <v>45951</v>
      </c>
      <c r="D869" t="inlineStr">
        <is>
          <t>JÖNKÖPINGS LÄN</t>
        </is>
      </c>
      <c r="E869" t="inlineStr">
        <is>
          <t>VETLANDA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41689-2025</t>
        </is>
      </c>
      <c r="B870" s="1" t="n">
        <v>45902.40195601852</v>
      </c>
      <c r="C870" s="1" t="n">
        <v>45951</v>
      </c>
      <c r="D870" t="inlineStr">
        <is>
          <t>JÖNKÖPINGS LÄN</t>
        </is>
      </c>
      <c r="E870" t="inlineStr">
        <is>
          <t>VETLANDA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14750-2025</t>
        </is>
      </c>
      <c r="B871" s="1" t="n">
        <v>45742</v>
      </c>
      <c r="C871" s="1" t="n">
        <v>45951</v>
      </c>
      <c r="D871" t="inlineStr">
        <is>
          <t>JÖNKÖPINGS LÄN</t>
        </is>
      </c>
      <c r="E871" t="inlineStr">
        <is>
          <t>VETLANDA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50330-2025</t>
        </is>
      </c>
      <c r="B872" s="1" t="n">
        <v>45944.46826388889</v>
      </c>
      <c r="C872" s="1" t="n">
        <v>45951</v>
      </c>
      <c r="D872" t="inlineStr">
        <is>
          <t>JÖNKÖPINGS LÄN</t>
        </is>
      </c>
      <c r="E872" t="inlineStr">
        <is>
          <t>VETLANDA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53537-2021</t>
        </is>
      </c>
      <c r="B873" s="1" t="n">
        <v>44468</v>
      </c>
      <c r="C873" s="1" t="n">
        <v>45951</v>
      </c>
      <c r="D873" t="inlineStr">
        <is>
          <t>JÖNKÖPINGS LÄN</t>
        </is>
      </c>
      <c r="E873" t="inlineStr">
        <is>
          <t>VETLANDA</t>
        </is>
      </c>
      <c r="G873" t="n">
        <v>2.7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61254-2024</t>
        </is>
      </c>
      <c r="B874" s="1" t="n">
        <v>45645.70311342592</v>
      </c>
      <c r="C874" s="1" t="n">
        <v>45951</v>
      </c>
      <c r="D874" t="inlineStr">
        <is>
          <t>JÖNKÖPINGS LÄN</t>
        </is>
      </c>
      <c r="E874" t="inlineStr">
        <is>
          <t>VETLANDA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41508-2025</t>
        </is>
      </c>
      <c r="B875" s="1" t="n">
        <v>45901.53131944445</v>
      </c>
      <c r="C875" s="1" t="n">
        <v>45951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41544-2025</t>
        </is>
      </c>
      <c r="B876" s="1" t="n">
        <v>45901</v>
      </c>
      <c r="C876" s="1" t="n">
        <v>45951</v>
      </c>
      <c r="D876" t="inlineStr">
        <is>
          <t>JÖNKÖPINGS LÄN</t>
        </is>
      </c>
      <c r="E876" t="inlineStr">
        <is>
          <t>VETLANDA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13991-2025</t>
        </is>
      </c>
      <c r="B877" s="1" t="n">
        <v>45739.65790509259</v>
      </c>
      <c r="C877" s="1" t="n">
        <v>45951</v>
      </c>
      <c r="D877" t="inlineStr">
        <is>
          <t>JÖNKÖPINGS LÄN</t>
        </is>
      </c>
      <c r="E877" t="inlineStr">
        <is>
          <t>VETLANDA</t>
        </is>
      </c>
      <c r="G877" t="n">
        <v>2.3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14749-2025</t>
        </is>
      </c>
      <c r="B878" s="1" t="n">
        <v>45742</v>
      </c>
      <c r="C878" s="1" t="n">
        <v>45951</v>
      </c>
      <c r="D878" t="inlineStr">
        <is>
          <t>JÖNKÖPINGS LÄN</t>
        </is>
      </c>
      <c r="E878" t="inlineStr">
        <is>
          <t>VETLANDA</t>
        </is>
      </c>
      <c r="G878" t="n">
        <v>11.8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12049-2025</t>
        </is>
      </c>
      <c r="B879" s="1" t="n">
        <v>45728.66796296297</v>
      </c>
      <c r="C879" s="1" t="n">
        <v>45951</v>
      </c>
      <c r="D879" t="inlineStr">
        <is>
          <t>JÖNKÖPINGS LÄN</t>
        </is>
      </c>
      <c r="E879" t="inlineStr">
        <is>
          <t>VETLANDA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14440-2025</t>
        </is>
      </c>
      <c r="B880" s="1" t="n">
        <v>45741.51513888889</v>
      </c>
      <c r="C880" s="1" t="n">
        <v>45951</v>
      </c>
      <c r="D880" t="inlineStr">
        <is>
          <t>JÖNKÖPINGS LÄN</t>
        </is>
      </c>
      <c r="E880" t="inlineStr">
        <is>
          <t>VETLANDA</t>
        </is>
      </c>
      <c r="F880" t="inlineStr">
        <is>
          <t>Sveaskog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13164-2025</t>
        </is>
      </c>
      <c r="B881" s="1" t="n">
        <v>45735.36429398148</v>
      </c>
      <c r="C881" s="1" t="n">
        <v>45951</v>
      </c>
      <c r="D881" t="inlineStr">
        <is>
          <t>JÖNKÖPINGS LÄN</t>
        </is>
      </c>
      <c r="E881" t="inlineStr">
        <is>
          <t>VETLANDA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13255-2025</t>
        </is>
      </c>
      <c r="B882" s="1" t="n">
        <v>45735</v>
      </c>
      <c r="C882" s="1" t="n">
        <v>45951</v>
      </c>
      <c r="D882" t="inlineStr">
        <is>
          <t>JÖNKÖPINGS LÄN</t>
        </is>
      </c>
      <c r="E882" t="inlineStr">
        <is>
          <t>VETLANDA</t>
        </is>
      </c>
      <c r="G882" t="n">
        <v>4.4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13791-2025</t>
        </is>
      </c>
      <c r="B883" s="1" t="n">
        <v>45737.46738425926</v>
      </c>
      <c r="C883" s="1" t="n">
        <v>45951</v>
      </c>
      <c r="D883" t="inlineStr">
        <is>
          <t>JÖNKÖPINGS LÄN</t>
        </is>
      </c>
      <c r="E883" t="inlineStr">
        <is>
          <t>VETLANDA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14439-2025</t>
        </is>
      </c>
      <c r="B884" s="1" t="n">
        <v>45741.51402777778</v>
      </c>
      <c r="C884" s="1" t="n">
        <v>45951</v>
      </c>
      <c r="D884" t="inlineStr">
        <is>
          <t>JÖNKÖPINGS LÄN</t>
        </is>
      </c>
      <c r="E884" t="inlineStr">
        <is>
          <t>VETLANDA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12910-2025</t>
        </is>
      </c>
      <c r="B885" s="1" t="n">
        <v>45733.83012731482</v>
      </c>
      <c r="C885" s="1" t="n">
        <v>45951</v>
      </c>
      <c r="D885" t="inlineStr">
        <is>
          <t>JÖNKÖPINGS LÄN</t>
        </is>
      </c>
      <c r="E885" t="inlineStr">
        <is>
          <t>VETLANDA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14561-2025</t>
        </is>
      </c>
      <c r="B886" s="1" t="n">
        <v>45741.78167824074</v>
      </c>
      <c r="C886" s="1" t="n">
        <v>45951</v>
      </c>
      <c r="D886" t="inlineStr">
        <is>
          <t>JÖNKÖPINGS LÄN</t>
        </is>
      </c>
      <c r="E886" t="inlineStr">
        <is>
          <t>VETLANDA</t>
        </is>
      </c>
      <c r="G886" t="n">
        <v>4.9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14653-2025</t>
        </is>
      </c>
      <c r="B887" s="1" t="n">
        <v>45742.49528935185</v>
      </c>
      <c r="C887" s="1" t="n">
        <v>45951</v>
      </c>
      <c r="D887" t="inlineStr">
        <is>
          <t>JÖNKÖPINGS LÄN</t>
        </is>
      </c>
      <c r="E887" t="inlineStr">
        <is>
          <t>VETLANDA</t>
        </is>
      </c>
      <c r="G887" t="n">
        <v>4.6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41700-2025</t>
        </is>
      </c>
      <c r="B888" s="1" t="n">
        <v>45902.4108449074</v>
      </c>
      <c r="C888" s="1" t="n">
        <v>45951</v>
      </c>
      <c r="D888" t="inlineStr">
        <is>
          <t>JÖNKÖPINGS LÄN</t>
        </is>
      </c>
      <c r="E888" t="inlineStr">
        <is>
          <t>VETLANDA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41754-2025</t>
        </is>
      </c>
      <c r="B889" s="1" t="n">
        <v>45902.5015625</v>
      </c>
      <c r="C889" s="1" t="n">
        <v>45951</v>
      </c>
      <c r="D889" t="inlineStr">
        <is>
          <t>JÖNKÖPINGS LÄN</t>
        </is>
      </c>
      <c r="E889" t="inlineStr">
        <is>
          <t>VETLANDA</t>
        </is>
      </c>
      <c r="G889" t="n">
        <v>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39826-2022</t>
        </is>
      </c>
      <c r="B890" s="1" t="n">
        <v>44819</v>
      </c>
      <c r="C890" s="1" t="n">
        <v>45951</v>
      </c>
      <c r="D890" t="inlineStr">
        <is>
          <t>JÖNKÖPINGS LÄN</t>
        </is>
      </c>
      <c r="E890" t="inlineStr">
        <is>
          <t>VETLANDA</t>
        </is>
      </c>
      <c r="F890" t="inlineStr">
        <is>
          <t>Övriga Aktiebolag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29753-2023</t>
        </is>
      </c>
      <c r="B891" s="1" t="n">
        <v>45107</v>
      </c>
      <c r="C891" s="1" t="n">
        <v>45951</v>
      </c>
      <c r="D891" t="inlineStr">
        <is>
          <t>JÖNKÖPINGS LÄN</t>
        </is>
      </c>
      <c r="E891" t="inlineStr">
        <is>
          <t>VETLANDA</t>
        </is>
      </c>
      <c r="G891" t="n">
        <v>5.2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37255-2024</t>
        </is>
      </c>
      <c r="B892" s="1" t="n">
        <v>45540.36818287037</v>
      </c>
      <c r="C892" s="1" t="n">
        <v>45951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7938-2024</t>
        </is>
      </c>
      <c r="B893" s="1" t="n">
        <v>45350.51460648148</v>
      </c>
      <c r="C893" s="1" t="n">
        <v>45951</v>
      </c>
      <c r="D893" t="inlineStr">
        <is>
          <t>JÖNKÖPINGS LÄN</t>
        </is>
      </c>
      <c r="E893" t="inlineStr">
        <is>
          <t>VETLANDA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34483-2024</t>
        </is>
      </c>
      <c r="B894" s="1" t="n">
        <v>45525.60603009259</v>
      </c>
      <c r="C894" s="1" t="n">
        <v>45951</v>
      </c>
      <c r="D894" t="inlineStr">
        <is>
          <t>JÖNKÖPINGS LÄN</t>
        </is>
      </c>
      <c r="E894" t="inlineStr">
        <is>
          <t>VETLANDA</t>
        </is>
      </c>
      <c r="G894" t="n">
        <v>0.1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16774-2023</t>
        </is>
      </c>
      <c r="B895" s="1" t="n">
        <v>45031.40950231482</v>
      </c>
      <c r="C895" s="1" t="n">
        <v>45951</v>
      </c>
      <c r="D895" t="inlineStr">
        <is>
          <t>JÖNKÖPINGS LÄN</t>
        </is>
      </c>
      <c r="E895" t="inlineStr">
        <is>
          <t>VETLANDA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12404-2025</t>
        </is>
      </c>
      <c r="B896" s="1" t="n">
        <v>45730.42434027778</v>
      </c>
      <c r="C896" s="1" t="n">
        <v>45951</v>
      </c>
      <c r="D896" t="inlineStr">
        <is>
          <t>JÖNKÖPINGS LÄN</t>
        </is>
      </c>
      <c r="E896" t="inlineStr">
        <is>
          <t>VETLANDA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13178-2025</t>
        </is>
      </c>
      <c r="B897" s="1" t="n">
        <v>45735.37444444445</v>
      </c>
      <c r="C897" s="1" t="n">
        <v>45951</v>
      </c>
      <c r="D897" t="inlineStr">
        <is>
          <t>JÖNKÖPINGS LÄN</t>
        </is>
      </c>
      <c r="E897" t="inlineStr">
        <is>
          <t>VETLANDA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13215-2021</t>
        </is>
      </c>
      <c r="B898" s="1" t="n">
        <v>44272.58122685185</v>
      </c>
      <c r="C898" s="1" t="n">
        <v>45951</v>
      </c>
      <c r="D898" t="inlineStr">
        <is>
          <t>JÖNKÖPINGS LÄN</t>
        </is>
      </c>
      <c r="E898" t="inlineStr">
        <is>
          <t>VETLANDA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28587-2025</t>
        </is>
      </c>
      <c r="B899" s="1" t="n">
        <v>45819.5825462963</v>
      </c>
      <c r="C899" s="1" t="n">
        <v>45951</v>
      </c>
      <c r="D899" t="inlineStr">
        <is>
          <t>JÖNKÖPINGS LÄN</t>
        </is>
      </c>
      <c r="E899" t="inlineStr">
        <is>
          <t>VETLANDA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13815-2025</t>
        </is>
      </c>
      <c r="B900" s="1" t="n">
        <v>45737.51153935185</v>
      </c>
      <c r="C900" s="1" t="n">
        <v>45951</v>
      </c>
      <c r="D900" t="inlineStr">
        <is>
          <t>JÖNKÖPINGS LÄN</t>
        </is>
      </c>
      <c r="E900" t="inlineStr">
        <is>
          <t>VETLANDA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56938-2024</t>
        </is>
      </c>
      <c r="B901" s="1" t="n">
        <v>45628.61552083334</v>
      </c>
      <c r="C901" s="1" t="n">
        <v>45951</v>
      </c>
      <c r="D901" t="inlineStr">
        <is>
          <t>JÖNKÖPINGS LÄN</t>
        </is>
      </c>
      <c r="E901" t="inlineStr">
        <is>
          <t>VETLANDA</t>
        </is>
      </c>
      <c r="G901" t="n">
        <v>5.6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27406-2023</t>
        </is>
      </c>
      <c r="B902" s="1" t="n">
        <v>45097.31440972222</v>
      </c>
      <c r="C902" s="1" t="n">
        <v>45951</v>
      </c>
      <c r="D902" t="inlineStr">
        <is>
          <t>JÖNKÖPINGS LÄN</t>
        </is>
      </c>
      <c r="E902" t="inlineStr">
        <is>
          <t>VETLANDA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27449-2023</t>
        </is>
      </c>
      <c r="B903" s="1" t="n">
        <v>45097.42025462963</v>
      </c>
      <c r="C903" s="1" t="n">
        <v>45951</v>
      </c>
      <c r="D903" t="inlineStr">
        <is>
          <t>JÖNKÖPINGS LÄN</t>
        </is>
      </c>
      <c r="E903" t="inlineStr">
        <is>
          <t>VETLANDA</t>
        </is>
      </c>
      <c r="G903" t="n">
        <v>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34493-2024</t>
        </is>
      </c>
      <c r="B904" s="1" t="n">
        <v>45525.62247685185</v>
      </c>
      <c r="C904" s="1" t="n">
        <v>45951</v>
      </c>
      <c r="D904" t="inlineStr">
        <is>
          <t>JÖNKÖPINGS LÄN</t>
        </is>
      </c>
      <c r="E904" t="inlineStr">
        <is>
          <t>VETLANDA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60395-2023</t>
        </is>
      </c>
      <c r="B905" s="1" t="n">
        <v>45259</v>
      </c>
      <c r="C905" s="1" t="n">
        <v>45951</v>
      </c>
      <c r="D905" t="inlineStr">
        <is>
          <t>JÖNKÖPINGS LÄN</t>
        </is>
      </c>
      <c r="E905" t="inlineStr">
        <is>
          <t>VETLANDA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24991-2025</t>
        </is>
      </c>
      <c r="B906" s="1" t="n">
        <v>45799.61232638889</v>
      </c>
      <c r="C906" s="1" t="n">
        <v>45951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52776-2024</t>
        </is>
      </c>
      <c r="B907" s="1" t="n">
        <v>45610</v>
      </c>
      <c r="C907" s="1" t="n">
        <v>45951</v>
      </c>
      <c r="D907" t="inlineStr">
        <is>
          <t>JÖNKÖPINGS LÄN</t>
        </is>
      </c>
      <c r="E907" t="inlineStr">
        <is>
          <t>VETLANDA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1958-2025</t>
        </is>
      </c>
      <c r="B908" s="1" t="n">
        <v>45672.35665509259</v>
      </c>
      <c r="C908" s="1" t="n">
        <v>45951</v>
      </c>
      <c r="D908" t="inlineStr">
        <is>
          <t>JÖNKÖPINGS LÄN</t>
        </is>
      </c>
      <c r="E908" t="inlineStr">
        <is>
          <t>VETLANDA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25011-2025</t>
        </is>
      </c>
      <c r="B909" s="1" t="n">
        <v>45799</v>
      </c>
      <c r="C909" s="1" t="n">
        <v>45951</v>
      </c>
      <c r="D909" t="inlineStr">
        <is>
          <t>JÖNKÖPINGS LÄN</t>
        </is>
      </c>
      <c r="E909" t="inlineStr">
        <is>
          <t>VETLANDA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6635-2024</t>
        </is>
      </c>
      <c r="B910" s="1" t="n">
        <v>45341.64803240741</v>
      </c>
      <c r="C910" s="1" t="n">
        <v>45951</v>
      </c>
      <c r="D910" t="inlineStr">
        <is>
          <t>JÖNKÖPINGS LÄN</t>
        </is>
      </c>
      <c r="E910" t="inlineStr">
        <is>
          <t>VETLANDA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61256-2024</t>
        </is>
      </c>
      <c r="B911" s="1" t="n">
        <v>45645.70953703704</v>
      </c>
      <c r="C911" s="1" t="n">
        <v>45951</v>
      </c>
      <c r="D911" t="inlineStr">
        <is>
          <t>JÖNKÖPINGS LÄN</t>
        </is>
      </c>
      <c r="E911" t="inlineStr">
        <is>
          <t>VETLANDA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13587-2025</t>
        </is>
      </c>
      <c r="B912" s="1" t="n">
        <v>45736.59446759259</v>
      </c>
      <c r="C912" s="1" t="n">
        <v>45951</v>
      </c>
      <c r="D912" t="inlineStr">
        <is>
          <t>JÖNKÖPINGS LÄN</t>
        </is>
      </c>
      <c r="E912" t="inlineStr">
        <is>
          <t>VETLANDA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  <c r="U912">
        <f>HYPERLINK("https://klasma.github.io/Logging_0685/knärot/A 13587-2025 karta knärot.png", "A 13587-2025")</f>
        <v/>
      </c>
      <c r="V912">
        <f>HYPERLINK("https://klasma.github.io/Logging_0685/klagomål/A 13587-2025 FSC-klagomål.docx", "A 13587-2025")</f>
        <v/>
      </c>
      <c r="W912">
        <f>HYPERLINK("https://klasma.github.io/Logging_0685/klagomålsmail/A 13587-2025 FSC-klagomål mail.docx", "A 13587-2025")</f>
        <v/>
      </c>
      <c r="X912">
        <f>HYPERLINK("https://klasma.github.io/Logging_0685/tillsyn/A 13587-2025 tillsynsbegäran.docx", "A 13587-2025")</f>
        <v/>
      </c>
      <c r="Y912">
        <f>HYPERLINK("https://klasma.github.io/Logging_0685/tillsynsmail/A 13587-2025 tillsynsbegäran mail.docx", "A 13587-2025")</f>
        <v/>
      </c>
    </row>
    <row r="913" ht="15" customHeight="1">
      <c r="A913" t="inlineStr">
        <is>
          <t>A 40051-2023</t>
        </is>
      </c>
      <c r="B913" s="1" t="n">
        <v>45168.70575231482</v>
      </c>
      <c r="C913" s="1" t="n">
        <v>45951</v>
      </c>
      <c r="D913" t="inlineStr">
        <is>
          <t>JÖNKÖPINGS LÄN</t>
        </is>
      </c>
      <c r="E913" t="inlineStr">
        <is>
          <t>VETLANDA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53209-2023</t>
        </is>
      </c>
      <c r="B914" s="1" t="n">
        <v>45229.46152777778</v>
      </c>
      <c r="C914" s="1" t="n">
        <v>45951</v>
      </c>
      <c r="D914" t="inlineStr">
        <is>
          <t>JÖNKÖPINGS LÄN</t>
        </is>
      </c>
      <c r="E914" t="inlineStr">
        <is>
          <t>VETLANDA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41686-2025</t>
        </is>
      </c>
      <c r="B915" s="1" t="n">
        <v>45902.38627314815</v>
      </c>
      <c r="C915" s="1" t="n">
        <v>45951</v>
      </c>
      <c r="D915" t="inlineStr">
        <is>
          <t>JÖNKÖPINGS LÄN</t>
        </is>
      </c>
      <c r="E915" t="inlineStr">
        <is>
          <t>VETLANDA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46884-2024</t>
        </is>
      </c>
      <c r="B916" s="1" t="n">
        <v>45583.65795138889</v>
      </c>
      <c r="C916" s="1" t="n">
        <v>45951</v>
      </c>
      <c r="D916" t="inlineStr">
        <is>
          <t>JÖNKÖPINGS LÄN</t>
        </is>
      </c>
      <c r="E916" t="inlineStr">
        <is>
          <t>VETLANDA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47389-2024</t>
        </is>
      </c>
      <c r="B917" s="1" t="n">
        <v>45587.46966435185</v>
      </c>
      <c r="C917" s="1" t="n">
        <v>45951</v>
      </c>
      <c r="D917" t="inlineStr">
        <is>
          <t>JÖNKÖPINGS LÄN</t>
        </is>
      </c>
      <c r="E917" t="inlineStr">
        <is>
          <t>VETLANDA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8220-2025</t>
        </is>
      </c>
      <c r="B918" s="1" t="n">
        <v>45708.456875</v>
      </c>
      <c r="C918" s="1" t="n">
        <v>45951</v>
      </c>
      <c r="D918" t="inlineStr">
        <is>
          <t>JÖNKÖPINGS LÄN</t>
        </is>
      </c>
      <c r="E918" t="inlineStr">
        <is>
          <t>VETLANDA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26266-2023</t>
        </is>
      </c>
      <c r="B919" s="1" t="n">
        <v>45091</v>
      </c>
      <c r="C919" s="1" t="n">
        <v>45951</v>
      </c>
      <c r="D919" t="inlineStr">
        <is>
          <t>JÖNKÖPINGS LÄN</t>
        </is>
      </c>
      <c r="E919" t="inlineStr">
        <is>
          <t>VETLANDA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21645-2024</t>
        </is>
      </c>
      <c r="B920" s="1" t="n">
        <v>45442</v>
      </c>
      <c r="C920" s="1" t="n">
        <v>45951</v>
      </c>
      <c r="D920" t="inlineStr">
        <is>
          <t>JÖNKÖPINGS LÄN</t>
        </is>
      </c>
      <c r="E920" t="inlineStr">
        <is>
          <t>VETLANDA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28976-2024</t>
        </is>
      </c>
      <c r="B921" s="1" t="n">
        <v>45481</v>
      </c>
      <c r="C921" s="1" t="n">
        <v>45951</v>
      </c>
      <c r="D921" t="inlineStr">
        <is>
          <t>JÖNKÖPINGS LÄN</t>
        </is>
      </c>
      <c r="E921" t="inlineStr">
        <is>
          <t>VETLANDA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14941-2025</t>
        </is>
      </c>
      <c r="B922" s="1" t="n">
        <v>45743</v>
      </c>
      <c r="C922" s="1" t="n">
        <v>45951</v>
      </c>
      <c r="D922" t="inlineStr">
        <is>
          <t>JÖNKÖPINGS LÄN</t>
        </is>
      </c>
      <c r="E922" t="inlineStr">
        <is>
          <t>VETLANDA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41902-2025</t>
        </is>
      </c>
      <c r="B923" s="1" t="n">
        <v>45903.39982638889</v>
      </c>
      <c r="C923" s="1" t="n">
        <v>45951</v>
      </c>
      <c r="D923" t="inlineStr">
        <is>
          <t>JÖNKÖPINGS LÄN</t>
        </is>
      </c>
      <c r="E923" t="inlineStr">
        <is>
          <t>VETLANDA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25580-2025</t>
        </is>
      </c>
      <c r="B924" s="1" t="n">
        <v>45803.47989583333</v>
      </c>
      <c r="C924" s="1" t="n">
        <v>45951</v>
      </c>
      <c r="D924" t="inlineStr">
        <is>
          <t>JÖNKÖPINGS LÄN</t>
        </is>
      </c>
      <c r="E924" t="inlineStr">
        <is>
          <t>VETLANDA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28907-2023</t>
        </is>
      </c>
      <c r="B925" s="1" t="n">
        <v>45104.51045138889</v>
      </c>
      <c r="C925" s="1" t="n">
        <v>45951</v>
      </c>
      <c r="D925" t="inlineStr">
        <is>
          <t>JÖNKÖPINGS LÄN</t>
        </is>
      </c>
      <c r="E925" t="inlineStr">
        <is>
          <t>VETLANDA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47276-2024</t>
        </is>
      </c>
      <c r="B926" s="1" t="n">
        <v>45586.90974537037</v>
      </c>
      <c r="C926" s="1" t="n">
        <v>45951</v>
      </c>
      <c r="D926" t="inlineStr">
        <is>
          <t>JÖNKÖPINGS LÄN</t>
        </is>
      </c>
      <c r="E926" t="inlineStr">
        <is>
          <t>VETLANDA</t>
        </is>
      </c>
      <c r="G926" t="n">
        <v>2.6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49575-2024</t>
        </is>
      </c>
      <c r="B927" s="1" t="n">
        <v>45596.51546296296</v>
      </c>
      <c r="C927" s="1" t="n">
        <v>45951</v>
      </c>
      <c r="D927" t="inlineStr">
        <is>
          <t>JÖNKÖPINGS LÄN</t>
        </is>
      </c>
      <c r="E927" t="inlineStr">
        <is>
          <t>VETLANDA</t>
        </is>
      </c>
      <c r="G927" t="n">
        <v>2.5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61284-2024</t>
        </is>
      </c>
      <c r="B928" s="1" t="n">
        <v>45645</v>
      </c>
      <c r="C928" s="1" t="n">
        <v>45951</v>
      </c>
      <c r="D928" t="inlineStr">
        <is>
          <t>JÖNKÖPINGS LÄN</t>
        </is>
      </c>
      <c r="E928" t="inlineStr">
        <is>
          <t>VETLANDA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47363-2025</t>
        </is>
      </c>
      <c r="B929" s="1" t="n">
        <v>45930</v>
      </c>
      <c r="C929" s="1" t="n">
        <v>45951</v>
      </c>
      <c r="D929" t="inlineStr">
        <is>
          <t>JÖNKÖPINGS LÄN</t>
        </is>
      </c>
      <c r="E929" t="inlineStr">
        <is>
          <t>VETLANDA</t>
        </is>
      </c>
      <c r="F929" t="inlineStr">
        <is>
          <t>Kyrkan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47372-2025</t>
        </is>
      </c>
      <c r="B930" s="1" t="n">
        <v>45930</v>
      </c>
      <c r="C930" s="1" t="n">
        <v>45951</v>
      </c>
      <c r="D930" t="inlineStr">
        <is>
          <t>JÖNKÖPINGS LÄN</t>
        </is>
      </c>
      <c r="E930" t="inlineStr">
        <is>
          <t>VETLANDA</t>
        </is>
      </c>
      <c r="F930" t="inlineStr">
        <is>
          <t>Kyrkan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40469-2023</t>
        </is>
      </c>
      <c r="B931" s="1" t="n">
        <v>45170.35475694444</v>
      </c>
      <c r="C931" s="1" t="n">
        <v>45951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57946-2024</t>
        </is>
      </c>
      <c r="B932" s="1" t="n">
        <v>45631.55684027778</v>
      </c>
      <c r="C932" s="1" t="n">
        <v>45951</v>
      </c>
      <c r="D932" t="inlineStr">
        <is>
          <t>JÖNKÖPINGS LÄN</t>
        </is>
      </c>
      <c r="E932" t="inlineStr">
        <is>
          <t>VETLANDA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40615-2023</t>
        </is>
      </c>
      <c r="B933" s="1" t="n">
        <v>45170.51591435185</v>
      </c>
      <c r="C933" s="1" t="n">
        <v>45951</v>
      </c>
      <c r="D933" t="inlineStr">
        <is>
          <t>JÖNKÖPINGS LÄN</t>
        </is>
      </c>
      <c r="E933" t="inlineStr">
        <is>
          <t>VETLANDA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4679-2022</t>
        </is>
      </c>
      <c r="B934" s="1" t="n">
        <v>44592.47372685185</v>
      </c>
      <c r="C934" s="1" t="n">
        <v>45951</v>
      </c>
      <c r="D934" t="inlineStr">
        <is>
          <t>JÖNKÖPINGS LÄN</t>
        </is>
      </c>
      <c r="E934" t="inlineStr">
        <is>
          <t>VETLANDA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52674-2024</t>
        </is>
      </c>
      <c r="B935" s="1" t="n">
        <v>45610.38314814815</v>
      </c>
      <c r="C935" s="1" t="n">
        <v>45951</v>
      </c>
      <c r="D935" t="inlineStr">
        <is>
          <t>JÖNKÖPINGS LÄN</t>
        </is>
      </c>
      <c r="E935" t="inlineStr">
        <is>
          <t>VETLANDA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1363-2023</t>
        </is>
      </c>
      <c r="B936" s="1" t="n">
        <v>44936</v>
      </c>
      <c r="C936" s="1" t="n">
        <v>45951</v>
      </c>
      <c r="D936" t="inlineStr">
        <is>
          <t>JÖNKÖPINGS LÄN</t>
        </is>
      </c>
      <c r="E936" t="inlineStr">
        <is>
          <t>VETLANDA</t>
        </is>
      </c>
      <c r="G936" t="n">
        <v>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41904-2025</t>
        </is>
      </c>
      <c r="B937" s="1" t="n">
        <v>45903.40201388889</v>
      </c>
      <c r="C937" s="1" t="n">
        <v>45951</v>
      </c>
      <c r="D937" t="inlineStr">
        <is>
          <t>JÖNKÖPINGS LÄN</t>
        </is>
      </c>
      <c r="E937" t="inlineStr">
        <is>
          <t>VETLANDA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49945-2024</t>
        </is>
      </c>
      <c r="B938" s="1" t="n">
        <v>45597.60236111111</v>
      </c>
      <c r="C938" s="1" t="n">
        <v>45951</v>
      </c>
      <c r="D938" t="inlineStr">
        <is>
          <t>JÖNKÖPINGS LÄN</t>
        </is>
      </c>
      <c r="E938" t="inlineStr">
        <is>
          <t>VETLANDA</t>
        </is>
      </c>
      <c r="G938" t="n">
        <v>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16394-2021</t>
        </is>
      </c>
      <c r="B939" s="1" t="n">
        <v>44293.39583333334</v>
      </c>
      <c r="C939" s="1" t="n">
        <v>45951</v>
      </c>
      <c r="D939" t="inlineStr">
        <is>
          <t>JÖNKÖPINGS LÄN</t>
        </is>
      </c>
      <c r="E939" t="inlineStr">
        <is>
          <t>VETLANDA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38887-2022</t>
        </is>
      </c>
      <c r="B940" s="1" t="n">
        <v>44816</v>
      </c>
      <c r="C940" s="1" t="n">
        <v>45951</v>
      </c>
      <c r="D940" t="inlineStr">
        <is>
          <t>JÖNKÖPINGS LÄN</t>
        </is>
      </c>
      <c r="E940" t="inlineStr">
        <is>
          <t>VETLANDA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50878-2024</t>
        </is>
      </c>
      <c r="B941" s="1" t="n">
        <v>45602</v>
      </c>
      <c r="C941" s="1" t="n">
        <v>45951</v>
      </c>
      <c r="D941" t="inlineStr">
        <is>
          <t>JÖNKÖPINGS LÄN</t>
        </is>
      </c>
      <c r="E941" t="inlineStr">
        <is>
          <t>VETLANDA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6582-2025</t>
        </is>
      </c>
      <c r="B942" s="1" t="n">
        <v>45699.97146990741</v>
      </c>
      <c r="C942" s="1" t="n">
        <v>45951</v>
      </c>
      <c r="D942" t="inlineStr">
        <is>
          <t>JÖNKÖPINGS LÄN</t>
        </is>
      </c>
      <c r="E942" t="inlineStr">
        <is>
          <t>VETLANDA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54052-2024</t>
        </is>
      </c>
      <c r="B943" s="1" t="n">
        <v>45616.46105324074</v>
      </c>
      <c r="C943" s="1" t="n">
        <v>45951</v>
      </c>
      <c r="D943" t="inlineStr">
        <is>
          <t>JÖNKÖPINGS LÄN</t>
        </is>
      </c>
      <c r="E943" t="inlineStr">
        <is>
          <t>VETLANDA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9484-2024</t>
        </is>
      </c>
      <c r="B944" s="1" t="n">
        <v>45359.58304398148</v>
      </c>
      <c r="C944" s="1" t="n">
        <v>45951</v>
      </c>
      <c r="D944" t="inlineStr">
        <is>
          <t>JÖNKÖPINGS LÄN</t>
        </is>
      </c>
      <c r="E944" t="inlineStr">
        <is>
          <t>VETLANDA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35835-2022</t>
        </is>
      </c>
      <c r="B945" s="1" t="n">
        <v>44802</v>
      </c>
      <c r="C945" s="1" t="n">
        <v>45951</v>
      </c>
      <c r="D945" t="inlineStr">
        <is>
          <t>JÖNKÖPINGS LÄN</t>
        </is>
      </c>
      <c r="E945" t="inlineStr">
        <is>
          <t>VETLANDA</t>
        </is>
      </c>
      <c r="F945" t="inlineStr">
        <is>
          <t>Kyrkan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6880-2022</t>
        </is>
      </c>
      <c r="B946" s="1" t="n">
        <v>44602</v>
      </c>
      <c r="C946" s="1" t="n">
        <v>45951</v>
      </c>
      <c r="D946" t="inlineStr">
        <is>
          <t>JÖNKÖPINGS LÄN</t>
        </is>
      </c>
      <c r="E946" t="inlineStr">
        <is>
          <t>VETLANDA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2672-2022</t>
        </is>
      </c>
      <c r="B947" s="1" t="n">
        <v>44580.57619212963</v>
      </c>
      <c r="C947" s="1" t="n">
        <v>45951</v>
      </c>
      <c r="D947" t="inlineStr">
        <is>
          <t>JÖNKÖPINGS LÄN</t>
        </is>
      </c>
      <c r="E947" t="inlineStr">
        <is>
          <t>VETLANDA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50795-2025</t>
        </is>
      </c>
      <c r="B948" s="1" t="n">
        <v>45946.48068287037</v>
      </c>
      <c r="C948" s="1" t="n">
        <v>45951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36630-2023</t>
        </is>
      </c>
      <c r="B949" s="1" t="n">
        <v>45153.53380787037</v>
      </c>
      <c r="C949" s="1" t="n">
        <v>45951</v>
      </c>
      <c r="D949" t="inlineStr">
        <is>
          <t>JÖNKÖPINGS LÄN</t>
        </is>
      </c>
      <c r="E949" t="inlineStr">
        <is>
          <t>VETLANDA</t>
        </is>
      </c>
      <c r="G949" t="n">
        <v>3.9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15826-2021</t>
        </is>
      </c>
      <c r="B950" s="1" t="n">
        <v>44286.64314814815</v>
      </c>
      <c r="C950" s="1" t="n">
        <v>45951</v>
      </c>
      <c r="D950" t="inlineStr">
        <is>
          <t>JÖNKÖPINGS LÄN</t>
        </is>
      </c>
      <c r="E950" t="inlineStr">
        <is>
          <t>VETLANDA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7509-2022</t>
        </is>
      </c>
      <c r="B951" s="1" t="n">
        <v>44607</v>
      </c>
      <c r="C951" s="1" t="n">
        <v>45951</v>
      </c>
      <c r="D951" t="inlineStr">
        <is>
          <t>JÖNKÖPINGS LÄN</t>
        </is>
      </c>
      <c r="E951" t="inlineStr">
        <is>
          <t>VETLANDA</t>
        </is>
      </c>
      <c r="G951" t="n">
        <v>9.5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7044-2025</t>
        </is>
      </c>
      <c r="B952" s="1" t="n">
        <v>45701.64112268519</v>
      </c>
      <c r="C952" s="1" t="n">
        <v>45951</v>
      </c>
      <c r="D952" t="inlineStr">
        <is>
          <t>JÖNKÖPINGS LÄN</t>
        </is>
      </c>
      <c r="E952" t="inlineStr">
        <is>
          <t>VETLANDA</t>
        </is>
      </c>
      <c r="F952" t="inlineStr">
        <is>
          <t>Sveaskog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15049-2023</t>
        </is>
      </c>
      <c r="B953" s="1" t="n">
        <v>45015.67048611111</v>
      </c>
      <c r="C953" s="1" t="n">
        <v>45951</v>
      </c>
      <c r="D953" t="inlineStr">
        <is>
          <t>JÖNKÖPINGS LÄN</t>
        </is>
      </c>
      <c r="E953" t="inlineStr">
        <is>
          <t>VETLANDA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38964-2023</t>
        </is>
      </c>
      <c r="B954" s="1" t="n">
        <v>45163.63111111111</v>
      </c>
      <c r="C954" s="1" t="n">
        <v>45951</v>
      </c>
      <c r="D954" t="inlineStr">
        <is>
          <t>JÖNKÖPINGS LÄN</t>
        </is>
      </c>
      <c r="E954" t="inlineStr">
        <is>
          <t>VETLANDA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38942-2023</t>
        </is>
      </c>
      <c r="B955" s="1" t="n">
        <v>45163.6054050926</v>
      </c>
      <c r="C955" s="1" t="n">
        <v>45951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42744-2025</t>
        </is>
      </c>
      <c r="B956" s="1" t="n">
        <v>45908.43222222223</v>
      </c>
      <c r="C956" s="1" t="n">
        <v>45951</v>
      </c>
      <c r="D956" t="inlineStr">
        <is>
          <t>JÖNKÖPINGS LÄN</t>
        </is>
      </c>
      <c r="E956" t="inlineStr">
        <is>
          <t>VETLANDA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42750-2025</t>
        </is>
      </c>
      <c r="B957" s="1" t="n">
        <v>45908</v>
      </c>
      <c r="C957" s="1" t="n">
        <v>45951</v>
      </c>
      <c r="D957" t="inlineStr">
        <is>
          <t>JÖNKÖPINGS LÄN</t>
        </is>
      </c>
      <c r="E957" t="inlineStr">
        <is>
          <t>VETLANDA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26067-2025</t>
        </is>
      </c>
      <c r="B958" s="1" t="n">
        <v>45805.30957175926</v>
      </c>
      <c r="C958" s="1" t="n">
        <v>45951</v>
      </c>
      <c r="D958" t="inlineStr">
        <is>
          <t>JÖNKÖPINGS LÄN</t>
        </is>
      </c>
      <c r="E958" t="inlineStr">
        <is>
          <t>VETLANDA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44464-2023</t>
        </is>
      </c>
      <c r="B959" s="1" t="n">
        <v>45189.39834490741</v>
      </c>
      <c r="C959" s="1" t="n">
        <v>45951</v>
      </c>
      <c r="D959" t="inlineStr">
        <is>
          <t>JÖNKÖPINGS LÄN</t>
        </is>
      </c>
      <c r="E959" t="inlineStr">
        <is>
          <t>VETLANDA</t>
        </is>
      </c>
      <c r="F959" t="inlineStr">
        <is>
          <t>Sveaskog</t>
        </is>
      </c>
      <c r="G959" t="n">
        <v>3.2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42826-2023</t>
        </is>
      </c>
      <c r="B960" s="1" t="n">
        <v>45177</v>
      </c>
      <c r="C960" s="1" t="n">
        <v>45951</v>
      </c>
      <c r="D960" t="inlineStr">
        <is>
          <t>JÖNKÖPINGS LÄN</t>
        </is>
      </c>
      <c r="E960" t="inlineStr">
        <is>
          <t>VETLANDA</t>
        </is>
      </c>
      <c r="F960" t="inlineStr">
        <is>
          <t>Kyrkan</t>
        </is>
      </c>
      <c r="G960" t="n">
        <v>5.7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329-2025</t>
        </is>
      </c>
      <c r="B961" s="1" t="n">
        <v>45660.65958333333</v>
      </c>
      <c r="C961" s="1" t="n">
        <v>45951</v>
      </c>
      <c r="D961" t="inlineStr">
        <is>
          <t>JÖNKÖPINGS LÄN</t>
        </is>
      </c>
      <c r="E961" t="inlineStr">
        <is>
          <t>VETLANDA</t>
        </is>
      </c>
      <c r="G961" t="n">
        <v>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61286-2024</t>
        </is>
      </c>
      <c r="B962" s="1" t="n">
        <v>45645.80515046296</v>
      </c>
      <c r="C962" s="1" t="n">
        <v>45951</v>
      </c>
      <c r="D962" t="inlineStr">
        <is>
          <t>JÖNKÖPINGS LÄN</t>
        </is>
      </c>
      <c r="E962" t="inlineStr">
        <is>
          <t>VETLANDA</t>
        </is>
      </c>
      <c r="F962" t="inlineStr">
        <is>
          <t>Sveaskog</t>
        </is>
      </c>
      <c r="G962" t="n">
        <v>8.5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61289-2024</t>
        </is>
      </c>
      <c r="B963" s="1" t="n">
        <v>45645.81355324074</v>
      </c>
      <c r="C963" s="1" t="n">
        <v>45951</v>
      </c>
      <c r="D963" t="inlineStr">
        <is>
          <t>JÖNKÖPINGS LÄN</t>
        </is>
      </c>
      <c r="E963" t="inlineStr">
        <is>
          <t>VETLANDA</t>
        </is>
      </c>
      <c r="F963" t="inlineStr">
        <is>
          <t>Sveaskog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51365-2025</t>
        </is>
      </c>
      <c r="B964" s="1" t="n">
        <v>45950.44650462963</v>
      </c>
      <c r="C964" s="1" t="n">
        <v>45951</v>
      </c>
      <c r="D964" t="inlineStr">
        <is>
          <t>JÖNKÖPINGS LÄN</t>
        </is>
      </c>
      <c r="E964" t="inlineStr">
        <is>
          <t>VETLANDA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42148-2025</t>
        </is>
      </c>
      <c r="B965" s="1" t="n">
        <v>45904</v>
      </c>
      <c r="C965" s="1" t="n">
        <v>45951</v>
      </c>
      <c r="D965" t="inlineStr">
        <is>
          <t>JÖNKÖPINGS LÄN</t>
        </is>
      </c>
      <c r="E965" t="inlineStr">
        <is>
          <t>VETLANDA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31412-2024</t>
        </is>
      </c>
      <c r="B966" s="1" t="n">
        <v>45505</v>
      </c>
      <c r="C966" s="1" t="n">
        <v>45951</v>
      </c>
      <c r="D966" t="inlineStr">
        <is>
          <t>JÖNKÖPINGS LÄN</t>
        </is>
      </c>
      <c r="E966" t="inlineStr">
        <is>
          <t>VETLANDA</t>
        </is>
      </c>
      <c r="G966" t="n">
        <v>3.8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20046-2024</t>
        </is>
      </c>
      <c r="B967" s="1" t="n">
        <v>45434.37204861111</v>
      </c>
      <c r="C967" s="1" t="n">
        <v>45951</v>
      </c>
      <c r="D967" t="inlineStr">
        <is>
          <t>JÖNKÖPINGS LÄN</t>
        </is>
      </c>
      <c r="E967" t="inlineStr">
        <is>
          <t>VETLANDA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26770-2025</t>
        </is>
      </c>
      <c r="B968" s="1" t="n">
        <v>45810.56796296296</v>
      </c>
      <c r="C968" s="1" t="n">
        <v>45951</v>
      </c>
      <c r="D968" t="inlineStr">
        <is>
          <t>JÖNKÖPINGS LÄN</t>
        </is>
      </c>
      <c r="E968" t="inlineStr">
        <is>
          <t>VETLANDA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41320-2023</t>
        </is>
      </c>
      <c r="B969" s="1" t="n">
        <v>45174.64620370371</v>
      </c>
      <c r="C969" s="1" t="n">
        <v>45951</v>
      </c>
      <c r="D969" t="inlineStr">
        <is>
          <t>JÖNKÖPINGS LÄN</t>
        </is>
      </c>
      <c r="E969" t="inlineStr">
        <is>
          <t>VETLANDA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42087-2025</t>
        </is>
      </c>
      <c r="B970" s="1" t="n">
        <v>45903</v>
      </c>
      <c r="C970" s="1" t="n">
        <v>45951</v>
      </c>
      <c r="D970" t="inlineStr">
        <is>
          <t>JÖNKÖPINGS LÄN</t>
        </is>
      </c>
      <c r="E970" t="inlineStr">
        <is>
          <t>VETLANDA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42146-2025</t>
        </is>
      </c>
      <c r="B971" s="1" t="n">
        <v>45904</v>
      </c>
      <c r="C971" s="1" t="n">
        <v>45951</v>
      </c>
      <c r="D971" t="inlineStr">
        <is>
          <t>JÖNKÖPINGS LÄN</t>
        </is>
      </c>
      <c r="E971" t="inlineStr">
        <is>
          <t>VETLANDA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42150-2025</t>
        </is>
      </c>
      <c r="B972" s="1" t="n">
        <v>45904</v>
      </c>
      <c r="C972" s="1" t="n">
        <v>45951</v>
      </c>
      <c r="D972" t="inlineStr">
        <is>
          <t>JÖNKÖPINGS LÄN</t>
        </is>
      </c>
      <c r="E972" t="inlineStr">
        <is>
          <t>VETLANDA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52948-2024</t>
        </is>
      </c>
      <c r="B973" s="1" t="n">
        <v>45610.86952546296</v>
      </c>
      <c r="C973" s="1" t="n">
        <v>45951</v>
      </c>
      <c r="D973" t="inlineStr">
        <is>
          <t>JÖNKÖPINGS LÄN</t>
        </is>
      </c>
      <c r="E973" t="inlineStr">
        <is>
          <t>VETLANDA</t>
        </is>
      </c>
      <c r="G973" t="n">
        <v>3.2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8675-2024</t>
        </is>
      </c>
      <c r="B974" s="1" t="n">
        <v>45352</v>
      </c>
      <c r="C974" s="1" t="n">
        <v>45951</v>
      </c>
      <c r="D974" t="inlineStr">
        <is>
          <t>JÖNKÖPINGS LÄN</t>
        </is>
      </c>
      <c r="E974" t="inlineStr">
        <is>
          <t>VETLANDA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10593-2024</t>
        </is>
      </c>
      <c r="B975" s="1" t="n">
        <v>45366.75533564815</v>
      </c>
      <c r="C975" s="1" t="n">
        <v>45951</v>
      </c>
      <c r="D975" t="inlineStr">
        <is>
          <t>JÖNKÖPINGS LÄN</t>
        </is>
      </c>
      <c r="E975" t="inlineStr">
        <is>
          <t>VETLANDA</t>
        </is>
      </c>
      <c r="G975" t="n">
        <v>0.3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61095-2024</t>
        </is>
      </c>
      <c r="B976" s="1" t="n">
        <v>45645.54453703704</v>
      </c>
      <c r="C976" s="1" t="n">
        <v>45951</v>
      </c>
      <c r="D976" t="inlineStr">
        <is>
          <t>JÖNKÖPINGS LÄN</t>
        </is>
      </c>
      <c r="E976" t="inlineStr">
        <is>
          <t>VETLANDA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42596-2025</t>
        </is>
      </c>
      <c r="B977" s="1" t="n">
        <v>45905.66164351852</v>
      </c>
      <c r="C977" s="1" t="n">
        <v>45951</v>
      </c>
      <c r="D977" t="inlineStr">
        <is>
          <t>JÖNKÖPINGS LÄN</t>
        </is>
      </c>
      <c r="E977" t="inlineStr">
        <is>
          <t>VETLANDA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42753-2025</t>
        </is>
      </c>
      <c r="B978" s="1" t="n">
        <v>45908</v>
      </c>
      <c r="C978" s="1" t="n">
        <v>45951</v>
      </c>
      <c r="D978" t="inlineStr">
        <is>
          <t>JÖNKÖPINGS LÄN</t>
        </is>
      </c>
      <c r="E978" t="inlineStr">
        <is>
          <t>VETLANDA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6278-2022</t>
        </is>
      </c>
      <c r="B979" s="1" t="n">
        <v>44600</v>
      </c>
      <c r="C979" s="1" t="n">
        <v>45951</v>
      </c>
      <c r="D979" t="inlineStr">
        <is>
          <t>JÖNKÖPINGS LÄN</t>
        </is>
      </c>
      <c r="E979" t="inlineStr">
        <is>
          <t>VETLANDA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6340-2022</t>
        </is>
      </c>
      <c r="B980" s="1" t="n">
        <v>44600.5731712963</v>
      </c>
      <c r="C980" s="1" t="n">
        <v>45951</v>
      </c>
      <c r="D980" t="inlineStr">
        <is>
          <t>JÖNKÖPINGS LÄN</t>
        </is>
      </c>
      <c r="E980" t="inlineStr">
        <is>
          <t>VETLANDA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3624-2025</t>
        </is>
      </c>
      <c r="B981" s="1" t="n">
        <v>45681.3709375</v>
      </c>
      <c r="C981" s="1" t="n">
        <v>45951</v>
      </c>
      <c r="D981" t="inlineStr">
        <is>
          <t>JÖNKÖPINGS LÄN</t>
        </is>
      </c>
      <c r="E981" t="inlineStr">
        <is>
          <t>VETLANDA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3625-2025</t>
        </is>
      </c>
      <c r="B982" s="1" t="n">
        <v>45681.37099537037</v>
      </c>
      <c r="C982" s="1" t="n">
        <v>45951</v>
      </c>
      <c r="D982" t="inlineStr">
        <is>
          <t>JÖNKÖPINGS LÄN</t>
        </is>
      </c>
      <c r="E982" t="inlineStr">
        <is>
          <t>VETLANDA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53786-2024</t>
        </is>
      </c>
      <c r="B983" s="1" t="n">
        <v>45615.56674768519</v>
      </c>
      <c r="C983" s="1" t="n">
        <v>45951</v>
      </c>
      <c r="D983" t="inlineStr">
        <is>
          <t>JÖNKÖPINGS LÄN</t>
        </is>
      </c>
      <c r="E983" t="inlineStr">
        <is>
          <t>VETLANDA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27322-2025</t>
        </is>
      </c>
      <c r="B984" s="1" t="n">
        <v>45812.59789351852</v>
      </c>
      <c r="C984" s="1" t="n">
        <v>45951</v>
      </c>
      <c r="D984" t="inlineStr">
        <is>
          <t>JÖNKÖPINGS LÄN</t>
        </is>
      </c>
      <c r="E984" t="inlineStr">
        <is>
          <t>VETLANDA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5379-2025</t>
        </is>
      </c>
      <c r="B985" s="1" t="n">
        <v>45692.60449074074</v>
      </c>
      <c r="C985" s="1" t="n">
        <v>45951</v>
      </c>
      <c r="D985" t="inlineStr">
        <is>
          <t>JÖNKÖPINGS LÄN</t>
        </is>
      </c>
      <c r="E985" t="inlineStr">
        <is>
          <t>VETLANDA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27050-2025</t>
        </is>
      </c>
      <c r="B986" s="1" t="n">
        <v>45811.6200925926</v>
      </c>
      <c r="C986" s="1" t="n">
        <v>45951</v>
      </c>
      <c r="D986" t="inlineStr">
        <is>
          <t>JÖNKÖPINGS LÄN</t>
        </is>
      </c>
      <c r="E986" t="inlineStr">
        <is>
          <t>VETLANDA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56414-2024</t>
        </is>
      </c>
      <c r="B987" s="1" t="n">
        <v>45625</v>
      </c>
      <c r="C987" s="1" t="n">
        <v>45951</v>
      </c>
      <c r="D987" t="inlineStr">
        <is>
          <t>JÖNKÖPINGS LÄN</t>
        </is>
      </c>
      <c r="E987" t="inlineStr">
        <is>
          <t>VETLANDA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27790-2025</t>
        </is>
      </c>
      <c r="B988" s="1" t="n">
        <v>45816.70986111111</v>
      </c>
      <c r="C988" s="1" t="n">
        <v>45951</v>
      </c>
      <c r="D988" t="inlineStr">
        <is>
          <t>JÖNKÖPINGS LÄN</t>
        </is>
      </c>
      <c r="E988" t="inlineStr">
        <is>
          <t>VETLANDA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28110-2025</t>
        </is>
      </c>
      <c r="B989" s="1" t="n">
        <v>45817.87415509259</v>
      </c>
      <c r="C989" s="1" t="n">
        <v>45951</v>
      </c>
      <c r="D989" t="inlineStr">
        <is>
          <t>JÖNKÖPINGS LÄN</t>
        </is>
      </c>
      <c r="E989" t="inlineStr">
        <is>
          <t>VETLANDA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28229-2025</t>
        </is>
      </c>
      <c r="B990" s="1" t="n">
        <v>45818.48561342592</v>
      </c>
      <c r="C990" s="1" t="n">
        <v>45951</v>
      </c>
      <c r="D990" t="inlineStr">
        <is>
          <t>JÖNKÖPINGS LÄN</t>
        </is>
      </c>
      <c r="E990" t="inlineStr">
        <is>
          <t>VETLANDA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28233-2025</t>
        </is>
      </c>
      <c r="B991" s="1" t="n">
        <v>45818.49046296296</v>
      </c>
      <c r="C991" s="1" t="n">
        <v>45951</v>
      </c>
      <c r="D991" t="inlineStr">
        <is>
          <t>JÖNKÖPINGS LÄN</t>
        </is>
      </c>
      <c r="E991" t="inlineStr">
        <is>
          <t>VETLANDA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53927-2023</t>
        </is>
      </c>
      <c r="B992" s="1" t="n">
        <v>45231.57694444444</v>
      </c>
      <c r="C992" s="1" t="n">
        <v>45951</v>
      </c>
      <c r="D992" t="inlineStr">
        <is>
          <t>JÖNKÖPINGS LÄN</t>
        </is>
      </c>
      <c r="E992" t="inlineStr">
        <is>
          <t>VETLANDA</t>
        </is>
      </c>
      <c r="G992" t="n">
        <v>2.1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51906-2024</t>
        </is>
      </c>
      <c r="B993" s="1" t="n">
        <v>45607</v>
      </c>
      <c r="C993" s="1" t="n">
        <v>45951</v>
      </c>
      <c r="D993" t="inlineStr">
        <is>
          <t>JÖNKÖPINGS LÄN</t>
        </is>
      </c>
      <c r="E993" t="inlineStr">
        <is>
          <t>VETLANDA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28235-2025</t>
        </is>
      </c>
      <c r="B994" s="1" t="n">
        <v>45818.49392361111</v>
      </c>
      <c r="C994" s="1" t="n">
        <v>45951</v>
      </c>
      <c r="D994" t="inlineStr">
        <is>
          <t>JÖNKÖPINGS LÄN</t>
        </is>
      </c>
      <c r="E994" t="inlineStr">
        <is>
          <t>VETLANDA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28094-2025</t>
        </is>
      </c>
      <c r="B995" s="1" t="n">
        <v>45817.79064814815</v>
      </c>
      <c r="C995" s="1" t="n">
        <v>45951</v>
      </c>
      <c r="D995" t="inlineStr">
        <is>
          <t>JÖNKÖPINGS LÄN</t>
        </is>
      </c>
      <c r="E995" t="inlineStr">
        <is>
          <t>VETLANDA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615-2025</t>
        </is>
      </c>
      <c r="B996" s="1" t="n">
        <v>45660</v>
      </c>
      <c r="C996" s="1" t="n">
        <v>45951</v>
      </c>
      <c r="D996" t="inlineStr">
        <is>
          <t>JÖNKÖPINGS LÄN</t>
        </is>
      </c>
      <c r="E996" t="inlineStr">
        <is>
          <t>VETLANDA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28199-2025</t>
        </is>
      </c>
      <c r="B997" s="1" t="n">
        <v>45818.43297453703</v>
      </c>
      <c r="C997" s="1" t="n">
        <v>45951</v>
      </c>
      <c r="D997" t="inlineStr">
        <is>
          <t>JÖNKÖPINGS LÄN</t>
        </is>
      </c>
      <c r="E997" t="inlineStr">
        <is>
          <t>VETLANDA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31810-2023</t>
        </is>
      </c>
      <c r="B998" s="1" t="n">
        <v>45118.47174768519</v>
      </c>
      <c r="C998" s="1" t="n">
        <v>45951</v>
      </c>
      <c r="D998" t="inlineStr">
        <is>
          <t>JÖNKÖPINGS LÄN</t>
        </is>
      </c>
      <c r="E998" t="inlineStr">
        <is>
          <t>VETLANDA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28634-2025</t>
        </is>
      </c>
      <c r="B999" s="1" t="n">
        <v>45819.63070601852</v>
      </c>
      <c r="C999" s="1" t="n">
        <v>45951</v>
      </c>
      <c r="D999" t="inlineStr">
        <is>
          <t>JÖNKÖPINGS LÄN</t>
        </is>
      </c>
      <c r="E999" t="inlineStr">
        <is>
          <t>VETLANDA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28590-2025</t>
        </is>
      </c>
      <c r="B1000" s="1" t="n">
        <v>45819.58771990741</v>
      </c>
      <c r="C1000" s="1" t="n">
        <v>45951</v>
      </c>
      <c r="D1000" t="inlineStr">
        <is>
          <t>JÖNKÖPINGS LÄN</t>
        </is>
      </c>
      <c r="E1000" t="inlineStr">
        <is>
          <t>VETLANDA</t>
        </is>
      </c>
      <c r="G1000" t="n">
        <v>0.4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28631-2025</t>
        </is>
      </c>
      <c r="B1001" s="1" t="n">
        <v>45819.62290509259</v>
      </c>
      <c r="C1001" s="1" t="n">
        <v>45951</v>
      </c>
      <c r="D1001" t="inlineStr">
        <is>
          <t>JÖNKÖPINGS LÄN</t>
        </is>
      </c>
      <c r="E1001" t="inlineStr">
        <is>
          <t>VETLANDA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28747-2025</t>
        </is>
      </c>
      <c r="B1002" s="1" t="n">
        <v>45820.39466435185</v>
      </c>
      <c r="C1002" s="1" t="n">
        <v>45951</v>
      </c>
      <c r="D1002" t="inlineStr">
        <is>
          <t>JÖNKÖPINGS LÄN</t>
        </is>
      </c>
      <c r="E1002" t="inlineStr">
        <is>
          <t>VETLANDA</t>
        </is>
      </c>
      <c r="F1002" t="inlineStr">
        <is>
          <t>Övriga Aktiebolag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23540-2025</t>
        </is>
      </c>
      <c r="B1003" s="1" t="n">
        <v>45792.55229166667</v>
      </c>
      <c r="C1003" s="1" t="n">
        <v>45951</v>
      </c>
      <c r="D1003" t="inlineStr">
        <is>
          <t>JÖNKÖPINGS LÄN</t>
        </is>
      </c>
      <c r="E1003" t="inlineStr">
        <is>
          <t>VETLANDA</t>
        </is>
      </c>
      <c r="G1003" t="n">
        <v>6.2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28526-2025</t>
        </is>
      </c>
      <c r="B1004" s="1" t="n">
        <v>45819.49506944444</v>
      </c>
      <c r="C1004" s="1" t="n">
        <v>45951</v>
      </c>
      <c r="D1004" t="inlineStr">
        <is>
          <t>JÖNKÖPINGS LÄN</t>
        </is>
      </c>
      <c r="E1004" t="inlineStr">
        <is>
          <t>VETLANDA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28534-2025</t>
        </is>
      </c>
      <c r="B1005" s="1" t="n">
        <v>45819.50528935185</v>
      </c>
      <c r="C1005" s="1" t="n">
        <v>45951</v>
      </c>
      <c r="D1005" t="inlineStr">
        <is>
          <t>JÖNKÖPINGS LÄN</t>
        </is>
      </c>
      <c r="E1005" t="inlineStr">
        <is>
          <t>VETLANDA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32020-2024</t>
        </is>
      </c>
      <c r="B1006" s="1" t="n">
        <v>45510</v>
      </c>
      <c r="C1006" s="1" t="n">
        <v>45951</v>
      </c>
      <c r="D1006" t="inlineStr">
        <is>
          <t>JÖNKÖPINGS LÄN</t>
        </is>
      </c>
      <c r="E1006" t="inlineStr">
        <is>
          <t>VETLANDA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33934-2023</t>
        </is>
      </c>
      <c r="B1007" s="1" t="n">
        <v>45134</v>
      </c>
      <c r="C1007" s="1" t="n">
        <v>45951</v>
      </c>
      <c r="D1007" t="inlineStr">
        <is>
          <t>JÖNKÖPINGS LÄN</t>
        </is>
      </c>
      <c r="E1007" t="inlineStr">
        <is>
          <t>VETLANDA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29453-2025</t>
        </is>
      </c>
      <c r="B1008" s="1" t="n">
        <v>45824.68076388889</v>
      </c>
      <c r="C1008" s="1" t="n">
        <v>45951</v>
      </c>
      <c r="D1008" t="inlineStr">
        <is>
          <t>JÖNKÖPINGS LÄN</t>
        </is>
      </c>
      <c r="E1008" t="inlineStr">
        <is>
          <t>VETLANDA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29270-2025</t>
        </is>
      </c>
      <c r="B1009" s="1" t="n">
        <v>45824.40824074074</v>
      </c>
      <c r="C1009" s="1" t="n">
        <v>45951</v>
      </c>
      <c r="D1009" t="inlineStr">
        <is>
          <t>JÖNKÖPINGS LÄN</t>
        </is>
      </c>
      <c r="E1009" t="inlineStr">
        <is>
          <t>VETLANDA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45882-2023</t>
        </is>
      </c>
      <c r="B1010" s="1" t="n">
        <v>45195.6445949074</v>
      </c>
      <c r="C1010" s="1" t="n">
        <v>45951</v>
      </c>
      <c r="D1010" t="inlineStr">
        <is>
          <t>JÖNKÖPINGS LÄN</t>
        </is>
      </c>
      <c r="E1010" t="inlineStr">
        <is>
          <t>VETLANDA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33764-2023</t>
        </is>
      </c>
      <c r="B1011" s="1" t="n">
        <v>45133</v>
      </c>
      <c r="C1011" s="1" t="n">
        <v>45951</v>
      </c>
      <c r="D1011" t="inlineStr">
        <is>
          <t>JÖNKÖPINGS LÄN</t>
        </is>
      </c>
      <c r="E1011" t="inlineStr">
        <is>
          <t>VETLANDA</t>
        </is>
      </c>
      <c r="G1011" t="n">
        <v>15.3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20420-2025</t>
        </is>
      </c>
      <c r="B1012" s="1" t="n">
        <v>45775.46554398148</v>
      </c>
      <c r="C1012" s="1" t="n">
        <v>45951</v>
      </c>
      <c r="D1012" t="inlineStr">
        <is>
          <t>JÖNKÖPINGS LÄN</t>
        </is>
      </c>
      <c r="E1012" t="inlineStr">
        <is>
          <t>VETLANDA</t>
        </is>
      </c>
      <c r="G1012" t="n">
        <v>3.2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25858-2023</t>
        </is>
      </c>
      <c r="B1013" s="1" t="n">
        <v>45090.59459490741</v>
      </c>
      <c r="C1013" s="1" t="n">
        <v>45951</v>
      </c>
      <c r="D1013" t="inlineStr">
        <is>
          <t>JÖNKÖPINGS LÄN</t>
        </is>
      </c>
      <c r="E1013" t="inlineStr">
        <is>
          <t>VETLANDA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29751-2025</t>
        </is>
      </c>
      <c r="B1014" s="1" t="n">
        <v>45825.60899305555</v>
      </c>
      <c r="C1014" s="1" t="n">
        <v>45951</v>
      </c>
      <c r="D1014" t="inlineStr">
        <is>
          <t>JÖNKÖPINGS LÄN</t>
        </is>
      </c>
      <c r="E1014" t="inlineStr">
        <is>
          <t>VETLANDA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19804-2025</t>
        </is>
      </c>
      <c r="B1015" s="1" t="n">
        <v>45771.45256944445</v>
      </c>
      <c r="C1015" s="1" t="n">
        <v>45951</v>
      </c>
      <c r="D1015" t="inlineStr">
        <is>
          <t>JÖNKÖPINGS LÄN</t>
        </is>
      </c>
      <c r="E1015" t="inlineStr">
        <is>
          <t>VETLANDA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30046-2025</t>
        </is>
      </c>
      <c r="B1016" s="1" t="n">
        <v>45826.58157407407</v>
      </c>
      <c r="C1016" s="1" t="n">
        <v>45951</v>
      </c>
      <c r="D1016" t="inlineStr">
        <is>
          <t>JÖNKÖPINGS LÄN</t>
        </is>
      </c>
      <c r="E1016" t="inlineStr">
        <is>
          <t>VETLANDA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6584-2025</t>
        </is>
      </c>
      <c r="B1017" s="1" t="n">
        <v>45700.27564814815</v>
      </c>
      <c r="C1017" s="1" t="n">
        <v>45951</v>
      </c>
      <c r="D1017" t="inlineStr">
        <is>
          <t>JÖNKÖPINGS LÄN</t>
        </is>
      </c>
      <c r="E1017" t="inlineStr">
        <is>
          <t>VETLANDA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30040-2025</t>
        </is>
      </c>
      <c r="B1018" s="1" t="n">
        <v>45826.57376157407</v>
      </c>
      <c r="C1018" s="1" t="n">
        <v>45951</v>
      </c>
      <c r="D1018" t="inlineStr">
        <is>
          <t>JÖNKÖPINGS LÄN</t>
        </is>
      </c>
      <c r="E1018" t="inlineStr">
        <is>
          <t>VETLANDA</t>
        </is>
      </c>
      <c r="G1018" t="n">
        <v>3.7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30115-2025</t>
        </is>
      </c>
      <c r="B1019" s="1" t="n">
        <v>45826.72112268519</v>
      </c>
      <c r="C1019" s="1" t="n">
        <v>45951</v>
      </c>
      <c r="D1019" t="inlineStr">
        <is>
          <t>JÖNKÖPINGS LÄN</t>
        </is>
      </c>
      <c r="E1019" t="inlineStr">
        <is>
          <t>VETLANDA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55844-2024</t>
        </is>
      </c>
      <c r="B1020" s="1" t="n">
        <v>45623.50226851852</v>
      </c>
      <c r="C1020" s="1" t="n">
        <v>45951</v>
      </c>
      <c r="D1020" t="inlineStr">
        <is>
          <t>JÖNKÖPINGS LÄN</t>
        </is>
      </c>
      <c r="E1020" t="inlineStr">
        <is>
          <t>VETLANDA</t>
        </is>
      </c>
      <c r="G1020" t="n">
        <v>2.3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18071-2025</t>
        </is>
      </c>
      <c r="B1021" s="1" t="n">
        <v>45761.49452546296</v>
      </c>
      <c r="C1021" s="1" t="n">
        <v>45951</v>
      </c>
      <c r="D1021" t="inlineStr">
        <is>
          <t>JÖNKÖPINGS LÄN</t>
        </is>
      </c>
      <c r="E1021" t="inlineStr">
        <is>
          <t>VETLANDA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27437-2023</t>
        </is>
      </c>
      <c r="B1022" s="1" t="n">
        <v>45097.393125</v>
      </c>
      <c r="C1022" s="1" t="n">
        <v>45951</v>
      </c>
      <c r="D1022" t="inlineStr">
        <is>
          <t>JÖNKÖPINGS LÄN</t>
        </is>
      </c>
      <c r="E1022" t="inlineStr">
        <is>
          <t>VETLANDA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29487-2025</t>
        </is>
      </c>
      <c r="B1023" s="1" t="n">
        <v>45824.75822916667</v>
      </c>
      <c r="C1023" s="1" t="n">
        <v>45951</v>
      </c>
      <c r="D1023" t="inlineStr">
        <is>
          <t>JÖNKÖPINGS LÄN</t>
        </is>
      </c>
      <c r="E1023" t="inlineStr">
        <is>
          <t>VETLANDA</t>
        </is>
      </c>
      <c r="G1023" t="n">
        <v>1.6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50252-2023</t>
        </is>
      </c>
      <c r="B1024" s="1" t="n">
        <v>45216.36305555556</v>
      </c>
      <c r="C1024" s="1" t="n">
        <v>45951</v>
      </c>
      <c r="D1024" t="inlineStr">
        <is>
          <t>JÖNKÖPINGS LÄN</t>
        </is>
      </c>
      <c r="E1024" t="inlineStr">
        <is>
          <t>VETLANDA</t>
        </is>
      </c>
      <c r="F1024" t="inlineStr">
        <is>
          <t>Sveaskog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48845-2023</t>
        </is>
      </c>
      <c r="B1025" s="1" t="n">
        <v>45209.4254050926</v>
      </c>
      <c r="C1025" s="1" t="n">
        <v>45951</v>
      </c>
      <c r="D1025" t="inlineStr">
        <is>
          <t>JÖNKÖPINGS LÄN</t>
        </is>
      </c>
      <c r="E1025" t="inlineStr">
        <is>
          <t>VETLANDA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49420-2023</t>
        </is>
      </c>
      <c r="B1026" s="1" t="n">
        <v>45211.45560185185</v>
      </c>
      <c r="C1026" s="1" t="n">
        <v>45951</v>
      </c>
      <c r="D1026" t="inlineStr">
        <is>
          <t>JÖNKÖPINGS LÄN</t>
        </is>
      </c>
      <c r="E1026" t="inlineStr">
        <is>
          <t>VETLANDA</t>
        </is>
      </c>
      <c r="G1026" t="n">
        <v>2.4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30368-2025</t>
        </is>
      </c>
      <c r="B1027" s="1" t="n">
        <v>45827</v>
      </c>
      <c r="C1027" s="1" t="n">
        <v>45951</v>
      </c>
      <c r="D1027" t="inlineStr">
        <is>
          <t>JÖNKÖPINGS LÄN</t>
        </is>
      </c>
      <c r="E1027" t="inlineStr">
        <is>
          <t>VETLANDA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53472-2023</t>
        </is>
      </c>
      <c r="B1028" s="1" t="n">
        <v>45230.33119212963</v>
      </c>
      <c r="C1028" s="1" t="n">
        <v>45951</v>
      </c>
      <c r="D1028" t="inlineStr">
        <is>
          <t>JÖNKÖPINGS LÄN</t>
        </is>
      </c>
      <c r="E1028" t="inlineStr">
        <is>
          <t>VETLANDA</t>
        </is>
      </c>
      <c r="F1028" t="inlineStr">
        <is>
          <t>Sveaskog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41876-2024</t>
        </is>
      </c>
      <c r="B1029" s="1" t="n">
        <v>45561</v>
      </c>
      <c r="C1029" s="1" t="n">
        <v>45951</v>
      </c>
      <c r="D1029" t="inlineStr">
        <is>
          <t>JÖNKÖPINGS LÄN</t>
        </is>
      </c>
      <c r="E1029" t="inlineStr">
        <is>
          <t>VETLANDA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31019-2023</t>
        </is>
      </c>
      <c r="B1030" s="1" t="n">
        <v>45113.57435185185</v>
      </c>
      <c r="C1030" s="1" t="n">
        <v>45951</v>
      </c>
      <c r="D1030" t="inlineStr">
        <is>
          <t>JÖNKÖPINGS LÄN</t>
        </is>
      </c>
      <c r="E1030" t="inlineStr">
        <is>
          <t>VETLANDA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30366-2025</t>
        </is>
      </c>
      <c r="B1031" s="1" t="n">
        <v>45827</v>
      </c>
      <c r="C1031" s="1" t="n">
        <v>45951</v>
      </c>
      <c r="D1031" t="inlineStr">
        <is>
          <t>JÖNKÖPINGS LÄN</t>
        </is>
      </c>
      <c r="E1031" t="inlineStr">
        <is>
          <t>VETLANDA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14607-2022</t>
        </is>
      </c>
      <c r="B1032" s="1" t="n">
        <v>44655</v>
      </c>
      <c r="C1032" s="1" t="n">
        <v>45951</v>
      </c>
      <c r="D1032" t="inlineStr">
        <is>
          <t>JÖNKÖPINGS LÄN</t>
        </is>
      </c>
      <c r="E1032" t="inlineStr">
        <is>
          <t>VETLANDA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44126-2024</t>
        </is>
      </c>
      <c r="B1033" s="1" t="n">
        <v>45572.65032407407</v>
      </c>
      <c r="C1033" s="1" t="n">
        <v>45951</v>
      </c>
      <c r="D1033" t="inlineStr">
        <is>
          <t>JÖNKÖPINGS LÄN</t>
        </is>
      </c>
      <c r="E1033" t="inlineStr">
        <is>
          <t>VETLANDA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14927-2024</t>
        </is>
      </c>
      <c r="B1034" s="1" t="n">
        <v>45398.62652777778</v>
      </c>
      <c r="C1034" s="1" t="n">
        <v>45951</v>
      </c>
      <c r="D1034" t="inlineStr">
        <is>
          <t>JÖNKÖPINGS LÄN</t>
        </is>
      </c>
      <c r="E1034" t="inlineStr">
        <is>
          <t>VETLANDA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22299-2024</t>
        </is>
      </c>
      <c r="B1035" s="1" t="n">
        <v>45446.56364583333</v>
      </c>
      <c r="C1035" s="1" t="n">
        <v>45951</v>
      </c>
      <c r="D1035" t="inlineStr">
        <is>
          <t>JÖNKÖPINGS LÄN</t>
        </is>
      </c>
      <c r="E1035" t="inlineStr">
        <is>
          <t>VETLANDA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68482-2020</t>
        </is>
      </c>
      <c r="B1036" s="1" t="n">
        <v>44186</v>
      </c>
      <c r="C1036" s="1" t="n">
        <v>45951</v>
      </c>
      <c r="D1036" t="inlineStr">
        <is>
          <t>JÖNKÖPINGS LÄN</t>
        </is>
      </c>
      <c r="E1036" t="inlineStr">
        <is>
          <t>VETLANDA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14113-2024</t>
        </is>
      </c>
      <c r="B1037" s="1" t="n">
        <v>45392.63688657407</v>
      </c>
      <c r="C1037" s="1" t="n">
        <v>45951</v>
      </c>
      <c r="D1037" t="inlineStr">
        <is>
          <t>JÖNKÖPINGS LÄN</t>
        </is>
      </c>
      <c r="E1037" t="inlineStr">
        <is>
          <t>VETLANDA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55747-2022</t>
        </is>
      </c>
      <c r="B1038" s="1" t="n">
        <v>44888.59313657408</v>
      </c>
      <c r="C1038" s="1" t="n">
        <v>45951</v>
      </c>
      <c r="D1038" t="inlineStr">
        <is>
          <t>JÖNKÖPINGS LÄN</t>
        </is>
      </c>
      <c r="E1038" t="inlineStr">
        <is>
          <t>VETLANDA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47370-2023</t>
        </is>
      </c>
      <c r="B1039" s="1" t="n">
        <v>45202.60905092592</v>
      </c>
      <c r="C1039" s="1" t="n">
        <v>45951</v>
      </c>
      <c r="D1039" t="inlineStr">
        <is>
          <t>JÖNKÖPINGS LÄN</t>
        </is>
      </c>
      <c r="E1039" t="inlineStr">
        <is>
          <t>VETLANDA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54905-2023</t>
        </is>
      </c>
      <c r="B1040" s="1" t="n">
        <v>45236.65589120371</v>
      </c>
      <c r="C1040" s="1" t="n">
        <v>45951</v>
      </c>
      <c r="D1040" t="inlineStr">
        <is>
          <t>JÖNKÖPINGS LÄN</t>
        </is>
      </c>
      <c r="E1040" t="inlineStr">
        <is>
          <t>VETLANDA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30655-2025</t>
        </is>
      </c>
      <c r="B1041" s="1" t="n">
        <v>45831.50372685185</v>
      </c>
      <c r="C1041" s="1" t="n">
        <v>45951</v>
      </c>
      <c r="D1041" t="inlineStr">
        <is>
          <t>JÖNKÖPINGS LÄN</t>
        </is>
      </c>
      <c r="E1041" t="inlineStr">
        <is>
          <t>VETLANDA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3633-2025</t>
        </is>
      </c>
      <c r="B1042" s="1" t="n">
        <v>45681.37493055555</v>
      </c>
      <c r="C1042" s="1" t="n">
        <v>45951</v>
      </c>
      <c r="D1042" t="inlineStr">
        <is>
          <t>JÖNKÖPINGS LÄN</t>
        </is>
      </c>
      <c r="E1042" t="inlineStr">
        <is>
          <t>VETLANDA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40884-2023</t>
        </is>
      </c>
      <c r="B1043" s="1" t="n">
        <v>45173</v>
      </c>
      <c r="C1043" s="1" t="n">
        <v>45951</v>
      </c>
      <c r="D1043" t="inlineStr">
        <is>
          <t>JÖNKÖPINGS LÄN</t>
        </is>
      </c>
      <c r="E1043" t="inlineStr">
        <is>
          <t>VETLANDA</t>
        </is>
      </c>
      <c r="G1043" t="n">
        <v>4.6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40890-2023</t>
        </is>
      </c>
      <c r="B1044" s="1" t="n">
        <v>45173</v>
      </c>
      <c r="C1044" s="1" t="n">
        <v>45951</v>
      </c>
      <c r="D1044" t="inlineStr">
        <is>
          <t>JÖNKÖPINGS LÄN</t>
        </is>
      </c>
      <c r="E1044" t="inlineStr">
        <is>
          <t>VETLANDA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31448-2025</t>
        </is>
      </c>
      <c r="B1045" s="1" t="n">
        <v>45833.52739583333</v>
      </c>
      <c r="C1045" s="1" t="n">
        <v>45951</v>
      </c>
      <c r="D1045" t="inlineStr">
        <is>
          <t>JÖNKÖPINGS LÄN</t>
        </is>
      </c>
      <c r="E1045" t="inlineStr">
        <is>
          <t>VETLANDA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31777-2025</t>
        </is>
      </c>
      <c r="B1046" s="1" t="n">
        <v>45834.52568287037</v>
      </c>
      <c r="C1046" s="1" t="n">
        <v>45951</v>
      </c>
      <c r="D1046" t="inlineStr">
        <is>
          <t>JÖNKÖPINGS LÄN</t>
        </is>
      </c>
      <c r="E1046" t="inlineStr">
        <is>
          <t>VETLANDA</t>
        </is>
      </c>
      <c r="G1046" t="n">
        <v>9.699999999999999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42493-2023</t>
        </is>
      </c>
      <c r="B1047" s="1" t="n">
        <v>45180.88775462963</v>
      </c>
      <c r="C1047" s="1" t="n">
        <v>45951</v>
      </c>
      <c r="D1047" t="inlineStr">
        <is>
          <t>JÖNKÖPINGS LÄN</t>
        </is>
      </c>
      <c r="E1047" t="inlineStr">
        <is>
          <t>VETLANDA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31767-2025</t>
        </is>
      </c>
      <c r="B1048" s="1" t="n">
        <v>45834.49851851852</v>
      </c>
      <c r="C1048" s="1" t="n">
        <v>45951</v>
      </c>
      <c r="D1048" t="inlineStr">
        <is>
          <t>JÖNKÖPINGS LÄN</t>
        </is>
      </c>
      <c r="E1048" t="inlineStr">
        <is>
          <t>VETLANDA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44316-2023</t>
        </is>
      </c>
      <c r="B1049" s="1" t="n">
        <v>45188.6525</v>
      </c>
      <c r="C1049" s="1" t="n">
        <v>45951</v>
      </c>
      <c r="D1049" t="inlineStr">
        <is>
          <t>JÖNKÖPINGS LÄN</t>
        </is>
      </c>
      <c r="E1049" t="inlineStr">
        <is>
          <t>VETLANDA</t>
        </is>
      </c>
      <c r="G1049" t="n">
        <v>0.5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30346-2025</t>
        </is>
      </c>
      <c r="B1050" s="1" t="n">
        <v>45827</v>
      </c>
      <c r="C1050" s="1" t="n">
        <v>45951</v>
      </c>
      <c r="D1050" t="inlineStr">
        <is>
          <t>JÖNKÖPINGS LÄN</t>
        </is>
      </c>
      <c r="E1050" t="inlineStr">
        <is>
          <t>VETLANDA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31983-2025</t>
        </is>
      </c>
      <c r="B1051" s="1" t="n">
        <v>45835.36065972222</v>
      </c>
      <c r="C1051" s="1" t="n">
        <v>45951</v>
      </c>
      <c r="D1051" t="inlineStr">
        <is>
          <t>JÖNKÖPINGS LÄN</t>
        </is>
      </c>
      <c r="E1051" t="inlineStr">
        <is>
          <t>VETLANDA</t>
        </is>
      </c>
      <c r="G1051" t="n">
        <v>5.1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13786-2025</t>
        </is>
      </c>
      <c r="B1052" s="1" t="n">
        <v>45737.45231481481</v>
      </c>
      <c r="C1052" s="1" t="n">
        <v>45951</v>
      </c>
      <c r="D1052" t="inlineStr">
        <is>
          <t>JÖNKÖPINGS LÄN</t>
        </is>
      </c>
      <c r="E1052" t="inlineStr">
        <is>
          <t>VETLANDA</t>
        </is>
      </c>
      <c r="G1052" t="n">
        <v>3.1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32468-2025</t>
        </is>
      </c>
      <c r="B1053" s="1" t="n">
        <v>45838.42418981482</v>
      </c>
      <c r="C1053" s="1" t="n">
        <v>45951</v>
      </c>
      <c r="D1053" t="inlineStr">
        <is>
          <t>JÖNKÖPINGS LÄN</t>
        </is>
      </c>
      <c r="E1053" t="inlineStr">
        <is>
          <t>VETLANDA</t>
        </is>
      </c>
      <c r="G1053" t="n">
        <v>2.3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32556-2025</t>
        </is>
      </c>
      <c r="B1054" s="1" t="n">
        <v>45838.56127314815</v>
      </c>
      <c r="C1054" s="1" t="n">
        <v>45951</v>
      </c>
      <c r="D1054" t="inlineStr">
        <is>
          <t>JÖNKÖPINGS LÄN</t>
        </is>
      </c>
      <c r="E1054" t="inlineStr">
        <is>
          <t>VETLANDA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32481-2025</t>
        </is>
      </c>
      <c r="B1055" s="1" t="n">
        <v>45838.43332175926</v>
      </c>
      <c r="C1055" s="1" t="n">
        <v>45951</v>
      </c>
      <c r="D1055" t="inlineStr">
        <is>
          <t>JÖNKÖPINGS LÄN</t>
        </is>
      </c>
      <c r="E1055" t="inlineStr">
        <is>
          <t>VETLANDA</t>
        </is>
      </c>
      <c r="G1055" t="n">
        <v>2.7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32421-2025</t>
        </is>
      </c>
      <c r="B1056" s="1" t="n">
        <v>45838.35018518518</v>
      </c>
      <c r="C1056" s="1" t="n">
        <v>45951</v>
      </c>
      <c r="D1056" t="inlineStr">
        <is>
          <t>JÖNKÖPINGS LÄN</t>
        </is>
      </c>
      <c r="E1056" t="inlineStr">
        <is>
          <t>VETLANDA</t>
        </is>
      </c>
      <c r="G1056" t="n">
        <v>2.7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11205-2025</t>
        </is>
      </c>
      <c r="B1057" s="1" t="n">
        <v>45726.32008101852</v>
      </c>
      <c r="C1057" s="1" t="n">
        <v>45951</v>
      </c>
      <c r="D1057" t="inlineStr">
        <is>
          <t>JÖNKÖPINGS LÄN</t>
        </is>
      </c>
      <c r="E1057" t="inlineStr">
        <is>
          <t>VETLANDA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32181-2025</t>
        </is>
      </c>
      <c r="B1058" s="1" t="n">
        <v>45835.56049768518</v>
      </c>
      <c r="C1058" s="1" t="n">
        <v>45951</v>
      </c>
      <c r="D1058" t="inlineStr">
        <is>
          <t>JÖNKÖPINGS LÄN</t>
        </is>
      </c>
      <c r="E1058" t="inlineStr">
        <is>
          <t>VETLANDA</t>
        </is>
      </c>
      <c r="G1058" t="n">
        <v>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32422-2025</t>
        </is>
      </c>
      <c r="B1059" s="1" t="n">
        <v>45838.35412037037</v>
      </c>
      <c r="C1059" s="1" t="n">
        <v>45951</v>
      </c>
      <c r="D1059" t="inlineStr">
        <is>
          <t>JÖNKÖPINGS LÄN</t>
        </is>
      </c>
      <c r="E1059" t="inlineStr">
        <is>
          <t>VETLANDA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31927-2025</t>
        </is>
      </c>
      <c r="B1060" s="1" t="n">
        <v>45834.89795138889</v>
      </c>
      <c r="C1060" s="1" t="n">
        <v>45951</v>
      </c>
      <c r="D1060" t="inlineStr">
        <is>
          <t>JÖNKÖPINGS LÄN</t>
        </is>
      </c>
      <c r="E1060" t="inlineStr">
        <is>
          <t>VETLANDA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30501-2022</t>
        </is>
      </c>
      <c r="B1061" s="1" t="n">
        <v>44762.36475694444</v>
      </c>
      <c r="C1061" s="1" t="n">
        <v>45951</v>
      </c>
      <c r="D1061" t="inlineStr">
        <is>
          <t>JÖNKÖPINGS LÄN</t>
        </is>
      </c>
      <c r="E1061" t="inlineStr">
        <is>
          <t>VETLANDA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15289-2024</t>
        </is>
      </c>
      <c r="B1062" s="1" t="n">
        <v>45400.6177662037</v>
      </c>
      <c r="C1062" s="1" t="n">
        <v>45951</v>
      </c>
      <c r="D1062" t="inlineStr">
        <is>
          <t>JÖNKÖPINGS LÄN</t>
        </is>
      </c>
      <c r="E1062" t="inlineStr">
        <is>
          <t>VETLANDA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9699-2021</t>
        </is>
      </c>
      <c r="B1063" s="1" t="n">
        <v>44252.44100694444</v>
      </c>
      <c r="C1063" s="1" t="n">
        <v>45951</v>
      </c>
      <c r="D1063" t="inlineStr">
        <is>
          <t>JÖNKÖPINGS LÄN</t>
        </is>
      </c>
      <c r="E1063" t="inlineStr">
        <is>
          <t>VETLANDA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45171-2023</t>
        </is>
      </c>
      <c r="B1064" s="1" t="n">
        <v>45191</v>
      </c>
      <c r="C1064" s="1" t="n">
        <v>45951</v>
      </c>
      <c r="D1064" t="inlineStr">
        <is>
          <t>JÖNKÖPINGS LÄN</t>
        </is>
      </c>
      <c r="E1064" t="inlineStr">
        <is>
          <t>VETLANDA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32853-2025</t>
        </is>
      </c>
      <c r="B1065" s="1" t="n">
        <v>45839.57564814815</v>
      </c>
      <c r="C1065" s="1" t="n">
        <v>45951</v>
      </c>
      <c r="D1065" t="inlineStr">
        <is>
          <t>JÖNKÖPINGS LÄN</t>
        </is>
      </c>
      <c r="E1065" t="inlineStr">
        <is>
          <t>VETLANDA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32782-2025</t>
        </is>
      </c>
      <c r="B1066" s="1" t="n">
        <v>45839.47649305555</v>
      </c>
      <c r="C1066" s="1" t="n">
        <v>45951</v>
      </c>
      <c r="D1066" t="inlineStr">
        <is>
          <t>JÖNKÖPINGS LÄN</t>
        </is>
      </c>
      <c r="E1066" t="inlineStr">
        <is>
          <t>VETLANDA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33026-2025</t>
        </is>
      </c>
      <c r="B1067" s="1" t="n">
        <v>45840.38122685185</v>
      </c>
      <c r="C1067" s="1" t="n">
        <v>45951</v>
      </c>
      <c r="D1067" t="inlineStr">
        <is>
          <t>JÖNKÖPINGS LÄN</t>
        </is>
      </c>
      <c r="E1067" t="inlineStr">
        <is>
          <t>VETLANDA</t>
        </is>
      </c>
      <c r="G1067" t="n">
        <v>2.9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32413-2025</t>
        </is>
      </c>
      <c r="B1068" s="1" t="n">
        <v>45838.33894675926</v>
      </c>
      <c r="C1068" s="1" t="n">
        <v>45951</v>
      </c>
      <c r="D1068" t="inlineStr">
        <is>
          <t>JÖNKÖPINGS LÄN</t>
        </is>
      </c>
      <c r="E1068" t="inlineStr">
        <is>
          <t>VETLANDA</t>
        </is>
      </c>
      <c r="G1068" t="n">
        <v>0.7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32840-2025</t>
        </is>
      </c>
      <c r="B1069" s="1" t="n">
        <v>45839.5653587963</v>
      </c>
      <c r="C1069" s="1" t="n">
        <v>45951</v>
      </c>
      <c r="D1069" t="inlineStr">
        <is>
          <t>JÖNKÖPINGS LÄN</t>
        </is>
      </c>
      <c r="E1069" t="inlineStr">
        <is>
          <t>VETLANDA</t>
        </is>
      </c>
      <c r="G1069" t="n">
        <v>3.5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5148-2025</t>
        </is>
      </c>
      <c r="B1070" s="1" t="n">
        <v>45691.59204861111</v>
      </c>
      <c r="C1070" s="1" t="n">
        <v>45951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Sveaskog</t>
        </is>
      </c>
      <c r="G1070" t="n">
        <v>2.4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44351-2023</t>
        </is>
      </c>
      <c r="B1071" s="1" t="n">
        <v>45188</v>
      </c>
      <c r="C1071" s="1" t="n">
        <v>45951</v>
      </c>
      <c r="D1071" t="inlineStr">
        <is>
          <t>JÖNKÖPINGS LÄN</t>
        </is>
      </c>
      <c r="E1071" t="inlineStr">
        <is>
          <t>VETLANDA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6433-2025</t>
        </is>
      </c>
      <c r="B1072" s="1" t="n">
        <v>45699.5131712963</v>
      </c>
      <c r="C1072" s="1" t="n">
        <v>45951</v>
      </c>
      <c r="D1072" t="inlineStr">
        <is>
          <t>JÖNKÖPINGS LÄN</t>
        </is>
      </c>
      <c r="E1072" t="inlineStr">
        <is>
          <t>VETLANDA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32867-2025</t>
        </is>
      </c>
      <c r="B1073" s="1" t="n">
        <v>45839.58798611111</v>
      </c>
      <c r="C1073" s="1" t="n">
        <v>45951</v>
      </c>
      <c r="D1073" t="inlineStr">
        <is>
          <t>JÖNKÖPINGS LÄN</t>
        </is>
      </c>
      <c r="E1073" t="inlineStr">
        <is>
          <t>VETLANDA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3683-2025</t>
        </is>
      </c>
      <c r="B1074" s="1" t="n">
        <v>45681.45478009259</v>
      </c>
      <c r="C1074" s="1" t="n">
        <v>45951</v>
      </c>
      <c r="D1074" t="inlineStr">
        <is>
          <t>JÖNKÖPINGS LÄN</t>
        </is>
      </c>
      <c r="E1074" t="inlineStr">
        <is>
          <t>VETLANDA</t>
        </is>
      </c>
      <c r="G1074" t="n">
        <v>5.5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32691-2025</t>
        </is>
      </c>
      <c r="B1075" s="1" t="n">
        <v>45839.28930555555</v>
      </c>
      <c r="C1075" s="1" t="n">
        <v>45951</v>
      </c>
      <c r="D1075" t="inlineStr">
        <is>
          <t>JÖNKÖPINGS LÄN</t>
        </is>
      </c>
      <c r="E1075" t="inlineStr">
        <is>
          <t>VETLANDA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33257-2025</t>
        </is>
      </c>
      <c r="B1076" s="1" t="n">
        <v>45840.67126157408</v>
      </c>
      <c r="C1076" s="1" t="n">
        <v>45951</v>
      </c>
      <c r="D1076" t="inlineStr">
        <is>
          <t>JÖNKÖPINGS LÄN</t>
        </is>
      </c>
      <c r="E1076" t="inlineStr">
        <is>
          <t>VETLANDA</t>
        </is>
      </c>
      <c r="G1076" t="n">
        <v>1.7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47888-2023</t>
        </is>
      </c>
      <c r="B1077" s="1" t="n">
        <v>45204.48375</v>
      </c>
      <c r="C1077" s="1" t="n">
        <v>45951</v>
      </c>
      <c r="D1077" t="inlineStr">
        <is>
          <t>JÖNKÖPINGS LÄN</t>
        </is>
      </c>
      <c r="E1077" t="inlineStr">
        <is>
          <t>VETLANDA</t>
        </is>
      </c>
      <c r="G1077" t="n">
        <v>4.3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33245-2025</t>
        </is>
      </c>
      <c r="B1078" s="1" t="n">
        <v>45840.65412037037</v>
      </c>
      <c r="C1078" s="1" t="n">
        <v>45951</v>
      </c>
      <c r="D1078" t="inlineStr">
        <is>
          <t>JÖNKÖPINGS LÄN</t>
        </is>
      </c>
      <c r="E1078" t="inlineStr">
        <is>
          <t>VETLANDA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33268-2025</t>
        </is>
      </c>
      <c r="B1079" s="1" t="n">
        <v>45840.6791087963</v>
      </c>
      <c r="C1079" s="1" t="n">
        <v>45951</v>
      </c>
      <c r="D1079" t="inlineStr">
        <is>
          <t>JÖNKÖPINGS LÄN</t>
        </is>
      </c>
      <c r="E1079" t="inlineStr">
        <is>
          <t>VETLANDA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32804-2025</t>
        </is>
      </c>
      <c r="B1080" s="1" t="n">
        <v>45839.49872685185</v>
      </c>
      <c r="C1080" s="1" t="n">
        <v>45951</v>
      </c>
      <c r="D1080" t="inlineStr">
        <is>
          <t>JÖNKÖPINGS LÄN</t>
        </is>
      </c>
      <c r="E1080" t="inlineStr">
        <is>
          <t>VETLANDA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55372-2023</t>
        </is>
      </c>
      <c r="B1081" s="1" t="n">
        <v>45238.34974537037</v>
      </c>
      <c r="C1081" s="1" t="n">
        <v>45951</v>
      </c>
      <c r="D1081" t="inlineStr">
        <is>
          <t>JÖNKÖPINGS LÄN</t>
        </is>
      </c>
      <c r="E1081" t="inlineStr">
        <is>
          <t>VETLANDA</t>
        </is>
      </c>
      <c r="F1081" t="inlineStr">
        <is>
          <t>Kyrkan</t>
        </is>
      </c>
      <c r="G1081" t="n">
        <v>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32695-2025</t>
        </is>
      </c>
      <c r="B1082" s="1" t="n">
        <v>45839.31964120371</v>
      </c>
      <c r="C1082" s="1" t="n">
        <v>45951</v>
      </c>
      <c r="D1082" t="inlineStr">
        <is>
          <t>JÖNKÖPINGS LÄN</t>
        </is>
      </c>
      <c r="E1082" t="inlineStr">
        <is>
          <t>VETLANDA</t>
        </is>
      </c>
      <c r="G1082" t="n">
        <v>1.7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33021-2025</t>
        </is>
      </c>
      <c r="B1083" s="1" t="n">
        <v>45840.37233796297</v>
      </c>
      <c r="C1083" s="1" t="n">
        <v>45951</v>
      </c>
      <c r="D1083" t="inlineStr">
        <is>
          <t>JÖNKÖPINGS LÄN</t>
        </is>
      </c>
      <c r="E1083" t="inlineStr">
        <is>
          <t>VETLANDA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33087-2025</t>
        </is>
      </c>
      <c r="B1084" s="1" t="n">
        <v>45840</v>
      </c>
      <c r="C1084" s="1" t="n">
        <v>45951</v>
      </c>
      <c r="D1084" t="inlineStr">
        <is>
          <t>JÖNKÖPINGS LÄN</t>
        </is>
      </c>
      <c r="E1084" t="inlineStr">
        <is>
          <t>VETLANDA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34061-2023</t>
        </is>
      </c>
      <c r="B1085" s="1" t="n">
        <v>45135</v>
      </c>
      <c r="C1085" s="1" t="n">
        <v>45951</v>
      </c>
      <c r="D1085" t="inlineStr">
        <is>
          <t>JÖNKÖPINGS LÄN</t>
        </is>
      </c>
      <c r="E1085" t="inlineStr">
        <is>
          <t>VETLANDA</t>
        </is>
      </c>
      <c r="G1085" t="n">
        <v>6.8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34068-2023</t>
        </is>
      </c>
      <c r="B1086" s="1" t="n">
        <v>45135</v>
      </c>
      <c r="C1086" s="1" t="n">
        <v>45951</v>
      </c>
      <c r="D1086" t="inlineStr">
        <is>
          <t>JÖNKÖPINGS LÄN</t>
        </is>
      </c>
      <c r="E1086" t="inlineStr">
        <is>
          <t>VETLANDA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33313-2025</t>
        </is>
      </c>
      <c r="B1087" s="1" t="n">
        <v>45841.33402777778</v>
      </c>
      <c r="C1087" s="1" t="n">
        <v>45951</v>
      </c>
      <c r="D1087" t="inlineStr">
        <is>
          <t>JÖNKÖPINGS LÄN</t>
        </is>
      </c>
      <c r="E1087" t="inlineStr">
        <is>
          <t>VETLANDA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34072-2023</t>
        </is>
      </c>
      <c r="B1088" s="1" t="n">
        <v>45135</v>
      </c>
      <c r="C1088" s="1" t="n">
        <v>45951</v>
      </c>
      <c r="D1088" t="inlineStr">
        <is>
          <t>JÖNKÖPINGS LÄN</t>
        </is>
      </c>
      <c r="E1088" t="inlineStr">
        <is>
          <t>VETLANDA</t>
        </is>
      </c>
      <c r="G1088" t="n">
        <v>10.2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33574-2025</t>
        </is>
      </c>
      <c r="B1089" s="1" t="n">
        <v>45841.58924768519</v>
      </c>
      <c r="C1089" s="1" t="n">
        <v>45951</v>
      </c>
      <c r="D1089" t="inlineStr">
        <is>
          <t>JÖNKÖPINGS LÄN</t>
        </is>
      </c>
      <c r="E1089" t="inlineStr">
        <is>
          <t>VETLANDA</t>
        </is>
      </c>
      <c r="G1089" t="n">
        <v>2.5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60384-2023</t>
        </is>
      </c>
      <c r="B1090" s="1" t="n">
        <v>45259.42446759259</v>
      </c>
      <c r="C1090" s="1" t="n">
        <v>45951</v>
      </c>
      <c r="D1090" t="inlineStr">
        <is>
          <t>JÖNKÖPINGS LÄN</t>
        </is>
      </c>
      <c r="E1090" t="inlineStr">
        <is>
          <t>VETLANDA</t>
        </is>
      </c>
      <c r="G1090" t="n">
        <v>5.6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33334-2025</t>
        </is>
      </c>
      <c r="B1091" s="1" t="n">
        <v>45841.35511574074</v>
      </c>
      <c r="C1091" s="1" t="n">
        <v>45951</v>
      </c>
      <c r="D1091" t="inlineStr">
        <is>
          <t>JÖNKÖPINGS LÄN</t>
        </is>
      </c>
      <c r="E1091" t="inlineStr">
        <is>
          <t>VETLANDA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3906-2024</t>
        </is>
      </c>
      <c r="B1092" s="1" t="n">
        <v>45322.49210648148</v>
      </c>
      <c r="C1092" s="1" t="n">
        <v>45951</v>
      </c>
      <c r="D1092" t="inlineStr">
        <is>
          <t>JÖNKÖPINGS LÄN</t>
        </is>
      </c>
      <c r="E1092" t="inlineStr">
        <is>
          <t>VETLANDA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28655-2022</t>
        </is>
      </c>
      <c r="B1093" s="1" t="n">
        <v>44748.65145833333</v>
      </c>
      <c r="C1093" s="1" t="n">
        <v>45951</v>
      </c>
      <c r="D1093" t="inlineStr">
        <is>
          <t>JÖNKÖPINGS LÄN</t>
        </is>
      </c>
      <c r="E1093" t="inlineStr">
        <is>
          <t>VETLANDA</t>
        </is>
      </c>
      <c r="G1093" t="n">
        <v>3.2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33679-2025</t>
        </is>
      </c>
      <c r="B1094" s="1" t="n">
        <v>45841.679375</v>
      </c>
      <c r="C1094" s="1" t="n">
        <v>45951</v>
      </c>
      <c r="D1094" t="inlineStr">
        <is>
          <t>JÖNKÖPINGS LÄN</t>
        </is>
      </c>
      <c r="E1094" t="inlineStr">
        <is>
          <t>VETLANDA</t>
        </is>
      </c>
      <c r="G1094" t="n">
        <v>2.1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33851-2025</t>
        </is>
      </c>
      <c r="B1095" s="1" t="n">
        <v>45842.50984953704</v>
      </c>
      <c r="C1095" s="1" t="n">
        <v>45951</v>
      </c>
      <c r="D1095" t="inlineStr">
        <is>
          <t>JÖNKÖPINGS LÄN</t>
        </is>
      </c>
      <c r="E1095" t="inlineStr">
        <is>
          <t>VETLANDA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33747-2025</t>
        </is>
      </c>
      <c r="B1096" s="1" t="n">
        <v>45842.35563657407</v>
      </c>
      <c r="C1096" s="1" t="n">
        <v>45951</v>
      </c>
      <c r="D1096" t="inlineStr">
        <is>
          <t>JÖNKÖPINGS LÄN</t>
        </is>
      </c>
      <c r="E1096" t="inlineStr">
        <is>
          <t>VETLANDA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33755-2025</t>
        </is>
      </c>
      <c r="B1097" s="1" t="n">
        <v>45842.37567129629</v>
      </c>
      <c r="C1097" s="1" t="n">
        <v>45951</v>
      </c>
      <c r="D1097" t="inlineStr">
        <is>
          <t>JÖNKÖPINGS LÄN</t>
        </is>
      </c>
      <c r="E1097" t="inlineStr">
        <is>
          <t>VETLANDA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69072-2020</t>
        </is>
      </c>
      <c r="B1098" s="1" t="n">
        <v>44187</v>
      </c>
      <c r="C1098" s="1" t="n">
        <v>45951</v>
      </c>
      <c r="D1098" t="inlineStr">
        <is>
          <t>JÖNKÖPINGS LÄN</t>
        </is>
      </c>
      <c r="E1098" t="inlineStr">
        <is>
          <t>VETLANDA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33833-2025</t>
        </is>
      </c>
      <c r="B1099" s="1" t="n">
        <v>45842</v>
      </c>
      <c r="C1099" s="1" t="n">
        <v>45951</v>
      </c>
      <c r="D1099" t="inlineStr">
        <is>
          <t>JÖNKÖPINGS LÄN</t>
        </is>
      </c>
      <c r="E1099" t="inlineStr">
        <is>
          <t>VETLANDA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34106-2023</t>
        </is>
      </c>
      <c r="B1100" s="1" t="n">
        <v>45135</v>
      </c>
      <c r="C1100" s="1" t="n">
        <v>45951</v>
      </c>
      <c r="D1100" t="inlineStr">
        <is>
          <t>JÖNKÖPINGS LÄN</t>
        </is>
      </c>
      <c r="E1100" t="inlineStr">
        <is>
          <t>VETLANDA</t>
        </is>
      </c>
      <c r="G1100" t="n">
        <v>5.5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3425-2024</t>
        </is>
      </c>
      <c r="B1101" s="1" t="n">
        <v>45319.901875</v>
      </c>
      <c r="C1101" s="1" t="n">
        <v>45951</v>
      </c>
      <c r="D1101" t="inlineStr">
        <is>
          <t>JÖNKÖPINGS LÄN</t>
        </is>
      </c>
      <c r="E1101" t="inlineStr">
        <is>
          <t>VETLANDA</t>
        </is>
      </c>
      <c r="G1101" t="n">
        <v>3.4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56407-2024</t>
        </is>
      </c>
      <c r="B1102" s="1" t="n">
        <v>45625</v>
      </c>
      <c r="C1102" s="1" t="n">
        <v>45951</v>
      </c>
      <c r="D1102" t="inlineStr">
        <is>
          <t>JÖNKÖPINGS LÄN</t>
        </is>
      </c>
      <c r="E1102" t="inlineStr">
        <is>
          <t>VETLANDA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57211-2023</t>
        </is>
      </c>
      <c r="B1103" s="1" t="n">
        <v>45245.48828703703</v>
      </c>
      <c r="C1103" s="1" t="n">
        <v>45951</v>
      </c>
      <c r="D1103" t="inlineStr">
        <is>
          <t>JÖNKÖPINGS LÄN</t>
        </is>
      </c>
      <c r="E1103" t="inlineStr">
        <is>
          <t>VETLANDA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9484-2025</t>
        </is>
      </c>
      <c r="B1104" s="1" t="n">
        <v>45715.48729166666</v>
      </c>
      <c r="C1104" s="1" t="n">
        <v>45951</v>
      </c>
      <c r="D1104" t="inlineStr">
        <is>
          <t>JÖNKÖPINGS LÄN</t>
        </is>
      </c>
      <c r="E1104" t="inlineStr">
        <is>
          <t>VETLANDA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15492-2025</t>
        </is>
      </c>
      <c r="B1105" s="1" t="n">
        <v>45747.57667824074</v>
      </c>
      <c r="C1105" s="1" t="n">
        <v>45951</v>
      </c>
      <c r="D1105" t="inlineStr">
        <is>
          <t>JÖNKÖPINGS LÄN</t>
        </is>
      </c>
      <c r="E1105" t="inlineStr">
        <is>
          <t>VETLANDA</t>
        </is>
      </c>
      <c r="G1105" t="n">
        <v>2.3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16808-2025</t>
        </is>
      </c>
      <c r="B1106" s="1" t="n">
        <v>45754.62920138889</v>
      </c>
      <c r="C1106" s="1" t="n">
        <v>45951</v>
      </c>
      <c r="D1106" t="inlineStr">
        <is>
          <t>JÖNKÖPINGS LÄN</t>
        </is>
      </c>
      <c r="E1106" t="inlineStr">
        <is>
          <t>VETLANDA</t>
        </is>
      </c>
      <c r="F1106" t="inlineStr">
        <is>
          <t>Sveaskog</t>
        </is>
      </c>
      <c r="G1106" t="n">
        <v>3.6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16810-2025</t>
        </is>
      </c>
      <c r="B1107" s="1" t="n">
        <v>45754.63079861111</v>
      </c>
      <c r="C1107" s="1" t="n">
        <v>45951</v>
      </c>
      <c r="D1107" t="inlineStr">
        <is>
          <t>JÖNKÖPINGS LÄN</t>
        </is>
      </c>
      <c r="E1107" t="inlineStr">
        <is>
          <t>VETLANDA</t>
        </is>
      </c>
      <c r="F1107" t="inlineStr">
        <is>
          <t>Sveaskog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12100-2025</t>
        </is>
      </c>
      <c r="B1108" s="1" t="n">
        <v>45729.334375</v>
      </c>
      <c r="C1108" s="1" t="n">
        <v>45951</v>
      </c>
      <c r="D1108" t="inlineStr">
        <is>
          <t>JÖNKÖPINGS LÄN</t>
        </is>
      </c>
      <c r="E1108" t="inlineStr">
        <is>
          <t>VETLANDA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34120-2025</t>
        </is>
      </c>
      <c r="B1109" s="1" t="n">
        <v>45845.51800925926</v>
      </c>
      <c r="C1109" s="1" t="n">
        <v>45951</v>
      </c>
      <c r="D1109" t="inlineStr">
        <is>
          <t>JÖNKÖPINGS LÄN</t>
        </is>
      </c>
      <c r="E1109" t="inlineStr">
        <is>
          <t>VETLANDA</t>
        </is>
      </c>
      <c r="G1109" t="n">
        <v>3.5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39200-2024</t>
        </is>
      </c>
      <c r="B1110" s="1" t="n">
        <v>45548</v>
      </c>
      <c r="C1110" s="1" t="n">
        <v>45951</v>
      </c>
      <c r="D1110" t="inlineStr">
        <is>
          <t>JÖNKÖPINGS LÄN</t>
        </is>
      </c>
      <c r="E1110" t="inlineStr">
        <is>
          <t>VETLANDA</t>
        </is>
      </c>
      <c r="G1110" t="n">
        <v>6.4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9485-2025</t>
        </is>
      </c>
      <c r="B1111" s="1" t="n">
        <v>45715.48833333333</v>
      </c>
      <c r="C1111" s="1" t="n">
        <v>45951</v>
      </c>
      <c r="D1111" t="inlineStr">
        <is>
          <t>JÖNKÖPINGS LÄN</t>
        </is>
      </c>
      <c r="E1111" t="inlineStr">
        <is>
          <t>VETLANDA</t>
        </is>
      </c>
      <c r="G1111" t="n">
        <v>0.7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15830-2025</t>
        </is>
      </c>
      <c r="B1112" s="1" t="n">
        <v>45748</v>
      </c>
      <c r="C1112" s="1" t="n">
        <v>45951</v>
      </c>
      <c r="D1112" t="inlineStr">
        <is>
          <t>JÖNKÖPINGS LÄN</t>
        </is>
      </c>
      <c r="E1112" t="inlineStr">
        <is>
          <t>VETLANDA</t>
        </is>
      </c>
      <c r="G1112" t="n">
        <v>0.9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34763-2025</t>
        </is>
      </c>
      <c r="B1113" s="1" t="n">
        <v>45848.64332175926</v>
      </c>
      <c r="C1113" s="1" t="n">
        <v>45951</v>
      </c>
      <c r="D1113" t="inlineStr">
        <is>
          <t>JÖNKÖPINGS LÄN</t>
        </is>
      </c>
      <c r="E1113" t="inlineStr">
        <is>
          <t>VETLANDA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1695-2024</t>
        </is>
      </c>
      <c r="B1114" s="1" t="n">
        <v>45307.34739583333</v>
      </c>
      <c r="C1114" s="1" t="n">
        <v>45951</v>
      </c>
      <c r="D1114" t="inlineStr">
        <is>
          <t>JÖNKÖPINGS LÄN</t>
        </is>
      </c>
      <c r="E1114" t="inlineStr">
        <is>
          <t>VETLANDA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27119-2022</t>
        </is>
      </c>
      <c r="B1115" s="1" t="n">
        <v>44741.47328703704</v>
      </c>
      <c r="C1115" s="1" t="n">
        <v>45951</v>
      </c>
      <c r="D1115" t="inlineStr">
        <is>
          <t>JÖNKÖPINGS LÄN</t>
        </is>
      </c>
      <c r="E1115" t="inlineStr">
        <is>
          <t>VETLANDA</t>
        </is>
      </c>
      <c r="G1115" t="n">
        <v>4.1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34568-2025</t>
        </is>
      </c>
      <c r="B1116" s="1" t="n">
        <v>45847.58478009259</v>
      </c>
      <c r="C1116" s="1" t="n">
        <v>45951</v>
      </c>
      <c r="D1116" t="inlineStr">
        <is>
          <t>JÖNKÖPINGS LÄN</t>
        </is>
      </c>
      <c r="E1116" t="inlineStr">
        <is>
          <t>VETLANDA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34756-2025</t>
        </is>
      </c>
      <c r="B1117" s="1" t="n">
        <v>45848.62712962963</v>
      </c>
      <c r="C1117" s="1" t="n">
        <v>45951</v>
      </c>
      <c r="D1117" t="inlineStr">
        <is>
          <t>JÖNKÖPINGS LÄN</t>
        </is>
      </c>
      <c r="E1117" t="inlineStr">
        <is>
          <t>VETLANDA</t>
        </is>
      </c>
      <c r="G1117" t="n">
        <v>1.3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34566-2025</t>
        </is>
      </c>
      <c r="B1118" s="1" t="n">
        <v>45847.58358796296</v>
      </c>
      <c r="C1118" s="1" t="n">
        <v>45951</v>
      </c>
      <c r="D1118" t="inlineStr">
        <is>
          <t>JÖNKÖPINGS LÄN</t>
        </is>
      </c>
      <c r="E1118" t="inlineStr">
        <is>
          <t>VETLANDA</t>
        </is>
      </c>
      <c r="G1118" t="n">
        <v>2.4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34567-2025</t>
        </is>
      </c>
      <c r="B1119" s="1" t="n">
        <v>45847.58422453704</v>
      </c>
      <c r="C1119" s="1" t="n">
        <v>45951</v>
      </c>
      <c r="D1119" t="inlineStr">
        <is>
          <t>JÖNKÖPINGS LÄN</t>
        </is>
      </c>
      <c r="E1119" t="inlineStr">
        <is>
          <t>VETLANDA</t>
        </is>
      </c>
      <c r="G1119" t="n">
        <v>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34571-2025</t>
        </is>
      </c>
      <c r="B1120" s="1" t="n">
        <v>45847.59070601852</v>
      </c>
      <c r="C1120" s="1" t="n">
        <v>45951</v>
      </c>
      <c r="D1120" t="inlineStr">
        <is>
          <t>JÖNKÖPINGS LÄN</t>
        </is>
      </c>
      <c r="E1120" t="inlineStr">
        <is>
          <t>VETLANDA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38628-2022</t>
        </is>
      </c>
      <c r="B1121" s="1" t="n">
        <v>44813</v>
      </c>
      <c r="C1121" s="1" t="n">
        <v>45951</v>
      </c>
      <c r="D1121" t="inlineStr">
        <is>
          <t>JÖNKÖPINGS LÄN</t>
        </is>
      </c>
      <c r="E1121" t="inlineStr">
        <is>
          <t>VETLANDA</t>
        </is>
      </c>
      <c r="G1121" t="n">
        <v>2.4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43406-2022</t>
        </is>
      </c>
      <c r="B1122" s="1" t="n">
        <v>44834.77262731481</v>
      </c>
      <c r="C1122" s="1" t="n">
        <v>45951</v>
      </c>
      <c r="D1122" t="inlineStr">
        <is>
          <t>JÖNKÖPINGS LÄN</t>
        </is>
      </c>
      <c r="E1122" t="inlineStr">
        <is>
          <t>VETLANDA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33828-2025</t>
        </is>
      </c>
      <c r="B1123" s="1" t="n">
        <v>45842</v>
      </c>
      <c r="C1123" s="1" t="n">
        <v>45951</v>
      </c>
      <c r="D1123" t="inlineStr">
        <is>
          <t>JÖNKÖPINGS LÄN</t>
        </is>
      </c>
      <c r="E1123" t="inlineStr">
        <is>
          <t>VETLANDA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34718-2025</t>
        </is>
      </c>
      <c r="B1124" s="1" t="n">
        <v>45848.53037037037</v>
      </c>
      <c r="C1124" s="1" t="n">
        <v>45951</v>
      </c>
      <c r="D1124" t="inlineStr">
        <is>
          <t>JÖNKÖPINGS LÄN</t>
        </is>
      </c>
      <c r="E1124" t="inlineStr">
        <is>
          <t>VETLANDA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34752-2025</t>
        </is>
      </c>
      <c r="B1125" s="1" t="n">
        <v>45848.61853009259</v>
      </c>
      <c r="C1125" s="1" t="n">
        <v>45951</v>
      </c>
      <c r="D1125" t="inlineStr">
        <is>
          <t>JÖNKÖPINGS LÄN</t>
        </is>
      </c>
      <c r="E1125" t="inlineStr">
        <is>
          <t>VETLANDA</t>
        </is>
      </c>
      <c r="G1125" t="n">
        <v>3.5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10009-2025</t>
        </is>
      </c>
      <c r="B1126" s="1" t="n">
        <v>45719.45905092593</v>
      </c>
      <c r="C1126" s="1" t="n">
        <v>45951</v>
      </c>
      <c r="D1126" t="inlineStr">
        <is>
          <t>JÖNKÖPINGS LÄN</t>
        </is>
      </c>
      <c r="E1126" t="inlineStr">
        <is>
          <t>VETLANDA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1838-2025</t>
        </is>
      </c>
      <c r="B1127" s="1" t="n">
        <v>45671.56422453704</v>
      </c>
      <c r="C1127" s="1" t="n">
        <v>45951</v>
      </c>
      <c r="D1127" t="inlineStr">
        <is>
          <t>JÖNKÖPINGS LÄN</t>
        </is>
      </c>
      <c r="E1127" t="inlineStr">
        <is>
          <t>VETLANDA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5349-2024</t>
        </is>
      </c>
      <c r="B1128" s="1" t="n">
        <v>45331.45001157407</v>
      </c>
      <c r="C1128" s="1" t="n">
        <v>45951</v>
      </c>
      <c r="D1128" t="inlineStr">
        <is>
          <t>JÖNKÖPINGS LÄN</t>
        </is>
      </c>
      <c r="E1128" t="inlineStr">
        <is>
          <t>VETLANDA</t>
        </is>
      </c>
      <c r="G1128" t="n">
        <v>1.1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7833-2023</t>
        </is>
      </c>
      <c r="B1129" s="1" t="n">
        <v>44970</v>
      </c>
      <c r="C1129" s="1" t="n">
        <v>45951</v>
      </c>
      <c r="D1129" t="inlineStr">
        <is>
          <t>JÖNKÖPINGS LÄN</t>
        </is>
      </c>
      <c r="E1129" t="inlineStr">
        <is>
          <t>VETLANDA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19802-2025</t>
        </is>
      </c>
      <c r="B1130" s="1" t="n">
        <v>45771.4515625</v>
      </c>
      <c r="C1130" s="1" t="n">
        <v>45951</v>
      </c>
      <c r="D1130" t="inlineStr">
        <is>
          <t>JÖNKÖPINGS LÄN</t>
        </is>
      </c>
      <c r="E1130" t="inlineStr">
        <is>
          <t>VETLANDA</t>
        </is>
      </c>
      <c r="G1130" t="n">
        <v>1.8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19806-2025</t>
        </is>
      </c>
      <c r="B1131" s="1" t="n">
        <v>45771.45429398148</v>
      </c>
      <c r="C1131" s="1" t="n">
        <v>45951</v>
      </c>
      <c r="D1131" t="inlineStr">
        <is>
          <t>JÖNKÖPINGS LÄN</t>
        </is>
      </c>
      <c r="E1131" t="inlineStr">
        <is>
          <t>VETLANDA</t>
        </is>
      </c>
      <c r="G1131" t="n">
        <v>2.7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8946-2024</t>
        </is>
      </c>
      <c r="B1132" s="1" t="n">
        <v>45357.44114583333</v>
      </c>
      <c r="C1132" s="1" t="n">
        <v>45951</v>
      </c>
      <c r="D1132" t="inlineStr">
        <is>
          <t>JÖNKÖPINGS LÄN</t>
        </is>
      </c>
      <c r="E1132" t="inlineStr">
        <is>
          <t>VETLANDA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2070-2024</t>
        </is>
      </c>
      <c r="B1133" s="1" t="n">
        <v>45309</v>
      </c>
      <c r="C1133" s="1" t="n">
        <v>45951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8623-2024</t>
        </is>
      </c>
      <c r="B1134" s="1" t="n">
        <v>45352</v>
      </c>
      <c r="C1134" s="1" t="n">
        <v>45951</v>
      </c>
      <c r="D1134" t="inlineStr">
        <is>
          <t>JÖNKÖPINGS LÄN</t>
        </is>
      </c>
      <c r="E1134" t="inlineStr">
        <is>
          <t>VETLANDA</t>
        </is>
      </c>
      <c r="G1134" t="n">
        <v>2.7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42364-2022</t>
        </is>
      </c>
      <c r="B1135" s="1" t="n">
        <v>44830</v>
      </c>
      <c r="C1135" s="1" t="n">
        <v>45951</v>
      </c>
      <c r="D1135" t="inlineStr">
        <is>
          <t>JÖNKÖPINGS LÄN</t>
        </is>
      </c>
      <c r="E1135" t="inlineStr">
        <is>
          <t>VETLANDA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35109-2025</t>
        </is>
      </c>
      <c r="B1136" s="1" t="n">
        <v>45852.57663194444</v>
      </c>
      <c r="C1136" s="1" t="n">
        <v>45951</v>
      </c>
      <c r="D1136" t="inlineStr">
        <is>
          <t>JÖNKÖPINGS LÄN</t>
        </is>
      </c>
      <c r="E1136" t="inlineStr">
        <is>
          <t>VETLANDA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35102-2025</t>
        </is>
      </c>
      <c r="B1137" s="1" t="n">
        <v>45852.5674074074</v>
      </c>
      <c r="C1137" s="1" t="n">
        <v>45951</v>
      </c>
      <c r="D1137" t="inlineStr">
        <is>
          <t>JÖNKÖPINGS LÄN</t>
        </is>
      </c>
      <c r="E1137" t="inlineStr">
        <is>
          <t>VETLANDA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35107-2025</t>
        </is>
      </c>
      <c r="B1138" s="1" t="n">
        <v>45852.57219907407</v>
      </c>
      <c r="C1138" s="1" t="n">
        <v>45951</v>
      </c>
      <c r="D1138" t="inlineStr">
        <is>
          <t>JÖNKÖPINGS LÄN</t>
        </is>
      </c>
      <c r="E1138" t="inlineStr">
        <is>
          <t>VETLANDA</t>
        </is>
      </c>
      <c r="G1138" t="n">
        <v>1.1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2202-2024</t>
        </is>
      </c>
      <c r="B1139" s="1" t="n">
        <v>45309</v>
      </c>
      <c r="C1139" s="1" t="n">
        <v>45951</v>
      </c>
      <c r="D1139" t="inlineStr">
        <is>
          <t>JÖNKÖPINGS LÄN</t>
        </is>
      </c>
      <c r="E1139" t="inlineStr">
        <is>
          <t>VETLANDA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2203-2024</t>
        </is>
      </c>
      <c r="B1140" s="1" t="n">
        <v>45309</v>
      </c>
      <c r="C1140" s="1" t="n">
        <v>45951</v>
      </c>
      <c r="D1140" t="inlineStr">
        <is>
          <t>JÖNKÖPINGS LÄN</t>
        </is>
      </c>
      <c r="E1140" t="inlineStr">
        <is>
          <t>VETLANDA</t>
        </is>
      </c>
      <c r="G1140" t="n">
        <v>0.1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35114-2025</t>
        </is>
      </c>
      <c r="B1141" s="1" t="n">
        <v>45852.58248842593</v>
      </c>
      <c r="C1141" s="1" t="n">
        <v>45951</v>
      </c>
      <c r="D1141" t="inlineStr">
        <is>
          <t>JÖNKÖPINGS LÄN</t>
        </is>
      </c>
      <c r="E1141" t="inlineStr">
        <is>
          <t>VETLANDA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1631-2024</t>
        </is>
      </c>
      <c r="B1142" s="1" t="n">
        <v>45306.66175925926</v>
      </c>
      <c r="C1142" s="1" t="n">
        <v>45951</v>
      </c>
      <c r="D1142" t="inlineStr">
        <is>
          <t>JÖNKÖPINGS LÄN</t>
        </is>
      </c>
      <c r="E1142" t="inlineStr">
        <is>
          <t>VETLANDA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1633-2024</t>
        </is>
      </c>
      <c r="B1143" s="1" t="n">
        <v>45306.66362268518</v>
      </c>
      <c r="C1143" s="1" t="n">
        <v>45951</v>
      </c>
      <c r="D1143" t="inlineStr">
        <is>
          <t>JÖNKÖPINGS LÄN</t>
        </is>
      </c>
      <c r="E1143" t="inlineStr">
        <is>
          <t>VETLANDA</t>
        </is>
      </c>
      <c r="G1143" t="n">
        <v>3.4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44169-2022</t>
        </is>
      </c>
      <c r="B1144" s="1" t="n">
        <v>44839</v>
      </c>
      <c r="C1144" s="1" t="n">
        <v>45951</v>
      </c>
      <c r="D1144" t="inlineStr">
        <is>
          <t>JÖNKÖPINGS LÄN</t>
        </is>
      </c>
      <c r="E1144" t="inlineStr">
        <is>
          <t>VETLANDA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18588-2025</t>
        </is>
      </c>
      <c r="B1145" s="1" t="n">
        <v>45763.47391203704</v>
      </c>
      <c r="C1145" s="1" t="n">
        <v>45951</v>
      </c>
      <c r="D1145" t="inlineStr">
        <is>
          <t>JÖNKÖPINGS LÄN</t>
        </is>
      </c>
      <c r="E1145" t="inlineStr">
        <is>
          <t>VETLANDA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30415-2025</t>
        </is>
      </c>
      <c r="B1146" s="1" t="n">
        <v>45827.60533564815</v>
      </c>
      <c r="C1146" s="1" t="n">
        <v>45951</v>
      </c>
      <c r="D1146" t="inlineStr">
        <is>
          <t>JÖNKÖPINGS LÄN</t>
        </is>
      </c>
      <c r="E1146" t="inlineStr">
        <is>
          <t>VETLANDA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58432-2023</t>
        </is>
      </c>
      <c r="B1147" s="1" t="n">
        <v>45250.815</v>
      </c>
      <c r="C1147" s="1" t="n">
        <v>45951</v>
      </c>
      <c r="D1147" t="inlineStr">
        <is>
          <t>JÖNKÖPINGS LÄN</t>
        </is>
      </c>
      <c r="E1147" t="inlineStr">
        <is>
          <t>VETLANDA</t>
        </is>
      </c>
      <c r="G1147" t="n">
        <v>0.6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2786-2024</t>
        </is>
      </c>
      <c r="B1148" s="1" t="n">
        <v>45314</v>
      </c>
      <c r="C1148" s="1" t="n">
        <v>45951</v>
      </c>
      <c r="D1148" t="inlineStr">
        <is>
          <t>JÖNKÖPINGS LÄN</t>
        </is>
      </c>
      <c r="E1148" t="inlineStr">
        <is>
          <t>VETLANDA</t>
        </is>
      </c>
      <c r="G1148" t="n">
        <v>2.5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35335-2025</t>
        </is>
      </c>
      <c r="B1149" s="1" t="n">
        <v>45854.58268518518</v>
      </c>
      <c r="C1149" s="1" t="n">
        <v>45951</v>
      </c>
      <c r="D1149" t="inlineStr">
        <is>
          <t>JÖNKÖPINGS LÄN</t>
        </is>
      </c>
      <c r="E1149" t="inlineStr">
        <is>
          <t>VETLANDA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2156-2024</t>
        </is>
      </c>
      <c r="B1150" s="1" t="n">
        <v>45309.59212962963</v>
      </c>
      <c r="C1150" s="1" t="n">
        <v>45951</v>
      </c>
      <c r="D1150" t="inlineStr">
        <is>
          <t>JÖNKÖPINGS LÄN</t>
        </is>
      </c>
      <c r="E1150" t="inlineStr">
        <is>
          <t>VETLANDA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36700-2022</t>
        </is>
      </c>
      <c r="B1151" s="1" t="n">
        <v>44805.27554398148</v>
      </c>
      <c r="C1151" s="1" t="n">
        <v>45951</v>
      </c>
      <c r="D1151" t="inlineStr">
        <is>
          <t>JÖNKÖPINGS LÄN</t>
        </is>
      </c>
      <c r="E1151" t="inlineStr">
        <is>
          <t>VETLANDA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23379-2023</t>
        </is>
      </c>
      <c r="B1152" s="1" t="n">
        <v>45076</v>
      </c>
      <c r="C1152" s="1" t="n">
        <v>45951</v>
      </c>
      <c r="D1152" t="inlineStr">
        <is>
          <t>JÖNKÖPINGS LÄN</t>
        </is>
      </c>
      <c r="E1152" t="inlineStr">
        <is>
          <t>VETLANDA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13756-2023</t>
        </is>
      </c>
      <c r="B1153" s="1" t="n">
        <v>45007</v>
      </c>
      <c r="C1153" s="1" t="n">
        <v>45951</v>
      </c>
      <c r="D1153" t="inlineStr">
        <is>
          <t>JÖNKÖPINGS LÄN</t>
        </is>
      </c>
      <c r="E1153" t="inlineStr">
        <is>
          <t>VETLANDA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34394-2022</t>
        </is>
      </c>
      <c r="B1154" s="1" t="n">
        <v>44792.50753472222</v>
      </c>
      <c r="C1154" s="1" t="n">
        <v>45951</v>
      </c>
      <c r="D1154" t="inlineStr">
        <is>
          <t>JÖNKÖPINGS LÄN</t>
        </is>
      </c>
      <c r="E1154" t="inlineStr">
        <is>
          <t>VETLANDA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1295-2024</t>
        </is>
      </c>
      <c r="B1155" s="1" t="n">
        <v>45303.34582175926</v>
      </c>
      <c r="C1155" s="1" t="n">
        <v>45951</v>
      </c>
      <c r="D1155" t="inlineStr">
        <is>
          <t>JÖNKÖPINGS LÄN</t>
        </is>
      </c>
      <c r="E1155" t="inlineStr">
        <is>
          <t>VETLANDA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10423-2024</t>
        </is>
      </c>
      <c r="B1156" s="1" t="n">
        <v>45365</v>
      </c>
      <c r="C1156" s="1" t="n">
        <v>45951</v>
      </c>
      <c r="D1156" t="inlineStr">
        <is>
          <t>JÖNKÖPINGS LÄN</t>
        </is>
      </c>
      <c r="E1156" t="inlineStr">
        <is>
          <t>VETLANDA</t>
        </is>
      </c>
      <c r="G1156" t="n">
        <v>4.5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56698-2021</t>
        </is>
      </c>
      <c r="B1157" s="1" t="n">
        <v>44481.3784375</v>
      </c>
      <c r="C1157" s="1" t="n">
        <v>45951</v>
      </c>
      <c r="D1157" t="inlineStr">
        <is>
          <t>JÖNKÖPINGS LÄN</t>
        </is>
      </c>
      <c r="E1157" t="inlineStr">
        <is>
          <t>VETLANDA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1221-2024</t>
        </is>
      </c>
      <c r="B1158" s="1" t="n">
        <v>45302.6671875</v>
      </c>
      <c r="C1158" s="1" t="n">
        <v>45951</v>
      </c>
      <c r="D1158" t="inlineStr">
        <is>
          <t>JÖNKÖPINGS LÄN</t>
        </is>
      </c>
      <c r="E1158" t="inlineStr">
        <is>
          <t>VETLANDA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61391-2023</t>
        </is>
      </c>
      <c r="B1159" s="1" t="n">
        <v>45264.64685185185</v>
      </c>
      <c r="C1159" s="1" t="n">
        <v>45951</v>
      </c>
      <c r="D1159" t="inlineStr">
        <is>
          <t>JÖNKÖPINGS LÄN</t>
        </is>
      </c>
      <c r="E1159" t="inlineStr">
        <is>
          <t>VETLANDA</t>
        </is>
      </c>
      <c r="G1159" t="n">
        <v>3.5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61201-2023</t>
        </is>
      </c>
      <c r="B1160" s="1" t="n">
        <v>45264.37290509259</v>
      </c>
      <c r="C1160" s="1" t="n">
        <v>45951</v>
      </c>
      <c r="D1160" t="inlineStr">
        <is>
          <t>JÖNKÖPINGS LÄN</t>
        </is>
      </c>
      <c r="E1160" t="inlineStr">
        <is>
          <t>VETLANDA</t>
        </is>
      </c>
      <c r="G1160" t="n">
        <v>2.4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3925-2024</t>
        </is>
      </c>
      <c r="B1161" s="1" t="n">
        <v>45322</v>
      </c>
      <c r="C1161" s="1" t="n">
        <v>45951</v>
      </c>
      <c r="D1161" t="inlineStr">
        <is>
          <t>JÖNKÖPINGS LÄN</t>
        </is>
      </c>
      <c r="E1161" t="inlineStr">
        <is>
          <t>VETLANDA</t>
        </is>
      </c>
      <c r="G1161" t="n">
        <v>1.3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35724-2025</t>
        </is>
      </c>
      <c r="B1162" s="1" t="n">
        <v>45860</v>
      </c>
      <c r="C1162" s="1" t="n">
        <v>45951</v>
      </c>
      <c r="D1162" t="inlineStr">
        <is>
          <t>JÖNKÖPINGS LÄN</t>
        </is>
      </c>
      <c r="E1162" t="inlineStr">
        <is>
          <t>VETLANDA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5143-2024</t>
        </is>
      </c>
      <c r="B1163" s="1" t="n">
        <v>45330</v>
      </c>
      <c r="C1163" s="1" t="n">
        <v>45951</v>
      </c>
      <c r="D1163" t="inlineStr">
        <is>
          <t>JÖNKÖPINGS LÄN</t>
        </is>
      </c>
      <c r="E1163" t="inlineStr">
        <is>
          <t>VETLANDA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13333-2023</t>
        </is>
      </c>
      <c r="B1164" s="1" t="n">
        <v>45005</v>
      </c>
      <c r="C1164" s="1" t="n">
        <v>45951</v>
      </c>
      <c r="D1164" t="inlineStr">
        <is>
          <t>JÖNKÖPINGS LÄN</t>
        </is>
      </c>
      <c r="E1164" t="inlineStr">
        <is>
          <t>VETLANDA</t>
        </is>
      </c>
      <c r="G1164" t="n">
        <v>1.6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18506-2021</t>
        </is>
      </c>
      <c r="B1165" s="1" t="n">
        <v>44306.40375</v>
      </c>
      <c r="C1165" s="1" t="n">
        <v>45951</v>
      </c>
      <c r="D1165" t="inlineStr">
        <is>
          <t>JÖNKÖPINGS LÄN</t>
        </is>
      </c>
      <c r="E1165" t="inlineStr">
        <is>
          <t>VETLANDA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27725-2025</t>
        </is>
      </c>
      <c r="B1166" s="1" t="n">
        <v>45814</v>
      </c>
      <c r="C1166" s="1" t="n">
        <v>45951</v>
      </c>
      <c r="D1166" t="inlineStr">
        <is>
          <t>JÖNKÖPINGS LÄN</t>
        </is>
      </c>
      <c r="E1166" t="inlineStr">
        <is>
          <t>VETLANDA</t>
        </is>
      </c>
      <c r="G1166" t="n">
        <v>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38998-2023</t>
        </is>
      </c>
      <c r="B1167" s="1" t="n">
        <v>45163.67015046296</v>
      </c>
      <c r="C1167" s="1" t="n">
        <v>45951</v>
      </c>
      <c r="D1167" t="inlineStr">
        <is>
          <t>JÖNKÖPINGS LÄN</t>
        </is>
      </c>
      <c r="E1167" t="inlineStr">
        <is>
          <t>VETLANDA</t>
        </is>
      </c>
      <c r="G1167" t="n">
        <v>1.9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72980-2021</t>
        </is>
      </c>
      <c r="B1168" s="1" t="n">
        <v>44549</v>
      </c>
      <c r="C1168" s="1" t="n">
        <v>45951</v>
      </c>
      <c r="D1168" t="inlineStr">
        <is>
          <t>JÖNKÖPINGS LÄN</t>
        </is>
      </c>
      <c r="E1168" t="inlineStr">
        <is>
          <t>VETLANDA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1950-2025</t>
        </is>
      </c>
      <c r="B1169" s="1" t="n">
        <v>45672.34774305556</v>
      </c>
      <c r="C1169" s="1" t="n">
        <v>45951</v>
      </c>
      <c r="D1169" t="inlineStr">
        <is>
          <t>JÖNKÖPINGS LÄN</t>
        </is>
      </c>
      <c r="E1169" t="inlineStr">
        <is>
          <t>VETLANDA</t>
        </is>
      </c>
      <c r="G1169" t="n">
        <v>2.2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89-2022</t>
        </is>
      </c>
      <c r="B1170" s="1" t="n">
        <v>44564.48394675926</v>
      </c>
      <c r="C1170" s="1" t="n">
        <v>45951</v>
      </c>
      <c r="D1170" t="inlineStr">
        <is>
          <t>JÖNKÖPINGS LÄN</t>
        </is>
      </c>
      <c r="E1170" t="inlineStr">
        <is>
          <t>VETLANDA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3530-2023</t>
        </is>
      </c>
      <c r="B1171" s="1" t="n">
        <v>44946</v>
      </c>
      <c r="C1171" s="1" t="n">
        <v>45951</v>
      </c>
      <c r="D1171" t="inlineStr">
        <is>
          <t>JÖNKÖPINGS LÄN</t>
        </is>
      </c>
      <c r="E1171" t="inlineStr">
        <is>
          <t>VETLANDA</t>
        </is>
      </c>
      <c r="G1171" t="n">
        <v>2.1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12744-2025</t>
        </is>
      </c>
      <c r="B1172" s="1" t="n">
        <v>45733.55030092593</v>
      </c>
      <c r="C1172" s="1" t="n">
        <v>45951</v>
      </c>
      <c r="D1172" t="inlineStr">
        <is>
          <t>JÖNKÖPINGS LÄN</t>
        </is>
      </c>
      <c r="E1172" t="inlineStr">
        <is>
          <t>VETLANDA</t>
        </is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31099-2023</t>
        </is>
      </c>
      <c r="B1173" s="1" t="n">
        <v>45113</v>
      </c>
      <c r="C1173" s="1" t="n">
        <v>45951</v>
      </c>
      <c r="D1173" t="inlineStr">
        <is>
          <t>JÖNKÖPINGS LÄN</t>
        </is>
      </c>
      <c r="E1173" t="inlineStr">
        <is>
          <t>VETLANDA</t>
        </is>
      </c>
      <c r="G1173" t="n">
        <v>6.7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36054-2025</t>
        </is>
      </c>
      <c r="B1174" s="1" t="n">
        <v>45866.37359953704</v>
      </c>
      <c r="C1174" s="1" t="n">
        <v>45951</v>
      </c>
      <c r="D1174" t="inlineStr">
        <is>
          <t>JÖNKÖPINGS LÄN</t>
        </is>
      </c>
      <c r="E1174" t="inlineStr">
        <is>
          <t>VETLANDA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36040-2025</t>
        </is>
      </c>
      <c r="B1175" s="1" t="n">
        <v>45866.33217592593</v>
      </c>
      <c r="C1175" s="1" t="n">
        <v>45951</v>
      </c>
      <c r="D1175" t="inlineStr">
        <is>
          <t>JÖNKÖPINGS LÄN</t>
        </is>
      </c>
      <c r="E1175" t="inlineStr">
        <is>
          <t>VETLANDA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36094-2025</t>
        </is>
      </c>
      <c r="B1176" s="1" t="n">
        <v>45866.4878587963</v>
      </c>
      <c r="C1176" s="1" t="n">
        <v>45951</v>
      </c>
      <c r="D1176" t="inlineStr">
        <is>
          <t>JÖNKÖPINGS LÄN</t>
        </is>
      </c>
      <c r="E1176" t="inlineStr">
        <is>
          <t>VETLANDA</t>
        </is>
      </c>
      <c r="G1176" t="n">
        <v>0.3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36052-2025</t>
        </is>
      </c>
      <c r="B1177" s="1" t="n">
        <v>45866.37274305556</v>
      </c>
      <c r="C1177" s="1" t="n">
        <v>45951</v>
      </c>
      <c r="D1177" t="inlineStr">
        <is>
          <t>JÖNKÖPINGS LÄN</t>
        </is>
      </c>
      <c r="E1177" t="inlineStr">
        <is>
          <t>VETLANDA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36093-2025</t>
        </is>
      </c>
      <c r="B1178" s="1" t="n">
        <v>45866.48642361111</v>
      </c>
      <c r="C1178" s="1" t="n">
        <v>45951</v>
      </c>
      <c r="D1178" t="inlineStr">
        <is>
          <t>JÖNKÖPINGS LÄN</t>
        </is>
      </c>
      <c r="E1178" t="inlineStr">
        <is>
          <t>VETLANDA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36053-2025</t>
        </is>
      </c>
      <c r="B1179" s="1" t="n">
        <v>45866.37346064814</v>
      </c>
      <c r="C1179" s="1" t="n">
        <v>45951</v>
      </c>
      <c r="D1179" t="inlineStr">
        <is>
          <t>JÖNKÖPINGS LÄN</t>
        </is>
      </c>
      <c r="E1179" t="inlineStr">
        <is>
          <t>VETLANDA</t>
        </is>
      </c>
      <c r="G1179" t="n">
        <v>3.6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8222-2024</t>
        </is>
      </c>
      <c r="B1180" s="1" t="n">
        <v>45351.87196759259</v>
      </c>
      <c r="C1180" s="1" t="n">
        <v>45951</v>
      </c>
      <c r="D1180" t="inlineStr">
        <is>
          <t>JÖNKÖPINGS LÄN</t>
        </is>
      </c>
      <c r="E1180" t="inlineStr">
        <is>
          <t>VETLANDA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65154-2023</t>
        </is>
      </c>
      <c r="B1181" s="1" t="n">
        <v>45288</v>
      </c>
      <c r="C1181" s="1" t="n">
        <v>45951</v>
      </c>
      <c r="D1181" t="inlineStr">
        <is>
          <t>JÖNKÖPINGS LÄN</t>
        </is>
      </c>
      <c r="E1181" t="inlineStr">
        <is>
          <t>VETLANDA</t>
        </is>
      </c>
      <c r="G1181" t="n">
        <v>5.4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43033-2025</t>
        </is>
      </c>
      <c r="B1182" s="1" t="n">
        <v>45909.54175925926</v>
      </c>
      <c r="C1182" s="1" t="n">
        <v>45951</v>
      </c>
      <c r="D1182" t="inlineStr">
        <is>
          <t>JÖNKÖPINGS LÄN</t>
        </is>
      </c>
      <c r="E1182" t="inlineStr">
        <is>
          <t>VETLANDA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62953-2023</t>
        </is>
      </c>
      <c r="B1183" s="1" t="n">
        <v>45272</v>
      </c>
      <c r="C1183" s="1" t="n">
        <v>45951</v>
      </c>
      <c r="D1183" t="inlineStr">
        <is>
          <t>JÖNKÖPINGS LÄN</t>
        </is>
      </c>
      <c r="E1183" t="inlineStr">
        <is>
          <t>VETLANDA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43351-2025</t>
        </is>
      </c>
      <c r="B1184" s="1" t="n">
        <v>45911.29017361111</v>
      </c>
      <c r="C1184" s="1" t="n">
        <v>45951</v>
      </c>
      <c r="D1184" t="inlineStr">
        <is>
          <t>JÖNKÖPINGS LÄN</t>
        </is>
      </c>
      <c r="E1184" t="inlineStr">
        <is>
          <t>VETLANDA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43854-2025</t>
        </is>
      </c>
      <c r="B1185" s="1" t="n">
        <v>45912.6409375</v>
      </c>
      <c r="C1185" s="1" t="n">
        <v>45951</v>
      </c>
      <c r="D1185" t="inlineStr">
        <is>
          <t>JÖNKÖPINGS LÄN</t>
        </is>
      </c>
      <c r="E1185" t="inlineStr">
        <is>
          <t>VETLANDA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22536-2023</t>
        </is>
      </c>
      <c r="B1186" s="1" t="n">
        <v>45071.42814814814</v>
      </c>
      <c r="C1186" s="1" t="n">
        <v>45951</v>
      </c>
      <c r="D1186" t="inlineStr">
        <is>
          <t>JÖNKÖPINGS LÄN</t>
        </is>
      </c>
      <c r="E1186" t="inlineStr">
        <is>
          <t>VETLANDA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36446-2025</t>
        </is>
      </c>
      <c r="B1187" s="1" t="n">
        <v>45869.40857638889</v>
      </c>
      <c r="C1187" s="1" t="n">
        <v>45951</v>
      </c>
      <c r="D1187" t="inlineStr">
        <is>
          <t>JÖNKÖPINGS LÄN</t>
        </is>
      </c>
      <c r="E1187" t="inlineStr">
        <is>
          <t>VETLANDA</t>
        </is>
      </c>
      <c r="G1187" t="n">
        <v>5.4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36442-2025</t>
        </is>
      </c>
      <c r="B1188" s="1" t="n">
        <v>45869.39899305555</v>
      </c>
      <c r="C1188" s="1" t="n">
        <v>45951</v>
      </c>
      <c r="D1188" t="inlineStr">
        <is>
          <t>JÖNKÖPINGS LÄN</t>
        </is>
      </c>
      <c r="E1188" t="inlineStr">
        <is>
          <t>VETLANDA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43554-2025</t>
        </is>
      </c>
      <c r="B1189" s="1" t="n">
        <v>45911.62172453704</v>
      </c>
      <c r="C1189" s="1" t="n">
        <v>45951</v>
      </c>
      <c r="D1189" t="inlineStr">
        <is>
          <t>JÖNKÖPINGS LÄN</t>
        </is>
      </c>
      <c r="E1189" t="inlineStr">
        <is>
          <t>VETLANDA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43558-2025</t>
        </is>
      </c>
      <c r="B1190" s="1" t="n">
        <v>45911.62592592592</v>
      </c>
      <c r="C1190" s="1" t="n">
        <v>45951</v>
      </c>
      <c r="D1190" t="inlineStr">
        <is>
          <t>JÖNKÖPINGS LÄN</t>
        </is>
      </c>
      <c r="E1190" t="inlineStr">
        <is>
          <t>VETLANDA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43352-2025</t>
        </is>
      </c>
      <c r="B1191" s="1" t="n">
        <v>45911.29265046296</v>
      </c>
      <c r="C1191" s="1" t="n">
        <v>45951</v>
      </c>
      <c r="D1191" t="inlineStr">
        <is>
          <t>JÖNKÖPINGS LÄN</t>
        </is>
      </c>
      <c r="E1191" t="inlineStr">
        <is>
          <t>VETLANDA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61076-2024</t>
        </is>
      </c>
      <c r="B1192" s="1" t="n">
        <v>45645.50914351852</v>
      </c>
      <c r="C1192" s="1" t="n">
        <v>45951</v>
      </c>
      <c r="D1192" t="inlineStr">
        <is>
          <t>JÖNKÖPINGS LÄN</t>
        </is>
      </c>
      <c r="E1192" t="inlineStr">
        <is>
          <t>VETLANDA</t>
        </is>
      </c>
      <c r="G1192" t="n">
        <v>3.2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10934-2024</t>
        </is>
      </c>
      <c r="B1193" s="1" t="n">
        <v>45370</v>
      </c>
      <c r="C1193" s="1" t="n">
        <v>45951</v>
      </c>
      <c r="D1193" t="inlineStr">
        <is>
          <t>JÖNKÖPINGS LÄN</t>
        </is>
      </c>
      <c r="E1193" t="inlineStr">
        <is>
          <t>VETLANDA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61290-2024</t>
        </is>
      </c>
      <c r="B1194" s="1" t="n">
        <v>45645.81774305556</v>
      </c>
      <c r="C1194" s="1" t="n">
        <v>45951</v>
      </c>
      <c r="D1194" t="inlineStr">
        <is>
          <t>JÖNKÖPINGS LÄN</t>
        </is>
      </c>
      <c r="E1194" t="inlineStr">
        <is>
          <t>VETLANDA</t>
        </is>
      </c>
      <c r="F1194" t="inlineStr">
        <is>
          <t>Sveaskog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60536-2023</t>
        </is>
      </c>
      <c r="B1195" s="1" t="n">
        <v>45259.69310185185</v>
      </c>
      <c r="C1195" s="1" t="n">
        <v>45951</v>
      </c>
      <c r="D1195" t="inlineStr">
        <is>
          <t>JÖNKÖPINGS LÄN</t>
        </is>
      </c>
      <c r="E1195" t="inlineStr">
        <is>
          <t>VETLANDA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55753-2022</t>
        </is>
      </c>
      <c r="B1196" s="1" t="n">
        <v>44888.59611111111</v>
      </c>
      <c r="C1196" s="1" t="n">
        <v>45951</v>
      </c>
      <c r="D1196" t="inlineStr">
        <is>
          <t>JÖNKÖPINGS LÄN</t>
        </is>
      </c>
      <c r="E1196" t="inlineStr">
        <is>
          <t>VETLANDA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5499-2025</t>
        </is>
      </c>
      <c r="B1197" s="1" t="n">
        <v>45693.38452546296</v>
      </c>
      <c r="C1197" s="1" t="n">
        <v>45951</v>
      </c>
      <c r="D1197" t="inlineStr">
        <is>
          <t>JÖNKÖPINGS LÄN</t>
        </is>
      </c>
      <c r="E1197" t="inlineStr">
        <is>
          <t>VETLANDA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30222-2021</t>
        </is>
      </c>
      <c r="B1198" s="1" t="n">
        <v>44363</v>
      </c>
      <c r="C1198" s="1" t="n">
        <v>45951</v>
      </c>
      <c r="D1198" t="inlineStr">
        <is>
          <t>JÖNKÖPINGS LÄN</t>
        </is>
      </c>
      <c r="E1198" t="inlineStr">
        <is>
          <t>VETLANDA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49258-2024</t>
        </is>
      </c>
      <c r="B1199" s="1" t="n">
        <v>45595.47640046296</v>
      </c>
      <c r="C1199" s="1" t="n">
        <v>45951</v>
      </c>
      <c r="D1199" t="inlineStr">
        <is>
          <t>JÖNKÖPINGS LÄN</t>
        </is>
      </c>
      <c r="E1199" t="inlineStr">
        <is>
          <t>VETLANDA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2496-2025</t>
        </is>
      </c>
      <c r="B1200" s="1" t="n">
        <v>45674.5233912037</v>
      </c>
      <c r="C1200" s="1" t="n">
        <v>45951</v>
      </c>
      <c r="D1200" t="inlineStr">
        <is>
          <t>JÖNKÖPINGS LÄN</t>
        </is>
      </c>
      <c r="E1200" t="inlineStr">
        <is>
          <t>VETLANDA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63934-2020</t>
        </is>
      </c>
      <c r="B1201" s="1" t="n">
        <v>44167</v>
      </c>
      <c r="C1201" s="1" t="n">
        <v>45951</v>
      </c>
      <c r="D1201" t="inlineStr">
        <is>
          <t>JÖNKÖPINGS LÄN</t>
        </is>
      </c>
      <c r="E1201" t="inlineStr">
        <is>
          <t>VETLANDA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47846-2021</t>
        </is>
      </c>
      <c r="B1202" s="1" t="n">
        <v>44448.65282407407</v>
      </c>
      <c r="C1202" s="1" t="n">
        <v>45951</v>
      </c>
      <c r="D1202" t="inlineStr">
        <is>
          <t>JÖNKÖPINGS LÄN</t>
        </is>
      </c>
      <c r="E1202" t="inlineStr">
        <is>
          <t>VETLANDA</t>
        </is>
      </c>
      <c r="F1202" t="inlineStr">
        <is>
          <t>Sveaskog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38552-2021</t>
        </is>
      </c>
      <c r="B1203" s="1" t="n">
        <v>44407.60175925926</v>
      </c>
      <c r="C1203" s="1" t="n">
        <v>45951</v>
      </c>
      <c r="D1203" t="inlineStr">
        <is>
          <t>JÖNKÖPINGS LÄN</t>
        </is>
      </c>
      <c r="E1203" t="inlineStr">
        <is>
          <t>VETLANDA</t>
        </is>
      </c>
      <c r="G1203" t="n">
        <v>1.4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3116-2024</t>
        </is>
      </c>
      <c r="B1204" s="1" t="n">
        <v>45316.50005787037</v>
      </c>
      <c r="C1204" s="1" t="n">
        <v>45951</v>
      </c>
      <c r="D1204" t="inlineStr">
        <is>
          <t>JÖNKÖPINGS LÄN</t>
        </is>
      </c>
      <c r="E1204" t="inlineStr">
        <is>
          <t>VETLANDA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8253-2023</t>
        </is>
      </c>
      <c r="B1205" s="1" t="n">
        <v>44971</v>
      </c>
      <c r="C1205" s="1" t="n">
        <v>45951</v>
      </c>
      <c r="D1205" t="inlineStr">
        <is>
          <t>JÖNKÖPINGS LÄN</t>
        </is>
      </c>
      <c r="E1205" t="inlineStr">
        <is>
          <t>VETLANDA</t>
        </is>
      </c>
      <c r="G1205" t="n">
        <v>2.4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47065-2022</t>
        </is>
      </c>
      <c r="B1206" s="1" t="n">
        <v>44851</v>
      </c>
      <c r="C1206" s="1" t="n">
        <v>45951</v>
      </c>
      <c r="D1206" t="inlineStr">
        <is>
          <t>JÖNKÖPINGS LÄN</t>
        </is>
      </c>
      <c r="E1206" t="inlineStr">
        <is>
          <t>VETLANDA</t>
        </is>
      </c>
      <c r="G1206" t="n">
        <v>9.5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27687-2024</t>
        </is>
      </c>
      <c r="B1207" s="1" t="n">
        <v>45475.33333333334</v>
      </c>
      <c r="C1207" s="1" t="n">
        <v>45951</v>
      </c>
      <c r="D1207" t="inlineStr">
        <is>
          <t>JÖNKÖPINGS LÄN</t>
        </is>
      </c>
      <c r="E1207" t="inlineStr">
        <is>
          <t>VETLANDA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44465-2025</t>
        </is>
      </c>
      <c r="B1208" s="1" t="n">
        <v>45916.63443287037</v>
      </c>
      <c r="C1208" s="1" t="n">
        <v>45951</v>
      </c>
      <c r="D1208" t="inlineStr">
        <is>
          <t>JÖNKÖPINGS LÄN</t>
        </is>
      </c>
      <c r="E1208" t="inlineStr">
        <is>
          <t>VETLANDA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44423-2025</t>
        </is>
      </c>
      <c r="B1209" s="1" t="n">
        <v>45916.55513888889</v>
      </c>
      <c r="C1209" s="1" t="n">
        <v>45951</v>
      </c>
      <c r="D1209" t="inlineStr">
        <is>
          <t>JÖNKÖPINGS LÄN</t>
        </is>
      </c>
      <c r="E1209" t="inlineStr">
        <is>
          <t>VETLANDA</t>
        </is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36935-2025</t>
        </is>
      </c>
      <c r="B1210" s="1" t="n">
        <v>45874.57201388889</v>
      </c>
      <c r="C1210" s="1" t="n">
        <v>45951</v>
      </c>
      <c r="D1210" t="inlineStr">
        <is>
          <t>JÖNKÖPINGS LÄN</t>
        </is>
      </c>
      <c r="E1210" t="inlineStr">
        <is>
          <t>VETLANDA</t>
        </is>
      </c>
      <c r="G1210" t="n">
        <v>2.1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36774-2025</t>
        </is>
      </c>
      <c r="B1211" s="1" t="n">
        <v>45873.59123842593</v>
      </c>
      <c r="C1211" s="1" t="n">
        <v>45951</v>
      </c>
      <c r="D1211" t="inlineStr">
        <is>
          <t>JÖNKÖPINGS LÄN</t>
        </is>
      </c>
      <c r="E1211" t="inlineStr">
        <is>
          <t>VETLANDA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36820-2025</t>
        </is>
      </c>
      <c r="B1212" s="1" t="n">
        <v>45873.84888888889</v>
      </c>
      <c r="C1212" s="1" t="n">
        <v>45951</v>
      </c>
      <c r="D1212" t="inlineStr">
        <is>
          <t>JÖNKÖPINGS LÄN</t>
        </is>
      </c>
      <c r="E1212" t="inlineStr">
        <is>
          <t>VETLANDA</t>
        </is>
      </c>
      <c r="G1212" t="n">
        <v>5.5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44254-2025</t>
        </is>
      </c>
      <c r="B1213" s="1" t="n">
        <v>45915.7137962963</v>
      </c>
      <c r="C1213" s="1" t="n">
        <v>45951</v>
      </c>
      <c r="D1213" t="inlineStr">
        <is>
          <t>JÖNKÖPINGS LÄN</t>
        </is>
      </c>
      <c r="E1213" t="inlineStr">
        <is>
          <t>VETLANDA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4905-2024</t>
        </is>
      </c>
      <c r="B1214" s="1" t="n">
        <v>45329</v>
      </c>
      <c r="C1214" s="1" t="n">
        <v>45951</v>
      </c>
      <c r="D1214" t="inlineStr">
        <is>
          <t>JÖNKÖPINGS LÄN</t>
        </is>
      </c>
      <c r="E1214" t="inlineStr">
        <is>
          <t>VETLANDA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4944-2024</t>
        </is>
      </c>
      <c r="B1215" s="1" t="n">
        <v>45329</v>
      </c>
      <c r="C1215" s="1" t="n">
        <v>45951</v>
      </c>
      <c r="D1215" t="inlineStr">
        <is>
          <t>JÖNKÖPINGS LÄN</t>
        </is>
      </c>
      <c r="E1215" t="inlineStr">
        <is>
          <t>VETLANDA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6383-2023</t>
        </is>
      </c>
      <c r="B1216" s="1" t="n">
        <v>44965.63684027778</v>
      </c>
      <c r="C1216" s="1" t="n">
        <v>45951</v>
      </c>
      <c r="D1216" t="inlineStr">
        <is>
          <t>JÖNKÖPINGS LÄN</t>
        </is>
      </c>
      <c r="E1216" t="inlineStr">
        <is>
          <t>VETLANDA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20610-2021</t>
        </is>
      </c>
      <c r="B1217" s="1" t="n">
        <v>44316.37196759259</v>
      </c>
      <c r="C1217" s="1" t="n">
        <v>45951</v>
      </c>
      <c r="D1217" t="inlineStr">
        <is>
          <t>JÖNKÖPINGS LÄN</t>
        </is>
      </c>
      <c r="E1217" t="inlineStr">
        <is>
          <t>VETLANDA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61003-2023</t>
        </is>
      </c>
      <c r="B1218" s="1" t="n">
        <v>45261</v>
      </c>
      <c r="C1218" s="1" t="n">
        <v>45951</v>
      </c>
      <c r="D1218" t="inlineStr">
        <is>
          <t>JÖNKÖPINGS LÄN</t>
        </is>
      </c>
      <c r="E1218" t="inlineStr">
        <is>
          <t>VETLANDA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52172-2024</t>
        </is>
      </c>
      <c r="B1219" s="1" t="n">
        <v>45608.54881944445</v>
      </c>
      <c r="C1219" s="1" t="n">
        <v>45951</v>
      </c>
      <c r="D1219" t="inlineStr">
        <is>
          <t>JÖNKÖPINGS LÄN</t>
        </is>
      </c>
      <c r="E1219" t="inlineStr">
        <is>
          <t>VETLANDA</t>
        </is>
      </c>
      <c r="G1219" t="n">
        <v>1.8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37142-2025</t>
        </is>
      </c>
      <c r="B1220" s="1" t="n">
        <v>45875.56143518518</v>
      </c>
      <c r="C1220" s="1" t="n">
        <v>45951</v>
      </c>
      <c r="D1220" t="inlineStr">
        <is>
          <t>JÖNKÖPINGS LÄN</t>
        </is>
      </c>
      <c r="E1220" t="inlineStr">
        <is>
          <t>VETLANDA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60986-2021</t>
        </is>
      </c>
      <c r="B1221" s="1" t="n">
        <v>44497.59402777778</v>
      </c>
      <c r="C1221" s="1" t="n">
        <v>45951</v>
      </c>
      <c r="D1221" t="inlineStr">
        <is>
          <t>JÖNKÖPINGS LÄN</t>
        </is>
      </c>
      <c r="E1221" t="inlineStr">
        <is>
          <t>VETLANDA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37143-2025</t>
        </is>
      </c>
      <c r="B1222" s="1" t="n">
        <v>45875.56215277778</v>
      </c>
      <c r="C1222" s="1" t="n">
        <v>45951</v>
      </c>
      <c r="D1222" t="inlineStr">
        <is>
          <t>JÖNKÖPINGS LÄN</t>
        </is>
      </c>
      <c r="E1222" t="inlineStr">
        <is>
          <t>VETLANDA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68317-2020</t>
        </is>
      </c>
      <c r="B1223" s="1" t="n">
        <v>44185</v>
      </c>
      <c r="C1223" s="1" t="n">
        <v>45951</v>
      </c>
      <c r="D1223" t="inlineStr">
        <is>
          <t>JÖNKÖPINGS LÄN</t>
        </is>
      </c>
      <c r="E1223" t="inlineStr">
        <is>
          <t>VETLANDA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68477-2020</t>
        </is>
      </c>
      <c r="B1224" s="1" t="n">
        <v>44186.52743055556</v>
      </c>
      <c r="C1224" s="1" t="n">
        <v>45951</v>
      </c>
      <c r="D1224" t="inlineStr">
        <is>
          <t>JÖNKÖPINGS LÄN</t>
        </is>
      </c>
      <c r="E1224" t="inlineStr">
        <is>
          <t>VETLANDA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57584-2021</t>
        </is>
      </c>
      <c r="B1225" s="1" t="n">
        <v>44484.32797453704</v>
      </c>
      <c r="C1225" s="1" t="n">
        <v>45951</v>
      </c>
      <c r="D1225" t="inlineStr">
        <is>
          <t>JÖNKÖPINGS LÄN</t>
        </is>
      </c>
      <c r="E1225" t="inlineStr">
        <is>
          <t>VETLANDA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61454-2022</t>
        </is>
      </c>
      <c r="B1226" s="1" t="n">
        <v>44916.41415509259</v>
      </c>
      <c r="C1226" s="1" t="n">
        <v>45951</v>
      </c>
      <c r="D1226" t="inlineStr">
        <is>
          <t>JÖNKÖPINGS LÄN</t>
        </is>
      </c>
      <c r="E1226" t="inlineStr">
        <is>
          <t>VETLANDA</t>
        </is>
      </c>
      <c r="G1226" t="n">
        <v>1.4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58511-2021</t>
        </is>
      </c>
      <c r="B1227" s="1" t="n">
        <v>44488</v>
      </c>
      <c r="C1227" s="1" t="n">
        <v>45951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37144-2025</t>
        </is>
      </c>
      <c r="B1228" s="1" t="n">
        <v>45875.56277777778</v>
      </c>
      <c r="C1228" s="1" t="n">
        <v>45951</v>
      </c>
      <c r="D1228" t="inlineStr">
        <is>
          <t>JÖNKÖPINGS LÄN</t>
        </is>
      </c>
      <c r="E1228" t="inlineStr">
        <is>
          <t>VETLANDA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62103-2021</t>
        </is>
      </c>
      <c r="B1229" s="1" t="n">
        <v>44502.63461805556</v>
      </c>
      <c r="C1229" s="1" t="n">
        <v>45951</v>
      </c>
      <c r="D1229" t="inlineStr">
        <is>
          <t>JÖNKÖPINGS LÄN</t>
        </is>
      </c>
      <c r="E1229" t="inlineStr">
        <is>
          <t>VETLANDA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60564-2020</t>
        </is>
      </c>
      <c r="B1230" s="1" t="n">
        <v>44153</v>
      </c>
      <c r="C1230" s="1" t="n">
        <v>45951</v>
      </c>
      <c r="D1230" t="inlineStr">
        <is>
          <t>JÖNKÖPINGS LÄN</t>
        </is>
      </c>
      <c r="E1230" t="inlineStr">
        <is>
          <t>VETLANDA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19852-2021</t>
        </is>
      </c>
      <c r="B1231" s="1" t="n">
        <v>44309</v>
      </c>
      <c r="C1231" s="1" t="n">
        <v>45951</v>
      </c>
      <c r="D1231" t="inlineStr">
        <is>
          <t>JÖNKÖPINGS LÄN</t>
        </is>
      </c>
      <c r="E1231" t="inlineStr">
        <is>
          <t>VETLANDA</t>
        </is>
      </c>
      <c r="F1231" t="inlineStr">
        <is>
          <t>Kyrkan</t>
        </is>
      </c>
      <c r="G1231" t="n">
        <v>4.9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67489-2020</t>
        </is>
      </c>
      <c r="B1232" s="1" t="n">
        <v>44181</v>
      </c>
      <c r="C1232" s="1" t="n">
        <v>45951</v>
      </c>
      <c r="D1232" t="inlineStr">
        <is>
          <t>JÖNKÖPINGS LÄN</t>
        </is>
      </c>
      <c r="E1232" t="inlineStr">
        <is>
          <t>VETLANDA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10819-2022</t>
        </is>
      </c>
      <c r="B1233" s="1" t="n">
        <v>44627.52538194445</v>
      </c>
      <c r="C1233" s="1" t="n">
        <v>45951</v>
      </c>
      <c r="D1233" t="inlineStr">
        <is>
          <t>JÖNKÖPINGS LÄN</t>
        </is>
      </c>
      <c r="E1233" t="inlineStr">
        <is>
          <t>VETLANDA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37434-2025</t>
        </is>
      </c>
      <c r="B1234" s="1" t="n">
        <v>45877.51960648148</v>
      </c>
      <c r="C1234" s="1" t="n">
        <v>45951</v>
      </c>
      <c r="D1234" t="inlineStr">
        <is>
          <t>JÖNKÖPINGS LÄN</t>
        </is>
      </c>
      <c r="E1234" t="inlineStr">
        <is>
          <t>VETLANDA</t>
        </is>
      </c>
      <c r="G1234" t="n">
        <v>2.1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4794-2023</t>
        </is>
      </c>
      <c r="B1235" s="1" t="n">
        <v>44957.61083333333</v>
      </c>
      <c r="C1235" s="1" t="n">
        <v>45951</v>
      </c>
      <c r="D1235" t="inlineStr">
        <is>
          <t>JÖNKÖPINGS LÄN</t>
        </is>
      </c>
      <c r="E1235" t="inlineStr">
        <is>
          <t>VETLANDA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37433-2025</t>
        </is>
      </c>
      <c r="B1236" s="1" t="n">
        <v>45877.51883101852</v>
      </c>
      <c r="C1236" s="1" t="n">
        <v>45951</v>
      </c>
      <c r="D1236" t="inlineStr">
        <is>
          <t>JÖNKÖPINGS LÄN</t>
        </is>
      </c>
      <c r="E1236" t="inlineStr">
        <is>
          <t>VETLANDA</t>
        </is>
      </c>
      <c r="G1236" t="n">
        <v>1.6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37565-2025</t>
        </is>
      </c>
      <c r="B1237" s="1" t="n">
        <v>45880</v>
      </c>
      <c r="C1237" s="1" t="n">
        <v>45951</v>
      </c>
      <c r="D1237" t="inlineStr">
        <is>
          <t>JÖNKÖPINGS LÄN</t>
        </is>
      </c>
      <c r="E1237" t="inlineStr">
        <is>
          <t>VETLANDA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6896-2023</t>
        </is>
      </c>
      <c r="B1238" s="1" t="n">
        <v>44967.50171296296</v>
      </c>
      <c r="C1238" s="1" t="n">
        <v>45951</v>
      </c>
      <c r="D1238" t="inlineStr">
        <is>
          <t>JÖNKÖPINGS LÄN</t>
        </is>
      </c>
      <c r="E1238" t="inlineStr">
        <is>
          <t>VETLANDA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6897-2023</t>
        </is>
      </c>
      <c r="B1239" s="1" t="n">
        <v>44967.50269675926</v>
      </c>
      <c r="C1239" s="1" t="n">
        <v>45951</v>
      </c>
      <c r="D1239" t="inlineStr">
        <is>
          <t>JÖNKÖPINGS LÄN</t>
        </is>
      </c>
      <c r="E1239" t="inlineStr">
        <is>
          <t>VETLANDA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58768-2022</t>
        </is>
      </c>
      <c r="B1240" s="1" t="n">
        <v>44903</v>
      </c>
      <c r="C1240" s="1" t="n">
        <v>45951</v>
      </c>
      <c r="D1240" t="inlineStr">
        <is>
          <t>JÖNKÖPINGS LÄN</t>
        </is>
      </c>
      <c r="E1240" t="inlineStr">
        <is>
          <t>VETLANDA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17210-2024</t>
        </is>
      </c>
      <c r="B1241" s="1" t="n">
        <v>45414.31138888889</v>
      </c>
      <c r="C1241" s="1" t="n">
        <v>45951</v>
      </c>
      <c r="D1241" t="inlineStr">
        <is>
          <t>JÖNKÖPINGS LÄN</t>
        </is>
      </c>
      <c r="E1241" t="inlineStr">
        <is>
          <t>VETLANDA</t>
        </is>
      </c>
      <c r="F1241" t="inlineStr">
        <is>
          <t>Sveaskog</t>
        </is>
      </c>
      <c r="G1241" t="n">
        <v>4.2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17234-2024</t>
        </is>
      </c>
      <c r="B1242" s="1" t="n">
        <v>45414.37135416667</v>
      </c>
      <c r="C1242" s="1" t="n">
        <v>45951</v>
      </c>
      <c r="D1242" t="inlineStr">
        <is>
          <t>JÖNKÖPINGS LÄN</t>
        </is>
      </c>
      <c r="E1242" t="inlineStr">
        <is>
          <t>VETLANDA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3956-2023</t>
        </is>
      </c>
      <c r="B1243" s="1" t="n">
        <v>44952</v>
      </c>
      <c r="C1243" s="1" t="n">
        <v>45951</v>
      </c>
      <c r="D1243" t="inlineStr">
        <is>
          <t>JÖNKÖPINGS LÄN</t>
        </is>
      </c>
      <c r="E1243" t="inlineStr">
        <is>
          <t>VETLANDA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879-2021</t>
        </is>
      </c>
      <c r="B1244" s="1" t="n">
        <v>44205</v>
      </c>
      <c r="C1244" s="1" t="n">
        <v>45951</v>
      </c>
      <c r="D1244" t="inlineStr">
        <is>
          <t>JÖNKÖPINGS LÄN</t>
        </is>
      </c>
      <c r="E1244" t="inlineStr">
        <is>
          <t>VETLANDA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7519-2022</t>
        </is>
      </c>
      <c r="B1245" s="1" t="n">
        <v>44607</v>
      </c>
      <c r="C1245" s="1" t="n">
        <v>45951</v>
      </c>
      <c r="D1245" t="inlineStr">
        <is>
          <t>JÖNKÖPINGS LÄN</t>
        </is>
      </c>
      <c r="E1245" t="inlineStr">
        <is>
          <t>VETLANDA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37682-2025</t>
        </is>
      </c>
      <c r="B1246" s="1" t="n">
        <v>45880.54931712963</v>
      </c>
      <c r="C1246" s="1" t="n">
        <v>45951</v>
      </c>
      <c r="D1246" t="inlineStr">
        <is>
          <t>JÖNKÖPINGS LÄN</t>
        </is>
      </c>
      <c r="E1246" t="inlineStr">
        <is>
          <t>VETLANDA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42439-2022</t>
        </is>
      </c>
      <c r="B1247" s="1" t="n">
        <v>44831.47726851852</v>
      </c>
      <c r="C1247" s="1" t="n">
        <v>45951</v>
      </c>
      <c r="D1247" t="inlineStr">
        <is>
          <t>JÖNKÖPINGS LÄN</t>
        </is>
      </c>
      <c r="E1247" t="inlineStr">
        <is>
          <t>VETLANDA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16547-2024</t>
        </is>
      </c>
      <c r="B1248" s="1" t="n">
        <v>45408.44111111111</v>
      </c>
      <c r="C1248" s="1" t="n">
        <v>45951</v>
      </c>
      <c r="D1248" t="inlineStr">
        <is>
          <t>JÖNKÖPINGS LÄN</t>
        </is>
      </c>
      <c r="E1248" t="inlineStr">
        <is>
          <t>VETLANDA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45281-2025</t>
        </is>
      </c>
      <c r="B1249" s="1" t="n">
        <v>45919.75368055556</v>
      </c>
      <c r="C1249" s="1" t="n">
        <v>45951</v>
      </c>
      <c r="D1249" t="inlineStr">
        <is>
          <t>JÖNKÖPINGS LÄN</t>
        </is>
      </c>
      <c r="E1249" t="inlineStr">
        <is>
          <t>VETLANDA</t>
        </is>
      </c>
      <c r="G1249" t="n">
        <v>1.1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48006-2024</t>
        </is>
      </c>
      <c r="B1250" s="1" t="n">
        <v>45589.45113425926</v>
      </c>
      <c r="C1250" s="1" t="n">
        <v>45951</v>
      </c>
      <c r="D1250" t="inlineStr">
        <is>
          <t>JÖNKÖPINGS LÄN</t>
        </is>
      </c>
      <c r="E1250" t="inlineStr">
        <is>
          <t>VETLANDA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53796-2022</t>
        </is>
      </c>
      <c r="B1251" s="1" t="n">
        <v>44880.50373842593</v>
      </c>
      <c r="C1251" s="1" t="n">
        <v>45951</v>
      </c>
      <c r="D1251" t="inlineStr">
        <is>
          <t>JÖNKÖPINGS LÄN</t>
        </is>
      </c>
      <c r="E1251" t="inlineStr">
        <is>
          <t>VETLANDA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12201-2023</t>
        </is>
      </c>
      <c r="B1252" s="1" t="n">
        <v>44998.57355324074</v>
      </c>
      <c r="C1252" s="1" t="n">
        <v>45951</v>
      </c>
      <c r="D1252" t="inlineStr">
        <is>
          <t>JÖNKÖPINGS LÄN</t>
        </is>
      </c>
      <c r="E1252" t="inlineStr">
        <is>
          <t>VETLANDA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69003-2020</t>
        </is>
      </c>
      <c r="B1253" s="1" t="n">
        <v>44188.3506712963</v>
      </c>
      <c r="C1253" s="1" t="n">
        <v>45951</v>
      </c>
      <c r="D1253" t="inlineStr">
        <is>
          <t>JÖNKÖPINGS LÄN</t>
        </is>
      </c>
      <c r="E1253" t="inlineStr">
        <is>
          <t>VETLANDA</t>
        </is>
      </c>
      <c r="G1253" t="n">
        <v>3.4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4706-2022</t>
        </is>
      </c>
      <c r="B1254" s="1" t="n">
        <v>44592.50039351852</v>
      </c>
      <c r="C1254" s="1" t="n">
        <v>45951</v>
      </c>
      <c r="D1254" t="inlineStr">
        <is>
          <t>JÖNKÖPINGS LÄN</t>
        </is>
      </c>
      <c r="E1254" t="inlineStr">
        <is>
          <t>VETLANDA</t>
        </is>
      </c>
      <c r="G1254" t="n">
        <v>5.1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1103-2024</t>
        </is>
      </c>
      <c r="B1255" s="1" t="n">
        <v>45302</v>
      </c>
      <c r="C1255" s="1" t="n">
        <v>45951</v>
      </c>
      <c r="D1255" t="inlineStr">
        <is>
          <t>JÖNKÖPINGS LÄN</t>
        </is>
      </c>
      <c r="E1255" t="inlineStr">
        <is>
          <t>VETLANDA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3548-2023</t>
        </is>
      </c>
      <c r="B1256" s="1" t="n">
        <v>44946</v>
      </c>
      <c r="C1256" s="1" t="n">
        <v>45951</v>
      </c>
      <c r="D1256" t="inlineStr">
        <is>
          <t>JÖNKÖPINGS LÄN</t>
        </is>
      </c>
      <c r="E1256" t="inlineStr">
        <is>
          <t>VETLANDA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11507-2021</t>
        </is>
      </c>
      <c r="B1257" s="1" t="n">
        <v>44264</v>
      </c>
      <c r="C1257" s="1" t="n">
        <v>45951</v>
      </c>
      <c r="D1257" t="inlineStr">
        <is>
          <t>JÖNKÖPINGS LÄN</t>
        </is>
      </c>
      <c r="E1257" t="inlineStr">
        <is>
          <t>VETLANDA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38213-2025</t>
        </is>
      </c>
      <c r="B1258" s="1" t="n">
        <v>45882</v>
      </c>
      <c r="C1258" s="1" t="n">
        <v>45951</v>
      </c>
      <c r="D1258" t="inlineStr">
        <is>
          <t>JÖNKÖPINGS LÄN</t>
        </is>
      </c>
      <c r="E1258" t="inlineStr">
        <is>
          <t>VETLANDA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38274-2025</t>
        </is>
      </c>
      <c r="B1259" s="1" t="n">
        <v>45882</v>
      </c>
      <c r="C1259" s="1" t="n">
        <v>45951</v>
      </c>
      <c r="D1259" t="inlineStr">
        <is>
          <t>JÖNKÖPINGS LÄN</t>
        </is>
      </c>
      <c r="E1259" t="inlineStr">
        <is>
          <t>VETLANDA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17847-2022</t>
        </is>
      </c>
      <c r="B1260" s="1" t="n">
        <v>44683</v>
      </c>
      <c r="C1260" s="1" t="n">
        <v>45951</v>
      </c>
      <c r="D1260" t="inlineStr">
        <is>
          <t>JÖNKÖPINGS LÄN</t>
        </is>
      </c>
      <c r="E1260" t="inlineStr">
        <is>
          <t>VETLANDA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21290-2024</t>
        </is>
      </c>
      <c r="B1261" s="1" t="n">
        <v>45440.66215277778</v>
      </c>
      <c r="C1261" s="1" t="n">
        <v>45951</v>
      </c>
      <c r="D1261" t="inlineStr">
        <is>
          <t>JÖNKÖPINGS LÄN</t>
        </is>
      </c>
      <c r="E1261" t="inlineStr">
        <is>
          <t>VETLANDA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38527-2024</t>
        </is>
      </c>
      <c r="B1262" s="1" t="n">
        <v>45546.58008101852</v>
      </c>
      <c r="C1262" s="1" t="n">
        <v>45951</v>
      </c>
      <c r="D1262" t="inlineStr">
        <is>
          <t>JÖNKÖPINGS LÄN</t>
        </is>
      </c>
      <c r="E1262" t="inlineStr">
        <is>
          <t>VETLANDA</t>
        </is>
      </c>
      <c r="G1262" t="n">
        <v>1.7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38280-2025</t>
        </is>
      </c>
      <c r="B1263" s="1" t="n">
        <v>45882</v>
      </c>
      <c r="C1263" s="1" t="n">
        <v>45951</v>
      </c>
      <c r="D1263" t="inlineStr">
        <is>
          <t>JÖNKÖPINGS LÄN</t>
        </is>
      </c>
      <c r="E1263" t="inlineStr">
        <is>
          <t>VETLANDA</t>
        </is>
      </c>
      <c r="G1263" t="n">
        <v>4.1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46043-2025</t>
        </is>
      </c>
      <c r="B1264" s="1" t="n">
        <v>45924</v>
      </c>
      <c r="C1264" s="1" t="n">
        <v>45951</v>
      </c>
      <c r="D1264" t="inlineStr">
        <is>
          <t>JÖNKÖPINGS LÄN</t>
        </is>
      </c>
      <c r="E1264" t="inlineStr">
        <is>
          <t>VETLANDA</t>
        </is>
      </c>
      <c r="G1264" t="n">
        <v>1.5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46061-2025</t>
        </is>
      </c>
      <c r="B1265" s="1" t="n">
        <v>45924</v>
      </c>
      <c r="C1265" s="1" t="n">
        <v>45951</v>
      </c>
      <c r="D1265" t="inlineStr">
        <is>
          <t>JÖNKÖPINGS LÄN</t>
        </is>
      </c>
      <c r="E1265" t="inlineStr">
        <is>
          <t>VETLANDA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50285-2021</t>
        </is>
      </c>
      <c r="B1266" s="1" t="n">
        <v>44459.33054398148</v>
      </c>
      <c r="C1266" s="1" t="n">
        <v>45951</v>
      </c>
      <c r="D1266" t="inlineStr">
        <is>
          <t>JÖNKÖPINGS LÄN</t>
        </is>
      </c>
      <c r="E1266" t="inlineStr">
        <is>
          <t>VETLANDA</t>
        </is>
      </c>
      <c r="G1266" t="n">
        <v>0.2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39677-2021</t>
        </is>
      </c>
      <c r="B1267" s="1" t="n">
        <v>44417</v>
      </c>
      <c r="C1267" s="1" t="n">
        <v>45951</v>
      </c>
      <c r="D1267" t="inlineStr">
        <is>
          <t>JÖNKÖPINGS LÄN</t>
        </is>
      </c>
      <c r="E1267" t="inlineStr">
        <is>
          <t>VETLANDA</t>
        </is>
      </c>
      <c r="G1267" t="n">
        <v>8.4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17124-2022</t>
        </is>
      </c>
      <c r="B1268" s="1" t="n">
        <v>44677.47850694445</v>
      </c>
      <c r="C1268" s="1" t="n">
        <v>45951</v>
      </c>
      <c r="D1268" t="inlineStr">
        <is>
          <t>JÖNKÖPINGS LÄN</t>
        </is>
      </c>
      <c r="E1268" t="inlineStr">
        <is>
          <t>VETLANDA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45642-2025</t>
        </is>
      </c>
      <c r="B1269" s="1" t="n">
        <v>45923</v>
      </c>
      <c r="C1269" s="1" t="n">
        <v>45951</v>
      </c>
      <c r="D1269" t="inlineStr">
        <is>
          <t>JÖNKÖPINGS LÄN</t>
        </is>
      </c>
      <c r="E1269" t="inlineStr">
        <is>
          <t>VETLANDA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2465-2025</t>
        </is>
      </c>
      <c r="B1270" s="1" t="n">
        <v>45674.46950231482</v>
      </c>
      <c r="C1270" s="1" t="n">
        <v>45951</v>
      </c>
      <c r="D1270" t="inlineStr">
        <is>
          <t>JÖNKÖPINGS LÄN</t>
        </is>
      </c>
      <c r="E1270" t="inlineStr">
        <is>
          <t>VETLANDA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45924-2025</t>
        </is>
      </c>
      <c r="B1271" s="1" t="n">
        <v>45923.85252314815</v>
      </c>
      <c r="C1271" s="1" t="n">
        <v>45951</v>
      </c>
      <c r="D1271" t="inlineStr">
        <is>
          <t>JÖNKÖPINGS LÄN</t>
        </is>
      </c>
      <c r="E1271" t="inlineStr">
        <is>
          <t>VETLANDA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69152-2020</t>
        </is>
      </c>
      <c r="B1272" s="1" t="n">
        <v>44188</v>
      </c>
      <c r="C1272" s="1" t="n">
        <v>45951</v>
      </c>
      <c r="D1272" t="inlineStr">
        <is>
          <t>JÖNKÖPINGS LÄN</t>
        </is>
      </c>
      <c r="E1272" t="inlineStr">
        <is>
          <t>VETLANDA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8204-2024</t>
        </is>
      </c>
      <c r="B1273" s="1" t="n">
        <v>45351.71743055555</v>
      </c>
      <c r="C1273" s="1" t="n">
        <v>45951</v>
      </c>
      <c r="D1273" t="inlineStr">
        <is>
          <t>JÖNKÖPINGS LÄN</t>
        </is>
      </c>
      <c r="E1273" t="inlineStr">
        <is>
          <t>VETLANDA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9889-2024</t>
        </is>
      </c>
      <c r="B1274" s="1" t="n">
        <v>45363</v>
      </c>
      <c r="C1274" s="1" t="n">
        <v>45951</v>
      </c>
      <c r="D1274" t="inlineStr">
        <is>
          <t>JÖNKÖPINGS LÄN</t>
        </is>
      </c>
      <c r="E1274" t="inlineStr">
        <is>
          <t>VETLANDA</t>
        </is>
      </c>
      <c r="F1274" t="inlineStr">
        <is>
          <t>Kyrkan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9892-2024</t>
        </is>
      </c>
      <c r="B1275" s="1" t="n">
        <v>45363</v>
      </c>
      <c r="C1275" s="1" t="n">
        <v>45951</v>
      </c>
      <c r="D1275" t="inlineStr">
        <is>
          <t>JÖNKÖPINGS LÄN</t>
        </is>
      </c>
      <c r="E1275" t="inlineStr">
        <is>
          <t>VETLANDA</t>
        </is>
      </c>
      <c r="F1275" t="inlineStr">
        <is>
          <t>Kyrkan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61666-2022</t>
        </is>
      </c>
      <c r="B1276" s="1" t="n">
        <v>44917</v>
      </c>
      <c r="C1276" s="1" t="n">
        <v>45951</v>
      </c>
      <c r="D1276" t="inlineStr">
        <is>
          <t>JÖNKÖPINGS LÄN</t>
        </is>
      </c>
      <c r="E1276" t="inlineStr">
        <is>
          <t>VETLANDA</t>
        </is>
      </c>
      <c r="G1276" t="n">
        <v>5.8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28361-2022</t>
        </is>
      </c>
      <c r="B1277" s="1" t="n">
        <v>44747.48467592592</v>
      </c>
      <c r="C1277" s="1" t="n">
        <v>45951</v>
      </c>
      <c r="D1277" t="inlineStr">
        <is>
          <t>JÖNKÖPINGS LÄN</t>
        </is>
      </c>
      <c r="E1277" t="inlineStr">
        <is>
          <t>VETLANDA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9851-2024</t>
        </is>
      </c>
      <c r="B1278" s="1" t="n">
        <v>45363</v>
      </c>
      <c r="C1278" s="1" t="n">
        <v>45951</v>
      </c>
      <c r="D1278" t="inlineStr">
        <is>
          <t>JÖNKÖPINGS LÄN</t>
        </is>
      </c>
      <c r="E1278" t="inlineStr">
        <is>
          <t>VETLANDA</t>
        </is>
      </c>
      <c r="F1278" t="inlineStr">
        <is>
          <t>Kyrkan</t>
        </is>
      </c>
      <c r="G1278" t="n">
        <v>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9868-2024</t>
        </is>
      </c>
      <c r="B1279" s="1" t="n">
        <v>45363</v>
      </c>
      <c r="C1279" s="1" t="n">
        <v>45951</v>
      </c>
      <c r="D1279" t="inlineStr">
        <is>
          <t>JÖNKÖPINGS LÄN</t>
        </is>
      </c>
      <c r="E1279" t="inlineStr">
        <is>
          <t>VETLANDA</t>
        </is>
      </c>
      <c r="F1279" t="inlineStr">
        <is>
          <t>Kyrkan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46133-2023</t>
        </is>
      </c>
      <c r="B1280" s="1" t="n">
        <v>45190</v>
      </c>
      <c r="C1280" s="1" t="n">
        <v>45951</v>
      </c>
      <c r="D1280" t="inlineStr">
        <is>
          <t>JÖNKÖPINGS LÄN</t>
        </is>
      </c>
      <c r="E1280" t="inlineStr">
        <is>
          <t>VETLANDA</t>
        </is>
      </c>
      <c r="G1280" t="n">
        <v>7.1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21458-2024</t>
        </is>
      </c>
      <c r="B1281" s="1" t="n">
        <v>45441.46810185185</v>
      </c>
      <c r="C1281" s="1" t="n">
        <v>45951</v>
      </c>
      <c r="D1281" t="inlineStr">
        <is>
          <t>JÖNKÖPINGS LÄN</t>
        </is>
      </c>
      <c r="E1281" t="inlineStr">
        <is>
          <t>VETLANDA</t>
        </is>
      </c>
      <c r="G1281" t="n">
        <v>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24646-2021</t>
        </is>
      </c>
      <c r="B1282" s="1" t="n">
        <v>44340.39305555556</v>
      </c>
      <c r="C1282" s="1" t="n">
        <v>45951</v>
      </c>
      <c r="D1282" t="inlineStr">
        <is>
          <t>JÖNKÖPINGS LÄN</t>
        </is>
      </c>
      <c r="E1282" t="inlineStr">
        <is>
          <t>VETLANDA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63933-2020</t>
        </is>
      </c>
      <c r="B1283" s="1" t="n">
        <v>44167</v>
      </c>
      <c r="C1283" s="1" t="n">
        <v>45951</v>
      </c>
      <c r="D1283" t="inlineStr">
        <is>
          <t>JÖNKÖPINGS LÄN</t>
        </is>
      </c>
      <c r="E1283" t="inlineStr">
        <is>
          <t>VETLANDA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7626-2023</t>
        </is>
      </c>
      <c r="B1284" s="1" t="n">
        <v>44972.54766203704</v>
      </c>
      <c r="C1284" s="1" t="n">
        <v>45951</v>
      </c>
      <c r="D1284" t="inlineStr">
        <is>
          <t>JÖNKÖPINGS LÄN</t>
        </is>
      </c>
      <c r="E1284" t="inlineStr">
        <is>
          <t>VETLANDA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>
      <c r="A1285" t="inlineStr">
        <is>
          <t>A 58345-2021</t>
        </is>
      </c>
      <c r="B1285" s="1" t="n">
        <v>44488.41871527778</v>
      </c>
      <c r="C1285" s="1" t="n">
        <v>45951</v>
      </c>
      <c r="D1285" t="inlineStr">
        <is>
          <t>JÖNKÖPINGS LÄN</t>
        </is>
      </c>
      <c r="E1285" t="inlineStr">
        <is>
          <t>VETLANDA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2025-10-21T11:30:57Z</dcterms:created>
  <dcterms:modified xmlns:dcterms="http://purl.org/dc/terms/" xmlns:xsi="http://www.w3.org/2001/XMLSchema-instance" xsi:type="dcterms:W3CDTF">2025-10-21T11:30:58Z</dcterms:modified>
</cp:coreProperties>
</file>