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44969-2021</t>
        </is>
      </c>
      <c r="B2" s="1" t="n">
        <v>44438</v>
      </c>
      <c r="C2" s="1" t="n">
        <v>45962</v>
      </c>
      <c r="D2" t="inlineStr">
        <is>
          <t>KALMAR LÄN</t>
        </is>
      </c>
      <c r="E2" t="inlineStr">
        <is>
          <t>HÖGSBY</t>
        </is>
      </c>
      <c r="G2" t="n">
        <v>3.1</v>
      </c>
      <c r="H2" t="n">
        <v>1</v>
      </c>
      <c r="I2" t="n">
        <v>6</v>
      </c>
      <c r="J2" t="n">
        <v>0</v>
      </c>
      <c r="K2" t="n">
        <v>4</v>
      </c>
      <c r="L2" t="n">
        <v>0</v>
      </c>
      <c r="M2" t="n">
        <v>0</v>
      </c>
      <c r="N2" t="n">
        <v>0</v>
      </c>
      <c r="O2" t="n">
        <v>4</v>
      </c>
      <c r="P2" t="n">
        <v>4</v>
      </c>
      <c r="Q2" t="n">
        <v>11</v>
      </c>
      <c r="R2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2">
        <f>HYPERLINK("https://klasma.github.io/Logging_0821/artfynd/A 44969-2021 artfynd.xlsx", "A 44969-2021")</f>
        <v/>
      </c>
      <c r="T2">
        <f>HYPERLINK("https://klasma.github.io/Logging_0821/kartor/A 44969-2021 karta.png", "A 44969-2021")</f>
        <v/>
      </c>
      <c r="V2">
        <f>HYPERLINK("https://klasma.github.io/Logging_0821/klagomål/A 44969-2021 FSC-klagomål.docx", "A 44969-2021")</f>
        <v/>
      </c>
      <c r="W2">
        <f>HYPERLINK("https://klasma.github.io/Logging_0821/klagomålsmail/A 44969-2021 FSC-klagomål mail.docx", "A 44969-2021")</f>
        <v/>
      </c>
      <c r="X2">
        <f>HYPERLINK("https://klasma.github.io/Logging_0821/tillsyn/A 44969-2021 tillsynsbegäran.docx", "A 44969-2021")</f>
        <v/>
      </c>
      <c r="Y2">
        <f>HYPERLINK("https://klasma.github.io/Logging_0821/tillsynsmail/A 44969-2021 tillsynsbegäran mail.docx", "A 44969-2021")</f>
        <v/>
      </c>
    </row>
    <row r="3" ht="15" customHeight="1">
      <c r="A3" t="inlineStr">
        <is>
          <t>A 52987-2024</t>
        </is>
      </c>
      <c r="B3" s="1" t="n">
        <v>45611</v>
      </c>
      <c r="C3" s="1" t="n">
        <v>45962</v>
      </c>
      <c r="D3" t="inlineStr">
        <is>
          <t>KALMAR LÄN</t>
        </is>
      </c>
      <c r="E3" t="inlineStr">
        <is>
          <t>HÖGSBY</t>
        </is>
      </c>
      <c r="G3" t="n">
        <v>5.9</v>
      </c>
      <c r="H3" t="n">
        <v>6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Entita
Spillkråka
Ullticka
Barkticka
Brandticka
Västlig hakmossa
Enkelbeckasin
Sparvuggla
Blåsippa</t>
        </is>
      </c>
      <c r="S3">
        <f>HYPERLINK("https://klasma.github.io/Logging_0821/artfynd/A 52987-2024 artfynd.xlsx", "A 52987-2024")</f>
        <v/>
      </c>
      <c r="T3">
        <f>HYPERLINK("https://klasma.github.io/Logging_0821/kartor/A 52987-2024 karta.png", "A 52987-2024")</f>
        <v/>
      </c>
      <c r="U3">
        <f>HYPERLINK("https://klasma.github.io/Logging_0821/knärot/A 52987-2024 karta knärot.png", "A 52987-2024")</f>
        <v/>
      </c>
      <c r="V3">
        <f>HYPERLINK("https://klasma.github.io/Logging_0821/klagomål/A 52987-2024 FSC-klagomål.docx", "A 52987-2024")</f>
        <v/>
      </c>
      <c r="W3">
        <f>HYPERLINK("https://klasma.github.io/Logging_0821/klagomålsmail/A 52987-2024 FSC-klagomål mail.docx", "A 52987-2024")</f>
        <v/>
      </c>
      <c r="X3">
        <f>HYPERLINK("https://klasma.github.io/Logging_0821/tillsyn/A 52987-2024 tillsynsbegäran.docx", "A 52987-2024")</f>
        <v/>
      </c>
      <c r="Y3">
        <f>HYPERLINK("https://klasma.github.io/Logging_0821/tillsynsmail/A 52987-2024 tillsynsbegäran mail.docx", "A 52987-2024")</f>
        <v/>
      </c>
      <c r="Z3">
        <f>HYPERLINK("https://klasma.github.io/Logging_0821/fåglar/A 52987-2024 prioriterade fågelarter.docx", "A 52987-2024")</f>
        <v/>
      </c>
    </row>
    <row r="4" ht="15" customHeight="1">
      <c r="A4" t="inlineStr">
        <is>
          <t>A 52175-2023</t>
        </is>
      </c>
      <c r="B4" s="1" t="n">
        <v>45224.36061342592</v>
      </c>
      <c r="C4" s="1" t="n">
        <v>45962</v>
      </c>
      <c r="D4" t="inlineStr">
        <is>
          <t>KALMAR LÄN</t>
        </is>
      </c>
      <c r="E4" t="inlineStr">
        <is>
          <t>HÖGSBY</t>
        </is>
      </c>
      <c r="G4" t="n">
        <v>17.1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Dvärgbägarlav
Motaggsvamp
Spillkråka
Tallticka
Vedskivlav
Blomskägglav
Blåmossa
Flagellkvastmossa
Mindre märgborre</t>
        </is>
      </c>
      <c r="S4">
        <f>HYPERLINK("https://klasma.github.io/Logging_0821/artfynd/A 52175-2023 artfynd.xlsx", "A 52175-2023")</f>
        <v/>
      </c>
      <c r="T4">
        <f>HYPERLINK("https://klasma.github.io/Logging_0821/kartor/A 52175-2023 karta.png", "A 52175-2023")</f>
        <v/>
      </c>
      <c r="V4">
        <f>HYPERLINK("https://klasma.github.io/Logging_0821/klagomål/A 52175-2023 FSC-klagomål.docx", "A 52175-2023")</f>
        <v/>
      </c>
      <c r="W4">
        <f>HYPERLINK("https://klasma.github.io/Logging_0821/klagomålsmail/A 52175-2023 FSC-klagomål mail.docx", "A 52175-2023")</f>
        <v/>
      </c>
      <c r="X4">
        <f>HYPERLINK("https://klasma.github.io/Logging_0821/tillsyn/A 52175-2023 tillsynsbegäran.docx", "A 52175-2023")</f>
        <v/>
      </c>
      <c r="Y4">
        <f>HYPERLINK("https://klasma.github.io/Logging_0821/tillsynsmail/A 52175-2023 tillsynsbegäran mail.docx", "A 52175-2023")</f>
        <v/>
      </c>
      <c r="Z4">
        <f>HYPERLINK("https://klasma.github.io/Logging_0821/fåglar/A 52175-2023 prioriterade fågelarter.docx", "A 52175-2023")</f>
        <v/>
      </c>
    </row>
    <row r="5" ht="15" customHeight="1">
      <c r="A5" t="inlineStr">
        <is>
          <t>A 23597-2021</t>
        </is>
      </c>
      <c r="B5" s="1" t="n">
        <v>44334</v>
      </c>
      <c r="C5" s="1" t="n">
        <v>45962</v>
      </c>
      <c r="D5" t="inlineStr">
        <is>
          <t>KALMAR LÄN</t>
        </is>
      </c>
      <c r="E5" t="inlineStr">
        <is>
          <t>HÖGSBY</t>
        </is>
      </c>
      <c r="G5" t="n">
        <v>1.5</v>
      </c>
      <c r="H5" t="n">
        <v>2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8</v>
      </c>
      <c r="R5" s="2" t="inlineStr">
        <is>
          <t>Blå taggsvamp
Hapalopilus aurantiacus
Mjölsvärting
Svinrot
Blåmossa
Dropptaggsvamp
Plattlummer
Revlummer</t>
        </is>
      </c>
      <c r="S5">
        <f>HYPERLINK("https://klasma.github.io/Logging_0821/artfynd/A 23597-2021 artfynd.xlsx", "A 23597-2021")</f>
        <v/>
      </c>
      <c r="T5">
        <f>HYPERLINK("https://klasma.github.io/Logging_0821/kartor/A 23597-2021 karta.png", "A 23597-2021")</f>
        <v/>
      </c>
      <c r="V5">
        <f>HYPERLINK("https://klasma.github.io/Logging_0821/klagomål/A 23597-2021 FSC-klagomål.docx", "A 23597-2021")</f>
        <v/>
      </c>
      <c r="W5">
        <f>HYPERLINK("https://klasma.github.io/Logging_0821/klagomålsmail/A 23597-2021 FSC-klagomål mail.docx", "A 23597-2021")</f>
        <v/>
      </c>
      <c r="X5">
        <f>HYPERLINK("https://klasma.github.io/Logging_0821/tillsyn/A 23597-2021 tillsynsbegäran.docx", "A 23597-2021")</f>
        <v/>
      </c>
      <c r="Y5">
        <f>HYPERLINK("https://klasma.github.io/Logging_0821/tillsynsmail/A 23597-2021 tillsynsbegäran mail.docx", "A 23597-2021")</f>
        <v/>
      </c>
    </row>
    <row r="6" ht="15" customHeight="1">
      <c r="A6" t="inlineStr">
        <is>
          <t>A 49545-2023</t>
        </is>
      </c>
      <c r="B6" s="1" t="n">
        <v>45205</v>
      </c>
      <c r="C6" s="1" t="n">
        <v>45962</v>
      </c>
      <c r="D6" t="inlineStr">
        <is>
          <t>KALMAR LÄN</t>
        </is>
      </c>
      <c r="E6" t="inlineStr">
        <is>
          <t>HÖGSBY</t>
        </is>
      </c>
      <c r="F6" t="inlineStr">
        <is>
          <t>Kyrkan</t>
        </is>
      </c>
      <c r="G6" t="n">
        <v>13.3</v>
      </c>
      <c r="H6" t="n">
        <v>2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Spillkråka
Tallticka
Vedskivlav
Vedtrappmossa
Bronshjon
Kornknutmossa</t>
        </is>
      </c>
      <c r="S6">
        <f>HYPERLINK("https://klasma.github.io/Logging_0821/artfynd/A 49545-2023 artfynd.xlsx", "A 49545-2023")</f>
        <v/>
      </c>
      <c r="T6">
        <f>HYPERLINK("https://klasma.github.io/Logging_0821/kartor/A 49545-2023 karta.png", "A 49545-2023")</f>
        <v/>
      </c>
      <c r="U6">
        <f>HYPERLINK("https://klasma.github.io/Logging_0821/knärot/A 49545-2023 karta knärot.png", "A 49545-2023")</f>
        <v/>
      </c>
      <c r="V6">
        <f>HYPERLINK("https://klasma.github.io/Logging_0821/klagomål/A 49545-2023 FSC-klagomål.docx", "A 49545-2023")</f>
        <v/>
      </c>
      <c r="W6">
        <f>HYPERLINK("https://klasma.github.io/Logging_0821/klagomålsmail/A 49545-2023 FSC-klagomål mail.docx", "A 49545-2023")</f>
        <v/>
      </c>
      <c r="X6">
        <f>HYPERLINK("https://klasma.github.io/Logging_0821/tillsyn/A 49545-2023 tillsynsbegäran.docx", "A 49545-2023")</f>
        <v/>
      </c>
      <c r="Y6">
        <f>HYPERLINK("https://klasma.github.io/Logging_0821/tillsynsmail/A 49545-2023 tillsynsbegäran mail.docx", "A 49545-2023")</f>
        <v/>
      </c>
      <c r="Z6">
        <f>HYPERLINK("https://klasma.github.io/Logging_0821/fåglar/A 49545-2023 prioriterade fågelarter.docx", "A 49545-2023")</f>
        <v/>
      </c>
    </row>
    <row r="7" ht="15" customHeight="1">
      <c r="A7" t="inlineStr">
        <is>
          <t>A 7031-2022</t>
        </is>
      </c>
      <c r="B7" s="1" t="n">
        <v>44603</v>
      </c>
      <c r="C7" s="1" t="n">
        <v>45962</v>
      </c>
      <c r="D7" t="inlineStr">
        <is>
          <t>KALMAR LÄN</t>
        </is>
      </c>
      <c r="E7" t="inlineStr">
        <is>
          <t>HÖGSBY</t>
        </is>
      </c>
      <c r="G7" t="n">
        <v>3.8</v>
      </c>
      <c r="H7" t="n">
        <v>3</v>
      </c>
      <c r="I7" t="n">
        <v>1</v>
      </c>
      <c r="J7" t="n">
        <v>1</v>
      </c>
      <c r="K7" t="n">
        <v>1</v>
      </c>
      <c r="L7" t="n">
        <v>3</v>
      </c>
      <c r="M7" t="n">
        <v>0</v>
      </c>
      <c r="N7" t="n">
        <v>0</v>
      </c>
      <c r="O7" t="n">
        <v>5</v>
      </c>
      <c r="P7" t="n">
        <v>4</v>
      </c>
      <c r="Q7" t="n">
        <v>6</v>
      </c>
      <c r="R7" s="2" t="inlineStr">
        <is>
          <t>Mosippa
Mycosphaerella chimaphilae
Ryl
Knärot
Talltita
Dropptaggsvamp</t>
        </is>
      </c>
      <c r="S7">
        <f>HYPERLINK("https://klasma.github.io/Logging_0821/artfynd/A 7031-2022 artfynd.xlsx", "A 7031-2022")</f>
        <v/>
      </c>
      <c r="T7">
        <f>HYPERLINK("https://klasma.github.io/Logging_0821/kartor/A 7031-2022 karta.png", "A 7031-2022")</f>
        <v/>
      </c>
      <c r="U7">
        <f>HYPERLINK("https://klasma.github.io/Logging_0821/knärot/A 7031-2022 karta knärot.png", "A 7031-2022")</f>
        <v/>
      </c>
      <c r="V7">
        <f>HYPERLINK("https://klasma.github.io/Logging_0821/klagomål/A 7031-2022 FSC-klagomål.docx", "A 7031-2022")</f>
        <v/>
      </c>
      <c r="W7">
        <f>HYPERLINK("https://klasma.github.io/Logging_0821/klagomålsmail/A 7031-2022 FSC-klagomål mail.docx", "A 7031-2022")</f>
        <v/>
      </c>
      <c r="X7">
        <f>HYPERLINK("https://klasma.github.io/Logging_0821/tillsyn/A 7031-2022 tillsynsbegäran.docx", "A 7031-2022")</f>
        <v/>
      </c>
      <c r="Y7">
        <f>HYPERLINK("https://klasma.github.io/Logging_0821/tillsynsmail/A 7031-2022 tillsynsbegäran mail.docx", "A 7031-2022")</f>
        <v/>
      </c>
      <c r="Z7">
        <f>HYPERLINK("https://klasma.github.io/Logging_0821/fåglar/A 7031-2022 prioriterade fågelarter.docx", "A 7031-2022")</f>
        <v/>
      </c>
    </row>
    <row r="8" ht="15" customHeight="1">
      <c r="A8" t="inlineStr">
        <is>
          <t>A 74479-2021</t>
        </is>
      </c>
      <c r="B8" s="1" t="n">
        <v>44559</v>
      </c>
      <c r="C8" s="1" t="n">
        <v>45962</v>
      </c>
      <c r="D8" t="inlineStr">
        <is>
          <t>KALMAR LÄN</t>
        </is>
      </c>
      <c r="E8" t="inlineStr">
        <is>
          <t>HÖGSBY</t>
        </is>
      </c>
      <c r="G8" t="n">
        <v>9.6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Talltita
Grönpyrola
Thomsons trägnagare
Västlig hakmossa</t>
        </is>
      </c>
      <c r="S8">
        <f>HYPERLINK("https://klasma.github.io/Logging_0821/artfynd/A 74479-2021 artfynd.xlsx", "A 74479-2021")</f>
        <v/>
      </c>
      <c r="T8">
        <f>HYPERLINK("https://klasma.github.io/Logging_0821/kartor/A 74479-2021 karta.png", "A 74479-2021")</f>
        <v/>
      </c>
      <c r="U8">
        <f>HYPERLINK("https://klasma.github.io/Logging_0821/knärot/A 74479-2021 karta knärot.png", "A 74479-2021")</f>
        <v/>
      </c>
      <c r="V8">
        <f>HYPERLINK("https://klasma.github.io/Logging_0821/klagomål/A 74479-2021 FSC-klagomål.docx", "A 74479-2021")</f>
        <v/>
      </c>
      <c r="W8">
        <f>HYPERLINK("https://klasma.github.io/Logging_0821/klagomålsmail/A 74479-2021 FSC-klagomål mail.docx", "A 74479-2021")</f>
        <v/>
      </c>
      <c r="X8">
        <f>HYPERLINK("https://klasma.github.io/Logging_0821/tillsyn/A 74479-2021 tillsynsbegäran.docx", "A 74479-2021")</f>
        <v/>
      </c>
      <c r="Y8">
        <f>HYPERLINK("https://klasma.github.io/Logging_0821/tillsynsmail/A 74479-2021 tillsynsbegäran mail.docx", "A 74479-2021")</f>
        <v/>
      </c>
      <c r="Z8">
        <f>HYPERLINK("https://klasma.github.io/Logging_0821/fåglar/A 74479-2021 prioriterade fågelarter.docx", "A 74479-2021")</f>
        <v/>
      </c>
    </row>
    <row r="9" ht="15" customHeight="1">
      <c r="A9" t="inlineStr">
        <is>
          <t>A 20714-2024</t>
        </is>
      </c>
      <c r="B9" s="1" t="n">
        <v>45436</v>
      </c>
      <c r="C9" s="1" t="n">
        <v>45962</v>
      </c>
      <c r="D9" t="inlineStr">
        <is>
          <t>KALMAR LÄN</t>
        </is>
      </c>
      <c r="E9" t="inlineStr">
        <is>
          <t>HÖGSBY</t>
        </is>
      </c>
      <c r="G9" t="n">
        <v>3.8</v>
      </c>
      <c r="H9" t="n">
        <v>1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Knärot
Ullticka
Dropptaggsvamp
Kornknutmossa</t>
        </is>
      </c>
      <c r="S9">
        <f>HYPERLINK("https://klasma.github.io/Logging_0821/artfynd/A 20714-2024 artfynd.xlsx", "A 20714-2024")</f>
        <v/>
      </c>
      <c r="T9">
        <f>HYPERLINK("https://klasma.github.io/Logging_0821/kartor/A 20714-2024 karta.png", "A 20714-2024")</f>
        <v/>
      </c>
      <c r="U9">
        <f>HYPERLINK("https://klasma.github.io/Logging_0821/knärot/A 20714-2024 karta knärot.png", "A 20714-2024")</f>
        <v/>
      </c>
      <c r="V9">
        <f>HYPERLINK("https://klasma.github.io/Logging_0821/klagomål/A 20714-2024 FSC-klagomål.docx", "A 20714-2024")</f>
        <v/>
      </c>
      <c r="W9">
        <f>HYPERLINK("https://klasma.github.io/Logging_0821/klagomålsmail/A 20714-2024 FSC-klagomål mail.docx", "A 20714-2024")</f>
        <v/>
      </c>
      <c r="X9">
        <f>HYPERLINK("https://klasma.github.io/Logging_0821/tillsyn/A 20714-2024 tillsynsbegäran.docx", "A 20714-2024")</f>
        <v/>
      </c>
      <c r="Y9">
        <f>HYPERLINK("https://klasma.github.io/Logging_0821/tillsynsmail/A 20714-2024 tillsynsbegäran mail.docx", "A 20714-2024")</f>
        <v/>
      </c>
    </row>
    <row r="10" ht="15" customHeight="1">
      <c r="A10" t="inlineStr">
        <is>
          <t>A 62412-2023</t>
        </is>
      </c>
      <c r="B10" s="1" t="n">
        <v>45268</v>
      </c>
      <c r="C10" s="1" t="n">
        <v>45962</v>
      </c>
      <c r="D10" t="inlineStr">
        <is>
          <t>KALMAR LÄN</t>
        </is>
      </c>
      <c r="E10" t="inlineStr">
        <is>
          <t>HÖGSBY</t>
        </is>
      </c>
      <c r="G10" t="n">
        <v>7.7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Vedtrappmossa
Bronshjon
Flagellkvastmossa
Vågbandad barkbock</t>
        </is>
      </c>
      <c r="S10">
        <f>HYPERLINK("https://klasma.github.io/Logging_0821/artfynd/A 62412-2023 artfynd.xlsx", "A 62412-2023")</f>
        <v/>
      </c>
      <c r="T10">
        <f>HYPERLINK("https://klasma.github.io/Logging_0821/kartor/A 62412-2023 karta.png", "A 62412-2023")</f>
        <v/>
      </c>
      <c r="V10">
        <f>HYPERLINK("https://klasma.github.io/Logging_0821/klagomål/A 62412-2023 FSC-klagomål.docx", "A 62412-2023")</f>
        <v/>
      </c>
      <c r="W10">
        <f>HYPERLINK("https://klasma.github.io/Logging_0821/klagomålsmail/A 62412-2023 FSC-klagomål mail.docx", "A 62412-2023")</f>
        <v/>
      </c>
      <c r="X10">
        <f>HYPERLINK("https://klasma.github.io/Logging_0821/tillsyn/A 62412-2023 tillsynsbegäran.docx", "A 62412-2023")</f>
        <v/>
      </c>
      <c r="Y10">
        <f>HYPERLINK("https://klasma.github.io/Logging_0821/tillsynsmail/A 62412-2023 tillsynsbegäran mail.docx", "A 62412-2023")</f>
        <v/>
      </c>
    </row>
    <row r="11" ht="15" customHeight="1">
      <c r="A11" t="inlineStr">
        <is>
          <t>A 57171-2022</t>
        </is>
      </c>
      <c r="B11" s="1" t="n">
        <v>44895</v>
      </c>
      <c r="C11" s="1" t="n">
        <v>45962</v>
      </c>
      <c r="D11" t="inlineStr">
        <is>
          <t>KALMAR LÄN</t>
        </is>
      </c>
      <c r="E11" t="inlineStr">
        <is>
          <t>HÖGSBY</t>
        </is>
      </c>
      <c r="G11" t="n">
        <v>4.3</v>
      </c>
      <c r="H11" t="n">
        <v>3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Gulsparv
Mindre träfjäril
Talltita
Gröngöling</t>
        </is>
      </c>
      <c r="S11">
        <f>HYPERLINK("https://klasma.github.io/Logging_0821/artfynd/A 57171-2022 artfynd.xlsx", "A 57171-2022")</f>
        <v/>
      </c>
      <c r="T11">
        <f>HYPERLINK("https://klasma.github.io/Logging_0821/kartor/A 57171-2022 karta.png", "A 57171-2022")</f>
        <v/>
      </c>
      <c r="V11">
        <f>HYPERLINK("https://klasma.github.io/Logging_0821/klagomål/A 57171-2022 FSC-klagomål.docx", "A 57171-2022")</f>
        <v/>
      </c>
      <c r="W11">
        <f>HYPERLINK("https://klasma.github.io/Logging_0821/klagomålsmail/A 57171-2022 FSC-klagomål mail.docx", "A 57171-2022")</f>
        <v/>
      </c>
      <c r="X11">
        <f>HYPERLINK("https://klasma.github.io/Logging_0821/tillsyn/A 57171-2022 tillsynsbegäran.docx", "A 57171-2022")</f>
        <v/>
      </c>
      <c r="Y11">
        <f>HYPERLINK("https://klasma.github.io/Logging_0821/tillsynsmail/A 57171-2022 tillsynsbegäran mail.docx", "A 57171-2022")</f>
        <v/>
      </c>
      <c r="Z11">
        <f>HYPERLINK("https://klasma.github.io/Logging_0821/fåglar/A 57171-2022 prioriterade fågelarter.docx", "A 57171-2022")</f>
        <v/>
      </c>
    </row>
    <row r="12" ht="15" customHeight="1">
      <c r="A12" t="inlineStr">
        <is>
          <t>A 56995-2024</t>
        </is>
      </c>
      <c r="B12" s="1" t="n">
        <v>45626</v>
      </c>
      <c r="C12" s="1" t="n">
        <v>45962</v>
      </c>
      <c r="D12" t="inlineStr">
        <is>
          <t>KALMAR LÄN</t>
        </is>
      </c>
      <c r="E12" t="inlineStr">
        <is>
          <t>HÖGSBY</t>
        </is>
      </c>
      <c r="G12" t="n">
        <v>2</v>
      </c>
      <c r="H12" t="n">
        <v>3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Spillkråka
Underviol
Blåsippa
Gullviva</t>
        </is>
      </c>
      <c r="S12">
        <f>HYPERLINK("https://klasma.github.io/Logging_0821/artfynd/A 56995-2024 artfynd.xlsx", "A 56995-2024")</f>
        <v/>
      </c>
      <c r="T12">
        <f>HYPERLINK("https://klasma.github.io/Logging_0821/kartor/A 56995-2024 karta.png", "A 56995-2024")</f>
        <v/>
      </c>
      <c r="V12">
        <f>HYPERLINK("https://klasma.github.io/Logging_0821/klagomål/A 56995-2024 FSC-klagomål.docx", "A 56995-2024")</f>
        <v/>
      </c>
      <c r="W12">
        <f>HYPERLINK("https://klasma.github.io/Logging_0821/klagomålsmail/A 56995-2024 FSC-klagomål mail.docx", "A 56995-2024")</f>
        <v/>
      </c>
      <c r="X12">
        <f>HYPERLINK("https://klasma.github.io/Logging_0821/tillsyn/A 56995-2024 tillsynsbegäran.docx", "A 56995-2024")</f>
        <v/>
      </c>
      <c r="Y12">
        <f>HYPERLINK("https://klasma.github.io/Logging_0821/tillsynsmail/A 56995-2024 tillsynsbegäran mail.docx", "A 56995-2024")</f>
        <v/>
      </c>
      <c r="Z12">
        <f>HYPERLINK("https://klasma.github.io/Logging_0821/fåglar/A 56995-2024 prioriterade fågelarter.docx", "A 56995-2024")</f>
        <v/>
      </c>
    </row>
    <row r="13" ht="15" customHeight="1">
      <c r="A13" t="inlineStr">
        <is>
          <t>A 55060-2023</t>
        </is>
      </c>
      <c r="B13" s="1" t="n">
        <v>45230</v>
      </c>
      <c r="C13" s="1" t="n">
        <v>45962</v>
      </c>
      <c r="D13" t="inlineStr">
        <is>
          <t>KALMAR LÄN</t>
        </is>
      </c>
      <c r="E13" t="inlineStr">
        <is>
          <t>HÖGSBY</t>
        </is>
      </c>
      <c r="G13" t="n">
        <v>3.6</v>
      </c>
      <c r="H13" t="n">
        <v>1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Spillkråka
Tallticka
Blodticka</t>
        </is>
      </c>
      <c r="S13">
        <f>HYPERLINK("https://klasma.github.io/Logging_0821/artfynd/A 55060-2023 artfynd.xlsx", "A 55060-2023")</f>
        <v/>
      </c>
      <c r="T13">
        <f>HYPERLINK("https://klasma.github.io/Logging_0821/kartor/A 55060-2023 karta.png", "A 55060-2023")</f>
        <v/>
      </c>
      <c r="V13">
        <f>HYPERLINK("https://klasma.github.io/Logging_0821/klagomål/A 55060-2023 FSC-klagomål.docx", "A 55060-2023")</f>
        <v/>
      </c>
      <c r="W13">
        <f>HYPERLINK("https://klasma.github.io/Logging_0821/klagomålsmail/A 55060-2023 FSC-klagomål mail.docx", "A 55060-2023")</f>
        <v/>
      </c>
      <c r="X13">
        <f>HYPERLINK("https://klasma.github.io/Logging_0821/tillsyn/A 55060-2023 tillsynsbegäran.docx", "A 55060-2023")</f>
        <v/>
      </c>
      <c r="Y13">
        <f>HYPERLINK("https://klasma.github.io/Logging_0821/tillsynsmail/A 55060-2023 tillsynsbegäran mail.docx", "A 55060-2023")</f>
        <v/>
      </c>
      <c r="Z13">
        <f>HYPERLINK("https://klasma.github.io/Logging_0821/fåglar/A 55060-2023 prioriterade fågelarter.docx", "A 55060-2023")</f>
        <v/>
      </c>
    </row>
    <row r="14" ht="15" customHeight="1">
      <c r="A14" t="inlineStr">
        <is>
          <t>A 8635-2025</t>
        </is>
      </c>
      <c r="B14" s="1" t="n">
        <v>45711</v>
      </c>
      <c r="C14" s="1" t="n">
        <v>45962</v>
      </c>
      <c r="D14" t="inlineStr">
        <is>
          <t>KALMAR LÄN</t>
        </is>
      </c>
      <c r="E14" t="inlineStr">
        <is>
          <t>HÖGSBY</t>
        </is>
      </c>
      <c r="G14" t="n">
        <v>4.4</v>
      </c>
      <c r="H14" t="n">
        <v>2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Spillkråka
Vårärt
Blåsippa</t>
        </is>
      </c>
      <c r="S14">
        <f>HYPERLINK("https://klasma.github.io/Logging_0821/artfynd/A 8635-2025 artfynd.xlsx", "A 8635-2025")</f>
        <v/>
      </c>
      <c r="T14">
        <f>HYPERLINK("https://klasma.github.io/Logging_0821/kartor/A 8635-2025 karta.png", "A 8635-2025")</f>
        <v/>
      </c>
      <c r="V14">
        <f>HYPERLINK("https://klasma.github.io/Logging_0821/klagomål/A 8635-2025 FSC-klagomål.docx", "A 8635-2025")</f>
        <v/>
      </c>
      <c r="W14">
        <f>HYPERLINK("https://klasma.github.io/Logging_0821/klagomålsmail/A 8635-2025 FSC-klagomål mail.docx", "A 8635-2025")</f>
        <v/>
      </c>
      <c r="X14">
        <f>HYPERLINK("https://klasma.github.io/Logging_0821/tillsyn/A 8635-2025 tillsynsbegäran.docx", "A 8635-2025")</f>
        <v/>
      </c>
      <c r="Y14">
        <f>HYPERLINK("https://klasma.github.io/Logging_0821/tillsynsmail/A 8635-2025 tillsynsbegäran mail.docx", "A 8635-2025")</f>
        <v/>
      </c>
      <c r="Z14">
        <f>HYPERLINK("https://klasma.github.io/Logging_0821/fåglar/A 8635-2025 prioriterade fågelarter.docx", "A 8635-2025")</f>
        <v/>
      </c>
    </row>
    <row r="15" ht="15" customHeight="1">
      <c r="A15" t="inlineStr">
        <is>
          <t>A 50746-2022</t>
        </is>
      </c>
      <c r="B15" s="1" t="n">
        <v>44867</v>
      </c>
      <c r="C15" s="1" t="n">
        <v>45962</v>
      </c>
      <c r="D15" t="inlineStr">
        <is>
          <t>KALMAR LÄN</t>
        </is>
      </c>
      <c r="E15" t="inlineStr">
        <is>
          <t>HÖGSBY</t>
        </is>
      </c>
      <c r="F15" t="inlineStr">
        <is>
          <t>Sveaskog</t>
        </is>
      </c>
      <c r="G15" t="n">
        <v>5.4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Talltita
Blåsippa</t>
        </is>
      </c>
      <c r="S15">
        <f>HYPERLINK("https://klasma.github.io/Logging_0821/artfynd/A 50746-2022 artfynd.xlsx", "A 50746-2022")</f>
        <v/>
      </c>
      <c r="T15">
        <f>HYPERLINK("https://klasma.github.io/Logging_0821/kartor/A 50746-2022 karta.png", "A 50746-2022")</f>
        <v/>
      </c>
      <c r="V15">
        <f>HYPERLINK("https://klasma.github.io/Logging_0821/klagomål/A 50746-2022 FSC-klagomål.docx", "A 50746-2022")</f>
        <v/>
      </c>
      <c r="W15">
        <f>HYPERLINK("https://klasma.github.io/Logging_0821/klagomålsmail/A 50746-2022 FSC-klagomål mail.docx", "A 50746-2022")</f>
        <v/>
      </c>
      <c r="X15">
        <f>HYPERLINK("https://klasma.github.io/Logging_0821/tillsyn/A 50746-2022 tillsynsbegäran.docx", "A 50746-2022")</f>
        <v/>
      </c>
      <c r="Y15">
        <f>HYPERLINK("https://klasma.github.io/Logging_0821/tillsynsmail/A 50746-2022 tillsynsbegäran mail.docx", "A 50746-2022")</f>
        <v/>
      </c>
      <c r="Z15">
        <f>HYPERLINK("https://klasma.github.io/Logging_0821/fåglar/A 50746-2022 prioriterade fågelarter.docx", "A 50746-2022")</f>
        <v/>
      </c>
    </row>
    <row r="16" ht="15" customHeight="1">
      <c r="A16" t="inlineStr">
        <is>
          <t>A 48263-2022</t>
        </is>
      </c>
      <c r="B16" s="1" t="n">
        <v>44853</v>
      </c>
      <c r="C16" s="1" t="n">
        <v>45962</v>
      </c>
      <c r="D16" t="inlineStr">
        <is>
          <t>KALMAR LÄN</t>
        </is>
      </c>
      <c r="E16" t="inlineStr">
        <is>
          <t>HÖGSBY</t>
        </is>
      </c>
      <c r="G16" t="n">
        <v>8.199999999999999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Spillkråka
Talltita</t>
        </is>
      </c>
      <c r="S16">
        <f>HYPERLINK("https://klasma.github.io/Logging_0821/artfynd/A 48263-2022 artfynd.xlsx", "A 48263-2022")</f>
        <v/>
      </c>
      <c r="T16">
        <f>HYPERLINK("https://klasma.github.io/Logging_0821/kartor/A 48263-2022 karta.png", "A 48263-2022")</f>
        <v/>
      </c>
      <c r="V16">
        <f>HYPERLINK("https://klasma.github.io/Logging_0821/klagomål/A 48263-2022 FSC-klagomål.docx", "A 48263-2022")</f>
        <v/>
      </c>
      <c r="W16">
        <f>HYPERLINK("https://klasma.github.io/Logging_0821/klagomålsmail/A 48263-2022 FSC-klagomål mail.docx", "A 48263-2022")</f>
        <v/>
      </c>
      <c r="X16">
        <f>HYPERLINK("https://klasma.github.io/Logging_0821/tillsyn/A 48263-2022 tillsynsbegäran.docx", "A 48263-2022")</f>
        <v/>
      </c>
      <c r="Y16">
        <f>HYPERLINK("https://klasma.github.io/Logging_0821/tillsynsmail/A 48263-2022 tillsynsbegäran mail.docx", "A 48263-2022")</f>
        <v/>
      </c>
      <c r="Z16">
        <f>HYPERLINK("https://klasma.github.io/Logging_0821/fåglar/A 48263-2022 prioriterade fågelarter.docx", "A 48263-2022")</f>
        <v/>
      </c>
    </row>
    <row r="17" ht="15" customHeight="1">
      <c r="A17" t="inlineStr">
        <is>
          <t>A 7410-2024</t>
        </is>
      </c>
      <c r="B17" s="1" t="n">
        <v>45345</v>
      </c>
      <c r="C17" s="1" t="n">
        <v>45962</v>
      </c>
      <c r="D17" t="inlineStr">
        <is>
          <t>KALMAR LÄN</t>
        </is>
      </c>
      <c r="E17" t="inlineStr">
        <is>
          <t>HÖGSBY</t>
        </is>
      </c>
      <c r="G17" t="n">
        <v>2.7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Blåsippa</t>
        </is>
      </c>
      <c r="S17">
        <f>HYPERLINK("https://klasma.github.io/Logging_0821/artfynd/A 7410-2024 artfynd.xlsx", "A 7410-2024")</f>
        <v/>
      </c>
      <c r="T17">
        <f>HYPERLINK("https://klasma.github.io/Logging_0821/kartor/A 7410-2024 karta.png", "A 7410-2024")</f>
        <v/>
      </c>
      <c r="U17">
        <f>HYPERLINK("https://klasma.github.io/Logging_0821/knärot/A 7410-2024 karta knärot.png", "A 7410-2024")</f>
        <v/>
      </c>
      <c r="V17">
        <f>HYPERLINK("https://klasma.github.io/Logging_0821/klagomål/A 7410-2024 FSC-klagomål.docx", "A 7410-2024")</f>
        <v/>
      </c>
      <c r="W17">
        <f>HYPERLINK("https://klasma.github.io/Logging_0821/klagomålsmail/A 7410-2024 FSC-klagomål mail.docx", "A 7410-2024")</f>
        <v/>
      </c>
      <c r="X17">
        <f>HYPERLINK("https://klasma.github.io/Logging_0821/tillsyn/A 7410-2024 tillsynsbegäran.docx", "A 7410-2024")</f>
        <v/>
      </c>
      <c r="Y17">
        <f>HYPERLINK("https://klasma.github.io/Logging_0821/tillsynsmail/A 7410-2024 tillsynsbegäran mail.docx", "A 7410-2024")</f>
        <v/>
      </c>
    </row>
    <row r="18" ht="15" customHeight="1">
      <c r="A18" t="inlineStr">
        <is>
          <t>A 62371-2023</t>
        </is>
      </c>
      <c r="B18" s="1" t="n">
        <v>45268</v>
      </c>
      <c r="C18" s="1" t="n">
        <v>45962</v>
      </c>
      <c r="D18" t="inlineStr">
        <is>
          <t>KALMAR LÄN</t>
        </is>
      </c>
      <c r="E18" t="inlineStr">
        <is>
          <t>HÖGSBY</t>
        </is>
      </c>
      <c r="G18" t="n">
        <v>4.5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Ullticka</t>
        </is>
      </c>
      <c r="S18">
        <f>HYPERLINK("https://klasma.github.io/Logging_0821/artfynd/A 62371-2023 artfynd.xlsx", "A 62371-2023")</f>
        <v/>
      </c>
      <c r="T18">
        <f>HYPERLINK("https://klasma.github.io/Logging_0821/kartor/A 62371-2023 karta.png", "A 62371-2023")</f>
        <v/>
      </c>
      <c r="U18">
        <f>HYPERLINK("https://klasma.github.io/Logging_0821/knärot/A 62371-2023 karta knärot.png", "A 62371-2023")</f>
        <v/>
      </c>
      <c r="V18">
        <f>HYPERLINK("https://klasma.github.io/Logging_0821/klagomål/A 62371-2023 FSC-klagomål.docx", "A 62371-2023")</f>
        <v/>
      </c>
      <c r="W18">
        <f>HYPERLINK("https://klasma.github.io/Logging_0821/klagomålsmail/A 62371-2023 FSC-klagomål mail.docx", "A 62371-2023")</f>
        <v/>
      </c>
      <c r="X18">
        <f>HYPERLINK("https://klasma.github.io/Logging_0821/tillsyn/A 62371-2023 tillsynsbegäran.docx", "A 62371-2023")</f>
        <v/>
      </c>
      <c r="Y18">
        <f>HYPERLINK("https://klasma.github.io/Logging_0821/tillsynsmail/A 62371-2023 tillsynsbegäran mail.docx", "A 62371-2023")</f>
        <v/>
      </c>
      <c r="Z18">
        <f>HYPERLINK("https://klasma.github.io/Logging_0821/fåglar/A 62371-2023 prioriterade fågelarter.docx", "A 62371-2023")</f>
        <v/>
      </c>
    </row>
    <row r="19" ht="15" customHeight="1">
      <c r="A19" t="inlineStr">
        <is>
          <t>A 30203-2023</t>
        </is>
      </c>
      <c r="B19" s="1" t="n">
        <v>45110</v>
      </c>
      <c r="C19" s="1" t="n">
        <v>45962</v>
      </c>
      <c r="D19" t="inlineStr">
        <is>
          <t>KALMAR LÄN</t>
        </is>
      </c>
      <c r="E19" t="inlineStr">
        <is>
          <t>HÖGSBY</t>
        </is>
      </c>
      <c r="F19" t="inlineStr">
        <is>
          <t>Sveaskog</t>
        </is>
      </c>
      <c r="G19" t="n">
        <v>3.4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Mistel
Gullviva</t>
        </is>
      </c>
      <c r="S19">
        <f>HYPERLINK("https://klasma.github.io/Logging_0821/artfynd/A 30203-2023 artfynd.xlsx", "A 30203-2023")</f>
        <v/>
      </c>
      <c r="T19">
        <f>HYPERLINK("https://klasma.github.io/Logging_0821/kartor/A 30203-2023 karta.png", "A 30203-2023")</f>
        <v/>
      </c>
      <c r="V19">
        <f>HYPERLINK("https://klasma.github.io/Logging_0821/klagomål/A 30203-2023 FSC-klagomål.docx", "A 30203-2023")</f>
        <v/>
      </c>
      <c r="W19">
        <f>HYPERLINK("https://klasma.github.io/Logging_0821/klagomålsmail/A 30203-2023 FSC-klagomål mail.docx", "A 30203-2023")</f>
        <v/>
      </c>
      <c r="X19">
        <f>HYPERLINK("https://klasma.github.io/Logging_0821/tillsyn/A 30203-2023 tillsynsbegäran.docx", "A 30203-2023")</f>
        <v/>
      </c>
      <c r="Y19">
        <f>HYPERLINK("https://klasma.github.io/Logging_0821/tillsynsmail/A 30203-2023 tillsynsbegäran mail.docx", "A 30203-2023")</f>
        <v/>
      </c>
    </row>
    <row r="20" ht="15" customHeight="1">
      <c r="A20" t="inlineStr">
        <is>
          <t>A 23604-2021</t>
        </is>
      </c>
      <c r="B20" s="1" t="n">
        <v>44334</v>
      </c>
      <c r="C20" s="1" t="n">
        <v>45962</v>
      </c>
      <c r="D20" t="inlineStr">
        <is>
          <t>KALMAR LÄN</t>
        </is>
      </c>
      <c r="E20" t="inlineStr">
        <is>
          <t>HÖGSBY</t>
        </is>
      </c>
      <c r="G20" t="n">
        <v>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Backtimjan</t>
        </is>
      </c>
      <c r="S20">
        <f>HYPERLINK("https://klasma.github.io/Logging_0821/artfynd/A 23604-2021 artfynd.xlsx", "A 23604-2021")</f>
        <v/>
      </c>
      <c r="T20">
        <f>HYPERLINK("https://klasma.github.io/Logging_0821/kartor/A 23604-2021 karta.png", "A 23604-2021")</f>
        <v/>
      </c>
      <c r="V20">
        <f>HYPERLINK("https://klasma.github.io/Logging_0821/klagomål/A 23604-2021 FSC-klagomål.docx", "A 23604-2021")</f>
        <v/>
      </c>
      <c r="W20">
        <f>HYPERLINK("https://klasma.github.io/Logging_0821/klagomålsmail/A 23604-2021 FSC-klagomål mail.docx", "A 23604-2021")</f>
        <v/>
      </c>
      <c r="X20">
        <f>HYPERLINK("https://klasma.github.io/Logging_0821/tillsyn/A 23604-2021 tillsynsbegäran.docx", "A 23604-2021")</f>
        <v/>
      </c>
      <c r="Y20">
        <f>HYPERLINK("https://klasma.github.io/Logging_0821/tillsynsmail/A 23604-2021 tillsynsbegäran mail.docx", "A 23604-2021")</f>
        <v/>
      </c>
    </row>
    <row r="21" ht="15" customHeight="1">
      <c r="A21" t="inlineStr">
        <is>
          <t>A 7032-2022</t>
        </is>
      </c>
      <c r="B21" s="1" t="n">
        <v>44603</v>
      </c>
      <c r="C21" s="1" t="n">
        <v>45962</v>
      </c>
      <c r="D21" t="inlineStr">
        <is>
          <t>KALMAR LÄN</t>
        </is>
      </c>
      <c r="E21" t="inlineStr">
        <is>
          <t>HÖGSBY</t>
        </is>
      </c>
      <c r="G21" t="n">
        <v>0.7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Sandödla</t>
        </is>
      </c>
      <c r="S21">
        <f>HYPERLINK("https://klasma.github.io/Logging_0821/artfynd/A 7032-2022 artfynd.xlsx", "A 7032-2022")</f>
        <v/>
      </c>
      <c r="T21">
        <f>HYPERLINK("https://klasma.github.io/Logging_0821/kartor/A 7032-2022 karta.png", "A 7032-2022")</f>
        <v/>
      </c>
      <c r="V21">
        <f>HYPERLINK("https://klasma.github.io/Logging_0821/klagomål/A 7032-2022 FSC-klagomål.docx", "A 7032-2022")</f>
        <v/>
      </c>
      <c r="W21">
        <f>HYPERLINK("https://klasma.github.io/Logging_0821/klagomålsmail/A 7032-2022 FSC-klagomål mail.docx", "A 7032-2022")</f>
        <v/>
      </c>
      <c r="X21">
        <f>HYPERLINK("https://klasma.github.io/Logging_0821/tillsyn/A 7032-2022 tillsynsbegäran.docx", "A 7032-2022")</f>
        <v/>
      </c>
      <c r="Y21">
        <f>HYPERLINK("https://klasma.github.io/Logging_0821/tillsynsmail/A 7032-2022 tillsynsbegäran mail.docx", "A 7032-2022")</f>
        <v/>
      </c>
    </row>
    <row r="22" ht="15" customHeight="1">
      <c r="A22" t="inlineStr">
        <is>
          <t>A 59407-2022</t>
        </is>
      </c>
      <c r="B22" s="1" t="n">
        <v>44907</v>
      </c>
      <c r="C22" s="1" t="n">
        <v>45962</v>
      </c>
      <c r="D22" t="inlineStr">
        <is>
          <t>KALMAR LÄN</t>
        </is>
      </c>
      <c r="E22" t="inlineStr">
        <is>
          <t>HÖGSBY</t>
        </is>
      </c>
      <c r="G22" t="n">
        <v>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HYPERLINK("https://klasma.github.io/Logging_0821/artfynd/A 59407-2022 artfynd.xlsx", "A 59407-2022")</f>
        <v/>
      </c>
      <c r="T22">
        <f>HYPERLINK("https://klasma.github.io/Logging_0821/kartor/A 59407-2022 karta.png", "A 59407-2022")</f>
        <v/>
      </c>
      <c r="V22">
        <f>HYPERLINK("https://klasma.github.io/Logging_0821/klagomål/A 59407-2022 FSC-klagomål.docx", "A 59407-2022")</f>
        <v/>
      </c>
      <c r="W22">
        <f>HYPERLINK("https://klasma.github.io/Logging_0821/klagomålsmail/A 59407-2022 FSC-klagomål mail.docx", "A 59407-2022")</f>
        <v/>
      </c>
      <c r="X22">
        <f>HYPERLINK("https://klasma.github.io/Logging_0821/tillsyn/A 59407-2022 tillsynsbegäran.docx", "A 59407-2022")</f>
        <v/>
      </c>
      <c r="Y22">
        <f>HYPERLINK("https://klasma.github.io/Logging_0821/tillsynsmail/A 59407-2022 tillsynsbegäran mail.docx", "A 59407-2022")</f>
        <v/>
      </c>
    </row>
    <row r="23" ht="15" customHeight="1">
      <c r="A23" t="inlineStr">
        <is>
          <t>A 1519-2022</t>
        </is>
      </c>
      <c r="B23" s="1" t="n">
        <v>44573</v>
      </c>
      <c r="C23" s="1" t="n">
        <v>45962</v>
      </c>
      <c r="D23" t="inlineStr">
        <is>
          <t>KALMAR LÄN</t>
        </is>
      </c>
      <c r="E23" t="inlineStr">
        <is>
          <t>HÖGSBY</t>
        </is>
      </c>
      <c r="G23" t="n">
        <v>2.6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Slåttergubbe</t>
        </is>
      </c>
      <c r="S23">
        <f>HYPERLINK("https://klasma.github.io/Logging_0821/artfynd/A 1519-2022 artfynd.xlsx", "A 1519-2022")</f>
        <v/>
      </c>
      <c r="T23">
        <f>HYPERLINK("https://klasma.github.io/Logging_0821/kartor/A 1519-2022 karta.png", "A 1519-2022")</f>
        <v/>
      </c>
      <c r="V23">
        <f>HYPERLINK("https://klasma.github.io/Logging_0821/klagomål/A 1519-2022 FSC-klagomål.docx", "A 1519-2022")</f>
        <v/>
      </c>
      <c r="W23">
        <f>HYPERLINK("https://klasma.github.io/Logging_0821/klagomålsmail/A 1519-2022 FSC-klagomål mail.docx", "A 1519-2022")</f>
        <v/>
      </c>
      <c r="X23">
        <f>HYPERLINK("https://klasma.github.io/Logging_0821/tillsyn/A 1519-2022 tillsynsbegäran.docx", "A 1519-2022")</f>
        <v/>
      </c>
      <c r="Y23">
        <f>HYPERLINK("https://klasma.github.io/Logging_0821/tillsynsmail/A 1519-2022 tillsynsbegäran mail.docx", "A 1519-2022")</f>
        <v/>
      </c>
    </row>
    <row r="24" ht="15" customHeight="1">
      <c r="A24" t="inlineStr">
        <is>
          <t>A 19519-2025</t>
        </is>
      </c>
      <c r="B24" s="1" t="n">
        <v>45770</v>
      </c>
      <c r="C24" s="1" t="n">
        <v>45962</v>
      </c>
      <c r="D24" t="inlineStr">
        <is>
          <t>KALMAR LÄN</t>
        </is>
      </c>
      <c r="E24" t="inlineStr">
        <is>
          <t>HÖGSBY</t>
        </is>
      </c>
      <c r="G24" t="n">
        <v>3.5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HYPERLINK("https://klasma.github.io/Logging_0821/artfynd/A 19519-2025 artfynd.xlsx", "A 19519-2025")</f>
        <v/>
      </c>
      <c r="T24">
        <f>HYPERLINK("https://klasma.github.io/Logging_0821/kartor/A 19519-2025 karta.png", "A 19519-2025")</f>
        <v/>
      </c>
      <c r="V24">
        <f>HYPERLINK("https://klasma.github.io/Logging_0821/klagomål/A 19519-2025 FSC-klagomål.docx", "A 19519-2025")</f>
        <v/>
      </c>
      <c r="W24">
        <f>HYPERLINK("https://klasma.github.io/Logging_0821/klagomålsmail/A 19519-2025 FSC-klagomål mail.docx", "A 19519-2025")</f>
        <v/>
      </c>
      <c r="X24">
        <f>HYPERLINK("https://klasma.github.io/Logging_0821/tillsyn/A 19519-2025 tillsynsbegäran.docx", "A 19519-2025")</f>
        <v/>
      </c>
      <c r="Y24">
        <f>HYPERLINK("https://klasma.github.io/Logging_0821/tillsynsmail/A 19519-2025 tillsynsbegäran mail.docx", "A 19519-2025")</f>
        <v/>
      </c>
    </row>
    <row r="25" ht="15" customHeight="1">
      <c r="A25" t="inlineStr">
        <is>
          <t>A 9565-2023</t>
        </is>
      </c>
      <c r="B25" s="1" t="n">
        <v>44982.430625</v>
      </c>
      <c r="C25" s="1" t="n">
        <v>45962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Thamiaraea hospita</t>
        </is>
      </c>
      <c r="S25">
        <f>HYPERLINK("https://klasma.github.io/Logging_0821/artfynd/A 9565-2023 artfynd.xlsx", "A 9565-2023")</f>
        <v/>
      </c>
      <c r="T25">
        <f>HYPERLINK("https://klasma.github.io/Logging_0821/kartor/A 9565-2023 karta.png", "A 9565-2023")</f>
        <v/>
      </c>
      <c r="V25">
        <f>HYPERLINK("https://klasma.github.io/Logging_0821/klagomål/A 9565-2023 FSC-klagomål.docx", "A 9565-2023")</f>
        <v/>
      </c>
      <c r="W25">
        <f>HYPERLINK("https://klasma.github.io/Logging_0821/klagomålsmail/A 9565-2023 FSC-klagomål mail.docx", "A 9565-2023")</f>
        <v/>
      </c>
      <c r="X25">
        <f>HYPERLINK("https://klasma.github.io/Logging_0821/tillsyn/A 9565-2023 tillsynsbegäran.docx", "A 9565-2023")</f>
        <v/>
      </c>
      <c r="Y25">
        <f>HYPERLINK("https://klasma.github.io/Logging_0821/tillsynsmail/A 9565-2023 tillsynsbegäran mail.docx", "A 9565-2023")</f>
        <v/>
      </c>
    </row>
    <row r="26" ht="15" customHeight="1">
      <c r="A26" t="inlineStr">
        <is>
          <t>A 22406-2025</t>
        </is>
      </c>
      <c r="B26" s="1" t="n">
        <v>45786.54461805556</v>
      </c>
      <c r="C26" s="1" t="n">
        <v>45962</v>
      </c>
      <c r="D26" t="inlineStr">
        <is>
          <t>KALMAR LÄN</t>
        </is>
      </c>
      <c r="E26" t="inlineStr">
        <is>
          <t>HÖGSBY</t>
        </is>
      </c>
      <c r="F26" t="inlineStr">
        <is>
          <t>Sveaskog</t>
        </is>
      </c>
      <c r="G26" t="n">
        <v>13.2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Större flatbagge</t>
        </is>
      </c>
      <c r="S26">
        <f>HYPERLINK("https://klasma.github.io/Logging_0821/artfynd/A 22406-2025 artfynd.xlsx", "A 22406-2025")</f>
        <v/>
      </c>
      <c r="T26">
        <f>HYPERLINK("https://klasma.github.io/Logging_0821/kartor/A 22406-2025 karta.png", "A 22406-2025")</f>
        <v/>
      </c>
      <c r="V26">
        <f>HYPERLINK("https://klasma.github.io/Logging_0821/klagomål/A 22406-2025 FSC-klagomål.docx", "A 22406-2025")</f>
        <v/>
      </c>
      <c r="W26">
        <f>HYPERLINK("https://klasma.github.io/Logging_0821/klagomålsmail/A 22406-2025 FSC-klagomål mail.docx", "A 22406-2025")</f>
        <v/>
      </c>
      <c r="X26">
        <f>HYPERLINK("https://klasma.github.io/Logging_0821/tillsyn/A 22406-2025 tillsynsbegäran.docx", "A 22406-2025")</f>
        <v/>
      </c>
      <c r="Y26">
        <f>HYPERLINK("https://klasma.github.io/Logging_0821/tillsynsmail/A 22406-2025 tillsynsbegäran mail.docx", "A 22406-2025")</f>
        <v/>
      </c>
    </row>
    <row r="27" ht="15" customHeight="1">
      <c r="A27" t="inlineStr">
        <is>
          <t>A 62431-2023</t>
        </is>
      </c>
      <c r="B27" s="1" t="n">
        <v>45268</v>
      </c>
      <c r="C27" s="1" t="n">
        <v>45962</v>
      </c>
      <c r="D27" t="inlineStr">
        <is>
          <t>KALMAR LÄN</t>
        </is>
      </c>
      <c r="E27" t="inlineStr">
        <is>
          <t>HÖGSBY</t>
        </is>
      </c>
      <c r="G27" t="n">
        <v>4.3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Tallticka</t>
        </is>
      </c>
      <c r="S27">
        <f>HYPERLINK("https://klasma.github.io/Logging_0821/artfynd/A 62431-2023 artfynd.xlsx", "A 62431-2023")</f>
        <v/>
      </c>
      <c r="T27">
        <f>HYPERLINK("https://klasma.github.io/Logging_0821/kartor/A 62431-2023 karta.png", "A 62431-2023")</f>
        <v/>
      </c>
      <c r="V27">
        <f>HYPERLINK("https://klasma.github.io/Logging_0821/klagomål/A 62431-2023 FSC-klagomål.docx", "A 62431-2023")</f>
        <v/>
      </c>
      <c r="W27">
        <f>HYPERLINK("https://klasma.github.io/Logging_0821/klagomålsmail/A 62431-2023 FSC-klagomål mail.docx", "A 62431-2023")</f>
        <v/>
      </c>
      <c r="X27">
        <f>HYPERLINK("https://klasma.github.io/Logging_0821/tillsyn/A 62431-2023 tillsynsbegäran.docx", "A 62431-2023")</f>
        <v/>
      </c>
      <c r="Y27">
        <f>HYPERLINK("https://klasma.github.io/Logging_0821/tillsynsmail/A 62431-2023 tillsynsbegäran mail.docx", "A 62431-2023")</f>
        <v/>
      </c>
    </row>
    <row r="28" ht="15" customHeight="1">
      <c r="A28" t="inlineStr">
        <is>
          <t>A 62394-2023</t>
        </is>
      </c>
      <c r="B28" s="1" t="n">
        <v>45268</v>
      </c>
      <c r="C28" s="1" t="n">
        <v>45962</v>
      </c>
      <c r="D28" t="inlineStr">
        <is>
          <t>KALMAR LÄN</t>
        </is>
      </c>
      <c r="E28" t="inlineStr">
        <is>
          <t>HÖGSBY</t>
        </is>
      </c>
      <c r="G28" t="n">
        <v>4.1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Kattfotslav</t>
        </is>
      </c>
      <c r="S28">
        <f>HYPERLINK("https://klasma.github.io/Logging_0821/artfynd/A 62394-2023 artfynd.xlsx", "A 62394-2023")</f>
        <v/>
      </c>
      <c r="T28">
        <f>HYPERLINK("https://klasma.github.io/Logging_0821/kartor/A 62394-2023 karta.png", "A 62394-2023")</f>
        <v/>
      </c>
      <c r="V28">
        <f>HYPERLINK("https://klasma.github.io/Logging_0821/klagomål/A 62394-2023 FSC-klagomål.docx", "A 62394-2023")</f>
        <v/>
      </c>
      <c r="W28">
        <f>HYPERLINK("https://klasma.github.io/Logging_0821/klagomålsmail/A 62394-2023 FSC-klagomål mail.docx", "A 62394-2023")</f>
        <v/>
      </c>
      <c r="X28">
        <f>HYPERLINK("https://klasma.github.io/Logging_0821/tillsyn/A 62394-2023 tillsynsbegäran.docx", "A 62394-2023")</f>
        <v/>
      </c>
      <c r="Y28">
        <f>HYPERLINK("https://klasma.github.io/Logging_0821/tillsynsmail/A 62394-2023 tillsynsbegäran mail.docx", "A 62394-2023")</f>
        <v/>
      </c>
    </row>
    <row r="29" ht="15" customHeight="1">
      <c r="A29" t="inlineStr">
        <is>
          <t>A 35072-2023</t>
        </is>
      </c>
      <c r="B29" s="1" t="n">
        <v>45145</v>
      </c>
      <c r="C29" s="1" t="n">
        <v>45962</v>
      </c>
      <c r="D29" t="inlineStr">
        <is>
          <t>KALMAR LÄN</t>
        </is>
      </c>
      <c r="E29" t="inlineStr">
        <is>
          <t>HÖGSBY</t>
        </is>
      </c>
      <c r="G29" t="n">
        <v>1.3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HYPERLINK("https://klasma.github.io/Logging_0821/artfynd/A 35072-2023 artfynd.xlsx", "A 35072-2023")</f>
        <v/>
      </c>
      <c r="T29">
        <f>HYPERLINK("https://klasma.github.io/Logging_0821/kartor/A 35072-2023 karta.png", "A 35072-2023")</f>
        <v/>
      </c>
      <c r="V29">
        <f>HYPERLINK("https://klasma.github.io/Logging_0821/klagomål/A 35072-2023 FSC-klagomål.docx", "A 35072-2023")</f>
        <v/>
      </c>
      <c r="W29">
        <f>HYPERLINK("https://klasma.github.io/Logging_0821/klagomålsmail/A 35072-2023 FSC-klagomål mail.docx", "A 35072-2023")</f>
        <v/>
      </c>
      <c r="X29">
        <f>HYPERLINK("https://klasma.github.io/Logging_0821/tillsyn/A 35072-2023 tillsynsbegäran.docx", "A 35072-2023")</f>
        <v/>
      </c>
      <c r="Y29">
        <f>HYPERLINK("https://klasma.github.io/Logging_0821/tillsynsmail/A 35072-2023 tillsynsbegäran mail.docx", "A 35072-2023")</f>
        <v/>
      </c>
    </row>
    <row r="30" ht="15" customHeight="1">
      <c r="A30" t="inlineStr">
        <is>
          <t>A 35075-2023</t>
        </is>
      </c>
      <c r="B30" s="1" t="n">
        <v>45145</v>
      </c>
      <c r="C30" s="1" t="n">
        <v>45962</v>
      </c>
      <c r="D30" t="inlineStr">
        <is>
          <t>KALMAR LÄN</t>
        </is>
      </c>
      <c r="E30" t="inlineStr">
        <is>
          <t>HÖGSBY</t>
        </is>
      </c>
      <c r="G30" t="n">
        <v>0.7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HYPERLINK("https://klasma.github.io/Logging_0821/artfynd/A 35075-2023 artfynd.xlsx", "A 35075-2023")</f>
        <v/>
      </c>
      <c r="T30">
        <f>HYPERLINK("https://klasma.github.io/Logging_0821/kartor/A 35075-2023 karta.png", "A 35075-2023")</f>
        <v/>
      </c>
      <c r="V30">
        <f>HYPERLINK("https://klasma.github.io/Logging_0821/klagomål/A 35075-2023 FSC-klagomål.docx", "A 35075-2023")</f>
        <v/>
      </c>
      <c r="W30">
        <f>HYPERLINK("https://klasma.github.io/Logging_0821/klagomålsmail/A 35075-2023 FSC-klagomål mail.docx", "A 35075-2023")</f>
        <v/>
      </c>
      <c r="X30">
        <f>HYPERLINK("https://klasma.github.io/Logging_0821/tillsyn/A 35075-2023 tillsynsbegäran.docx", "A 35075-2023")</f>
        <v/>
      </c>
      <c r="Y30">
        <f>HYPERLINK("https://klasma.github.io/Logging_0821/tillsynsmail/A 35075-2023 tillsynsbegäran mail.docx", "A 35075-2023")</f>
        <v/>
      </c>
    </row>
    <row r="31" ht="15" customHeight="1">
      <c r="A31" t="inlineStr">
        <is>
          <t>A 33398-2025</t>
        </is>
      </c>
      <c r="B31" s="1" t="n">
        <v>45841.42056712963</v>
      </c>
      <c r="C31" s="1" t="n">
        <v>45962</v>
      </c>
      <c r="D31" t="inlineStr">
        <is>
          <t>KALMAR LÄN</t>
        </is>
      </c>
      <c r="E31" t="inlineStr">
        <is>
          <t>HÖGSBY</t>
        </is>
      </c>
      <c r="F31" t="inlineStr">
        <is>
          <t>Sveaskog</t>
        </is>
      </c>
      <c r="G31" t="n">
        <v>2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Vanlig padda</t>
        </is>
      </c>
      <c r="S31">
        <f>HYPERLINK("https://klasma.github.io/Logging_0821/artfynd/A 33398-2025 artfynd.xlsx", "A 33398-2025")</f>
        <v/>
      </c>
      <c r="T31">
        <f>HYPERLINK("https://klasma.github.io/Logging_0821/kartor/A 33398-2025 karta.png", "A 33398-2025")</f>
        <v/>
      </c>
      <c r="V31">
        <f>HYPERLINK("https://klasma.github.io/Logging_0821/klagomål/A 33398-2025 FSC-klagomål.docx", "A 33398-2025")</f>
        <v/>
      </c>
      <c r="W31">
        <f>HYPERLINK("https://klasma.github.io/Logging_0821/klagomålsmail/A 33398-2025 FSC-klagomål mail.docx", "A 33398-2025")</f>
        <v/>
      </c>
      <c r="X31">
        <f>HYPERLINK("https://klasma.github.io/Logging_0821/tillsyn/A 33398-2025 tillsynsbegäran.docx", "A 33398-2025")</f>
        <v/>
      </c>
      <c r="Y31">
        <f>HYPERLINK("https://klasma.github.io/Logging_0821/tillsynsmail/A 33398-2025 tillsynsbegäran mail.docx", "A 33398-2025")</f>
        <v/>
      </c>
    </row>
    <row r="32" ht="15" customHeight="1">
      <c r="A32" t="inlineStr">
        <is>
          <t>A 34637-2025</t>
        </is>
      </c>
      <c r="B32" s="1" t="n">
        <v>45848.3046875</v>
      </c>
      <c r="C32" s="1" t="n">
        <v>45962</v>
      </c>
      <c r="D32" t="inlineStr">
        <is>
          <t>KALMAR LÄN</t>
        </is>
      </c>
      <c r="E32" t="inlineStr">
        <is>
          <t>HÖGSBY</t>
        </is>
      </c>
      <c r="G32" t="n">
        <v>12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Blåmossa</t>
        </is>
      </c>
      <c r="S32">
        <f>HYPERLINK("https://klasma.github.io/Logging_0821/artfynd/A 34637-2025 artfynd.xlsx", "A 34637-2025")</f>
        <v/>
      </c>
      <c r="T32">
        <f>HYPERLINK("https://klasma.github.io/Logging_0821/kartor/A 34637-2025 karta.png", "A 34637-2025")</f>
        <v/>
      </c>
      <c r="V32">
        <f>HYPERLINK("https://klasma.github.io/Logging_0821/klagomål/A 34637-2025 FSC-klagomål.docx", "A 34637-2025")</f>
        <v/>
      </c>
      <c r="W32">
        <f>HYPERLINK("https://klasma.github.io/Logging_0821/klagomålsmail/A 34637-2025 FSC-klagomål mail.docx", "A 34637-2025")</f>
        <v/>
      </c>
      <c r="X32">
        <f>HYPERLINK("https://klasma.github.io/Logging_0821/tillsyn/A 34637-2025 tillsynsbegäran.docx", "A 34637-2025")</f>
        <v/>
      </c>
      <c r="Y32">
        <f>HYPERLINK("https://klasma.github.io/Logging_0821/tillsynsmail/A 34637-2025 tillsynsbegäran mail.docx", "A 34637-2025")</f>
        <v/>
      </c>
    </row>
    <row r="33" ht="15" customHeight="1">
      <c r="A33" t="inlineStr">
        <is>
          <t>A 34636-2025</t>
        </is>
      </c>
      <c r="B33" s="1" t="n">
        <v>45848.29729166667</v>
      </c>
      <c r="C33" s="1" t="n">
        <v>45962</v>
      </c>
      <c r="D33" t="inlineStr">
        <is>
          <t>KALMAR LÄN</t>
        </is>
      </c>
      <c r="E33" t="inlineStr">
        <is>
          <t>HÖGSBY</t>
        </is>
      </c>
      <c r="G33" t="n">
        <v>29.6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HYPERLINK("https://klasma.github.io/Logging_0821/artfynd/A 34636-2025 artfynd.xlsx", "A 34636-2025")</f>
        <v/>
      </c>
      <c r="T33">
        <f>HYPERLINK("https://klasma.github.io/Logging_0821/kartor/A 34636-2025 karta.png", "A 34636-2025")</f>
        <v/>
      </c>
      <c r="V33">
        <f>HYPERLINK("https://klasma.github.io/Logging_0821/klagomål/A 34636-2025 FSC-klagomål.docx", "A 34636-2025")</f>
        <v/>
      </c>
      <c r="W33">
        <f>HYPERLINK("https://klasma.github.io/Logging_0821/klagomålsmail/A 34636-2025 FSC-klagomål mail.docx", "A 34636-2025")</f>
        <v/>
      </c>
      <c r="X33">
        <f>HYPERLINK("https://klasma.github.io/Logging_0821/tillsyn/A 34636-2025 tillsynsbegäran.docx", "A 34636-2025")</f>
        <v/>
      </c>
      <c r="Y33">
        <f>HYPERLINK("https://klasma.github.io/Logging_0821/tillsynsmail/A 34636-2025 tillsynsbegäran mail.docx", "A 34636-2025")</f>
        <v/>
      </c>
    </row>
    <row r="34" ht="15" customHeight="1">
      <c r="A34" t="inlineStr">
        <is>
          <t>A 42083-2025</t>
        </is>
      </c>
      <c r="B34" s="1" t="n">
        <v>45903.69008101852</v>
      </c>
      <c r="C34" s="1" t="n">
        <v>45962</v>
      </c>
      <c r="D34" t="inlineStr">
        <is>
          <t>KALMAR LÄN</t>
        </is>
      </c>
      <c r="E34" t="inlineStr">
        <is>
          <t>HÖGSBY</t>
        </is>
      </c>
      <c r="G34" t="n">
        <v>0.9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HYPERLINK("https://klasma.github.io/Logging_0821/artfynd/A 42083-2025 artfynd.xlsx", "A 42083-2025")</f>
        <v/>
      </c>
      <c r="T34">
        <f>HYPERLINK("https://klasma.github.io/Logging_0821/kartor/A 42083-2025 karta.png", "A 42083-2025")</f>
        <v/>
      </c>
      <c r="V34">
        <f>HYPERLINK("https://klasma.github.io/Logging_0821/klagomål/A 42083-2025 FSC-klagomål.docx", "A 42083-2025")</f>
        <v/>
      </c>
      <c r="W34">
        <f>HYPERLINK("https://klasma.github.io/Logging_0821/klagomålsmail/A 42083-2025 FSC-klagomål mail.docx", "A 42083-2025")</f>
        <v/>
      </c>
      <c r="X34">
        <f>HYPERLINK("https://klasma.github.io/Logging_0821/tillsyn/A 42083-2025 tillsynsbegäran.docx", "A 42083-2025")</f>
        <v/>
      </c>
      <c r="Y34">
        <f>HYPERLINK("https://klasma.github.io/Logging_0821/tillsynsmail/A 42083-2025 tillsynsbegäran mail.docx", "A 42083-2025")</f>
        <v/>
      </c>
    </row>
    <row r="35" ht="15" customHeight="1">
      <c r="A35" t="inlineStr">
        <is>
          <t>A 50623-2022</t>
        </is>
      </c>
      <c r="B35" s="1" t="n">
        <v>44866</v>
      </c>
      <c r="C35" s="1" t="n">
        <v>45962</v>
      </c>
      <c r="D35" t="inlineStr">
        <is>
          <t>KALMAR LÄN</t>
        </is>
      </c>
      <c r="E35" t="inlineStr">
        <is>
          <t>HÖGSBY</t>
        </is>
      </c>
      <c r="F35" t="inlineStr">
        <is>
          <t>Sveaskog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28662-2021</t>
        </is>
      </c>
      <c r="B36" s="1" t="n">
        <v>44357</v>
      </c>
      <c r="C36" s="1" t="n">
        <v>45962</v>
      </c>
      <c r="D36" t="inlineStr">
        <is>
          <t>KALMAR LÄN</t>
        </is>
      </c>
      <c r="E36" t="inlineStr">
        <is>
          <t>HÖGSBY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61740-2021</t>
        </is>
      </c>
      <c r="B37" s="1" t="n">
        <v>44501.63425925926</v>
      </c>
      <c r="C37" s="1" t="n">
        <v>45962</v>
      </c>
      <c r="D37" t="inlineStr">
        <is>
          <t>KALMAR LÄN</t>
        </is>
      </c>
      <c r="E37" t="inlineStr">
        <is>
          <t>HÖGSBY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57683-2020</t>
        </is>
      </c>
      <c r="B38" s="1" t="n">
        <v>44140.80674768519</v>
      </c>
      <c r="C38" s="1" t="n">
        <v>45962</v>
      </c>
      <c r="D38" t="inlineStr">
        <is>
          <t>KALMAR LÄN</t>
        </is>
      </c>
      <c r="E38" t="inlineStr">
        <is>
          <t>HÖGSBY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42719-2022</t>
        </is>
      </c>
      <c r="B39" s="1" t="n">
        <v>44831</v>
      </c>
      <c r="C39" s="1" t="n">
        <v>45962</v>
      </c>
      <c r="D39" t="inlineStr">
        <is>
          <t>KALMAR LÄN</t>
        </is>
      </c>
      <c r="E39" t="inlineStr">
        <is>
          <t>HÖGSBY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46893-2022</t>
        </is>
      </c>
      <c r="B40" s="1" t="n">
        <v>44851.64049768518</v>
      </c>
      <c r="C40" s="1" t="n">
        <v>45962</v>
      </c>
      <c r="D40" t="inlineStr">
        <is>
          <t>KALMAR LÄN</t>
        </is>
      </c>
      <c r="E40" t="inlineStr">
        <is>
          <t>HÖGSBY</t>
        </is>
      </c>
      <c r="F40" t="inlineStr">
        <is>
          <t>Sveaskog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3398-2022</t>
        </is>
      </c>
      <c r="B41" s="1" t="n">
        <v>44585</v>
      </c>
      <c r="C41" s="1" t="n">
        <v>45962</v>
      </c>
      <c r="D41" t="inlineStr">
        <is>
          <t>KALMAR LÄN</t>
        </is>
      </c>
      <c r="E41" t="inlineStr">
        <is>
          <t>HÖGSBY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4505-2021</t>
        </is>
      </c>
      <c r="B42" s="1" t="n">
        <v>44224</v>
      </c>
      <c r="C42" s="1" t="n">
        <v>45962</v>
      </c>
      <c r="D42" t="inlineStr">
        <is>
          <t>KALMAR LÄN</t>
        </is>
      </c>
      <c r="E42" t="inlineStr">
        <is>
          <t>HÖGSBY</t>
        </is>
      </c>
      <c r="G42" t="n">
        <v>12.1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50361-2021</t>
        </is>
      </c>
      <c r="B43" s="1" t="n">
        <v>44459.44981481481</v>
      </c>
      <c r="C43" s="1" t="n">
        <v>45962</v>
      </c>
      <c r="D43" t="inlineStr">
        <is>
          <t>KALMAR LÄN</t>
        </is>
      </c>
      <c r="E43" t="inlineStr">
        <is>
          <t>HÖGSBY</t>
        </is>
      </c>
      <c r="F43" t="inlineStr">
        <is>
          <t>Sveaskog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45954-2021</t>
        </is>
      </c>
      <c r="B44" s="1" t="n">
        <v>44441</v>
      </c>
      <c r="C44" s="1" t="n">
        <v>45962</v>
      </c>
      <c r="D44" t="inlineStr">
        <is>
          <t>KALMAR LÄN</t>
        </is>
      </c>
      <c r="E44" t="inlineStr">
        <is>
          <t>HÖGSBY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74475-2021</t>
        </is>
      </c>
      <c r="B45" s="1" t="n">
        <v>44559</v>
      </c>
      <c r="C45" s="1" t="n">
        <v>45962</v>
      </c>
      <c r="D45" t="inlineStr">
        <is>
          <t>KALMAR LÄN</t>
        </is>
      </c>
      <c r="E45" t="inlineStr">
        <is>
          <t>HÖGSBY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40557-2021</t>
        </is>
      </c>
      <c r="B46" s="1" t="n">
        <v>44420</v>
      </c>
      <c r="C46" s="1" t="n">
        <v>45962</v>
      </c>
      <c r="D46" t="inlineStr">
        <is>
          <t>KALMAR LÄN</t>
        </is>
      </c>
      <c r="E46" t="inlineStr">
        <is>
          <t>HÖGSBY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631-2022</t>
        </is>
      </c>
      <c r="B47" s="1" t="n">
        <v>44568</v>
      </c>
      <c r="C47" s="1" t="n">
        <v>45962</v>
      </c>
      <c r="D47" t="inlineStr">
        <is>
          <t>KALMAR LÄN</t>
        </is>
      </c>
      <c r="E47" t="inlineStr">
        <is>
          <t>HÖGSBY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7035-2022</t>
        </is>
      </c>
      <c r="B48" s="1" t="n">
        <v>44603</v>
      </c>
      <c r="C48" s="1" t="n">
        <v>45962</v>
      </c>
      <c r="D48" t="inlineStr">
        <is>
          <t>KALMAR LÄN</t>
        </is>
      </c>
      <c r="E48" t="inlineStr">
        <is>
          <t>HÖGSBY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66764-2020</t>
        </is>
      </c>
      <c r="B49" s="1" t="n">
        <v>44179</v>
      </c>
      <c r="C49" s="1" t="n">
        <v>45962</v>
      </c>
      <c r="D49" t="inlineStr">
        <is>
          <t>KALMAR LÄN</t>
        </is>
      </c>
      <c r="E49" t="inlineStr">
        <is>
          <t>HÖGSBY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38901-2022</t>
        </is>
      </c>
      <c r="B50" s="1" t="n">
        <v>44816.59976851852</v>
      </c>
      <c r="C50" s="1" t="n">
        <v>45962</v>
      </c>
      <c r="D50" t="inlineStr">
        <is>
          <t>KALMAR LÄN</t>
        </is>
      </c>
      <c r="E50" t="inlineStr">
        <is>
          <t>HÖGSBY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235-2021</t>
        </is>
      </c>
      <c r="B51" s="1" t="n">
        <v>44200</v>
      </c>
      <c r="C51" s="1" t="n">
        <v>45962</v>
      </c>
      <c r="D51" t="inlineStr">
        <is>
          <t>KALMAR LÄN</t>
        </is>
      </c>
      <c r="E51" t="inlineStr">
        <is>
          <t>HÖGSBY</t>
        </is>
      </c>
      <c r="G51" t="n">
        <v>9.300000000000001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66145-2020</t>
        </is>
      </c>
      <c r="B52" s="1" t="n">
        <v>44175</v>
      </c>
      <c r="C52" s="1" t="n">
        <v>45962</v>
      </c>
      <c r="D52" t="inlineStr">
        <is>
          <t>KALMAR LÄN</t>
        </is>
      </c>
      <c r="E52" t="inlineStr">
        <is>
          <t>HÖGSBY</t>
        </is>
      </c>
      <c r="G52" t="n">
        <v>6.5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62744-2021</t>
        </is>
      </c>
      <c r="B53" s="1" t="n">
        <v>44504</v>
      </c>
      <c r="C53" s="1" t="n">
        <v>45962</v>
      </c>
      <c r="D53" t="inlineStr">
        <is>
          <t>KALMAR LÄN</t>
        </is>
      </c>
      <c r="E53" t="inlineStr">
        <is>
          <t>HÖGSBY</t>
        </is>
      </c>
      <c r="G53" t="n">
        <v>11.6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18777-2021</t>
        </is>
      </c>
      <c r="B54" s="1" t="n">
        <v>44307</v>
      </c>
      <c r="C54" s="1" t="n">
        <v>45962</v>
      </c>
      <c r="D54" t="inlineStr">
        <is>
          <t>KALMAR LÄN</t>
        </is>
      </c>
      <c r="E54" t="inlineStr">
        <is>
          <t>HÖGSBY</t>
        </is>
      </c>
      <c r="G54" t="n">
        <v>23.5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7994-2022</t>
        </is>
      </c>
      <c r="B55" s="1" t="n">
        <v>44609</v>
      </c>
      <c r="C55" s="1" t="n">
        <v>45962</v>
      </c>
      <c r="D55" t="inlineStr">
        <is>
          <t>KALMAR LÄN</t>
        </is>
      </c>
      <c r="E55" t="inlineStr">
        <is>
          <t>HÖGSBY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74471-2021</t>
        </is>
      </c>
      <c r="B56" s="1" t="n">
        <v>44559</v>
      </c>
      <c r="C56" s="1" t="n">
        <v>45962</v>
      </c>
      <c r="D56" t="inlineStr">
        <is>
          <t>KALMAR LÄN</t>
        </is>
      </c>
      <c r="E56" t="inlineStr">
        <is>
          <t>HÖGSBY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58982-2020</t>
        </is>
      </c>
      <c r="B57" s="1" t="n">
        <v>44146</v>
      </c>
      <c r="C57" s="1" t="n">
        <v>45962</v>
      </c>
      <c r="D57" t="inlineStr">
        <is>
          <t>KALMAR LÄN</t>
        </is>
      </c>
      <c r="E57" t="inlineStr">
        <is>
          <t>HÖGSBY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64209-2020</t>
        </is>
      </c>
      <c r="B58" s="1" t="n">
        <v>44168</v>
      </c>
      <c r="C58" s="1" t="n">
        <v>45962</v>
      </c>
      <c r="D58" t="inlineStr">
        <is>
          <t>KALMAR LÄN</t>
        </is>
      </c>
      <c r="E58" t="inlineStr">
        <is>
          <t>HÖGSBY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2450-2022</t>
        </is>
      </c>
      <c r="B59" s="1" t="n">
        <v>44579</v>
      </c>
      <c r="C59" s="1" t="n">
        <v>45962</v>
      </c>
      <c r="D59" t="inlineStr">
        <is>
          <t>KALMAR LÄN</t>
        </is>
      </c>
      <c r="E59" t="inlineStr">
        <is>
          <t>HÖGSBY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18398-2022</t>
        </is>
      </c>
      <c r="B60" s="1" t="n">
        <v>44686</v>
      </c>
      <c r="C60" s="1" t="n">
        <v>45962</v>
      </c>
      <c r="D60" t="inlineStr">
        <is>
          <t>KALMAR LÄN</t>
        </is>
      </c>
      <c r="E60" t="inlineStr">
        <is>
          <t>HÖGSBY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13170-2021</t>
        </is>
      </c>
      <c r="B61" s="1" t="n">
        <v>44272</v>
      </c>
      <c r="C61" s="1" t="n">
        <v>45962</v>
      </c>
      <c r="D61" t="inlineStr">
        <is>
          <t>KALMAR LÄN</t>
        </is>
      </c>
      <c r="E61" t="inlineStr">
        <is>
          <t>HÖGSBY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12887-2021</t>
        </is>
      </c>
      <c r="B62" s="1" t="n">
        <v>44271.44738425926</v>
      </c>
      <c r="C62" s="1" t="n">
        <v>45962</v>
      </c>
      <c r="D62" t="inlineStr">
        <is>
          <t>KALMAR LÄN</t>
        </is>
      </c>
      <c r="E62" t="inlineStr">
        <is>
          <t>HÖGSBY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30031-2021</t>
        </is>
      </c>
      <c r="B63" s="1" t="n">
        <v>44363</v>
      </c>
      <c r="C63" s="1" t="n">
        <v>45962</v>
      </c>
      <c r="D63" t="inlineStr">
        <is>
          <t>KALMAR LÄN</t>
        </is>
      </c>
      <c r="E63" t="inlineStr">
        <is>
          <t>HÖGSBY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46855-2021</t>
        </is>
      </c>
      <c r="B64" s="1" t="n">
        <v>44446</v>
      </c>
      <c r="C64" s="1" t="n">
        <v>45962</v>
      </c>
      <c r="D64" t="inlineStr">
        <is>
          <t>KALMAR LÄN</t>
        </is>
      </c>
      <c r="E64" t="inlineStr">
        <is>
          <t>HÖGSBY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49669-2021</t>
        </is>
      </c>
      <c r="B65" s="1" t="n">
        <v>44455</v>
      </c>
      <c r="C65" s="1" t="n">
        <v>45962</v>
      </c>
      <c r="D65" t="inlineStr">
        <is>
          <t>KALMAR LÄN</t>
        </is>
      </c>
      <c r="E65" t="inlineStr">
        <is>
          <t>HÖGSBY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13149-2022</t>
        </is>
      </c>
      <c r="B66" s="1" t="n">
        <v>44644</v>
      </c>
      <c r="C66" s="1" t="n">
        <v>45962</v>
      </c>
      <c r="D66" t="inlineStr">
        <is>
          <t>KALMAR LÄN</t>
        </is>
      </c>
      <c r="E66" t="inlineStr">
        <is>
          <t>HÖGSBY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57372-2021</t>
        </is>
      </c>
      <c r="B67" s="1" t="n">
        <v>44482</v>
      </c>
      <c r="C67" s="1" t="n">
        <v>45962</v>
      </c>
      <c r="D67" t="inlineStr">
        <is>
          <t>KALMAR LÄN</t>
        </is>
      </c>
      <c r="E67" t="inlineStr">
        <is>
          <t>HÖGSBY</t>
        </is>
      </c>
      <c r="G67" t="n">
        <v>5.6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4890-2022</t>
        </is>
      </c>
      <c r="B68" s="1" t="n">
        <v>44593.37407407408</v>
      </c>
      <c r="C68" s="1" t="n">
        <v>45962</v>
      </c>
      <c r="D68" t="inlineStr">
        <is>
          <t>KALMAR LÄN</t>
        </is>
      </c>
      <c r="E68" t="inlineStr">
        <is>
          <t>HÖGSBY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40105-2022</t>
        </is>
      </c>
      <c r="B69" s="1" t="n">
        <v>44818</v>
      </c>
      <c r="C69" s="1" t="n">
        <v>45962</v>
      </c>
      <c r="D69" t="inlineStr">
        <is>
          <t>KALMAR LÄN</t>
        </is>
      </c>
      <c r="E69" t="inlineStr">
        <is>
          <t>HÖGSBY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20128-2022</t>
        </is>
      </c>
      <c r="B70" s="1" t="n">
        <v>44698</v>
      </c>
      <c r="C70" s="1" t="n">
        <v>45962</v>
      </c>
      <c r="D70" t="inlineStr">
        <is>
          <t>KALMAR LÄN</t>
        </is>
      </c>
      <c r="E70" t="inlineStr">
        <is>
          <t>HÖGSBY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73435-2021</t>
        </is>
      </c>
      <c r="B71" s="1" t="n">
        <v>44551.5378587963</v>
      </c>
      <c r="C71" s="1" t="n">
        <v>45962</v>
      </c>
      <c r="D71" t="inlineStr">
        <is>
          <t>KALMAR LÄN</t>
        </is>
      </c>
      <c r="E71" t="inlineStr">
        <is>
          <t>HÖGSBY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20415-2021</t>
        </is>
      </c>
      <c r="B72" s="1" t="n">
        <v>44315</v>
      </c>
      <c r="C72" s="1" t="n">
        <v>45962</v>
      </c>
      <c r="D72" t="inlineStr">
        <is>
          <t>KALMAR LÄN</t>
        </is>
      </c>
      <c r="E72" t="inlineStr">
        <is>
          <t>HÖGSBY</t>
        </is>
      </c>
      <c r="F72" t="inlineStr">
        <is>
          <t>Sveaskog</t>
        </is>
      </c>
      <c r="G72" t="n">
        <v>15.7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71165-2021</t>
        </is>
      </c>
      <c r="B73" s="1" t="n">
        <v>44539</v>
      </c>
      <c r="C73" s="1" t="n">
        <v>45962</v>
      </c>
      <c r="D73" t="inlineStr">
        <is>
          <t>KALMAR LÄN</t>
        </is>
      </c>
      <c r="E73" t="inlineStr">
        <is>
          <t>HÖGSBY</t>
        </is>
      </c>
      <c r="G73" t="n">
        <v>4.9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57680-2020</t>
        </is>
      </c>
      <c r="B74" s="1" t="n">
        <v>44140</v>
      </c>
      <c r="C74" s="1" t="n">
        <v>45962</v>
      </c>
      <c r="D74" t="inlineStr">
        <is>
          <t>KALMAR LÄN</t>
        </is>
      </c>
      <c r="E74" t="inlineStr">
        <is>
          <t>HÖGSBY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37497-2022</t>
        </is>
      </c>
      <c r="B75" s="1" t="n">
        <v>44809.56568287037</v>
      </c>
      <c r="C75" s="1" t="n">
        <v>45962</v>
      </c>
      <c r="D75" t="inlineStr">
        <is>
          <t>KALMAR LÄN</t>
        </is>
      </c>
      <c r="E75" t="inlineStr">
        <is>
          <t>HÖGSBY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51088-2021</t>
        </is>
      </c>
      <c r="B76" s="1" t="n">
        <v>44461.37548611111</v>
      </c>
      <c r="C76" s="1" t="n">
        <v>45962</v>
      </c>
      <c r="D76" t="inlineStr">
        <is>
          <t>KALMAR LÄN</t>
        </is>
      </c>
      <c r="E76" t="inlineStr">
        <is>
          <t>HÖGSBY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11529-2021</t>
        </is>
      </c>
      <c r="B77" s="1" t="n">
        <v>44264</v>
      </c>
      <c r="C77" s="1" t="n">
        <v>45962</v>
      </c>
      <c r="D77" t="inlineStr">
        <is>
          <t>KALMAR LÄN</t>
        </is>
      </c>
      <c r="E77" t="inlineStr">
        <is>
          <t>HÖGSBY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30775-2021</t>
        </is>
      </c>
      <c r="B78" s="1" t="n">
        <v>44365.48300925926</v>
      </c>
      <c r="C78" s="1" t="n">
        <v>45962</v>
      </c>
      <c r="D78" t="inlineStr">
        <is>
          <t>KALMAR LÄN</t>
        </is>
      </c>
      <c r="E78" t="inlineStr">
        <is>
          <t>HÖGSBY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23105-2022</t>
        </is>
      </c>
      <c r="B79" s="1" t="n">
        <v>44719</v>
      </c>
      <c r="C79" s="1" t="n">
        <v>45962</v>
      </c>
      <c r="D79" t="inlineStr">
        <is>
          <t>KALMAR LÄN</t>
        </is>
      </c>
      <c r="E79" t="inlineStr">
        <is>
          <t>HÖGSBY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53808-2022</t>
        </is>
      </c>
      <c r="B80" s="1" t="n">
        <v>44880.54645833333</v>
      </c>
      <c r="C80" s="1" t="n">
        <v>45962</v>
      </c>
      <c r="D80" t="inlineStr">
        <is>
          <t>KALMAR LÄN</t>
        </is>
      </c>
      <c r="E80" t="inlineStr">
        <is>
          <t>HÖGSBY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7703-2022</t>
        </is>
      </c>
      <c r="B81" s="1" t="n">
        <v>44607</v>
      </c>
      <c r="C81" s="1" t="n">
        <v>45962</v>
      </c>
      <c r="D81" t="inlineStr">
        <is>
          <t>KALMAR LÄN</t>
        </is>
      </c>
      <c r="E81" t="inlineStr">
        <is>
          <t>HÖGSBY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66158-2020</t>
        </is>
      </c>
      <c r="B82" s="1" t="n">
        <v>44175</v>
      </c>
      <c r="C82" s="1" t="n">
        <v>45962</v>
      </c>
      <c r="D82" t="inlineStr">
        <is>
          <t>KALMAR LÄN</t>
        </is>
      </c>
      <c r="E82" t="inlineStr">
        <is>
          <t>HÖGSBY</t>
        </is>
      </c>
      <c r="G82" t="n">
        <v>7.1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12883-2021</t>
        </is>
      </c>
      <c r="B83" s="1" t="n">
        <v>44271.43744212963</v>
      </c>
      <c r="C83" s="1" t="n">
        <v>45962</v>
      </c>
      <c r="D83" t="inlineStr">
        <is>
          <t>KALMAR LÄN</t>
        </is>
      </c>
      <c r="E83" t="inlineStr">
        <is>
          <t>HÖGSBY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72059-2021</t>
        </is>
      </c>
      <c r="B84" s="1" t="n">
        <v>44542</v>
      </c>
      <c r="C84" s="1" t="n">
        <v>45962</v>
      </c>
      <c r="D84" t="inlineStr">
        <is>
          <t>KALMAR LÄN</t>
        </is>
      </c>
      <c r="E84" t="inlineStr">
        <is>
          <t>HÖGSBY</t>
        </is>
      </c>
      <c r="G84" t="n">
        <v>16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72066-2021</t>
        </is>
      </c>
      <c r="B85" s="1" t="n">
        <v>44542</v>
      </c>
      <c r="C85" s="1" t="n">
        <v>45962</v>
      </c>
      <c r="D85" t="inlineStr">
        <is>
          <t>KALMAR LÄN</t>
        </is>
      </c>
      <c r="E85" t="inlineStr">
        <is>
          <t>HÖGSBY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18099-2023</t>
        </is>
      </c>
      <c r="B86" s="1" t="n">
        <v>45040.67196759259</v>
      </c>
      <c r="C86" s="1" t="n">
        <v>45962</v>
      </c>
      <c r="D86" t="inlineStr">
        <is>
          <t>KALMAR LÄN</t>
        </is>
      </c>
      <c r="E86" t="inlineStr">
        <is>
          <t>HÖGSBY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6597-2024</t>
        </is>
      </c>
      <c r="B87" s="1" t="n">
        <v>45341.54589120371</v>
      </c>
      <c r="C87" s="1" t="n">
        <v>45962</v>
      </c>
      <c r="D87" t="inlineStr">
        <is>
          <t>KALMAR LÄN</t>
        </is>
      </c>
      <c r="E87" t="inlineStr">
        <is>
          <t>HÖGSBY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40990-2023</t>
        </is>
      </c>
      <c r="B88" s="1" t="n">
        <v>45173</v>
      </c>
      <c r="C88" s="1" t="n">
        <v>45962</v>
      </c>
      <c r="D88" t="inlineStr">
        <is>
          <t>KALMAR LÄN</t>
        </is>
      </c>
      <c r="E88" t="inlineStr">
        <is>
          <t>HÖGSBY</t>
        </is>
      </c>
      <c r="G88" t="n">
        <v>5.3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71635-2021</t>
        </is>
      </c>
      <c r="B89" s="1" t="n">
        <v>44543.30291666667</v>
      </c>
      <c r="C89" s="1" t="n">
        <v>45962</v>
      </c>
      <c r="D89" t="inlineStr">
        <is>
          <t>KALMAR LÄN</t>
        </is>
      </c>
      <c r="E89" t="inlineStr">
        <is>
          <t>HÖGSBY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53108-2023</t>
        </is>
      </c>
      <c r="B90" s="1" t="n">
        <v>45228.69381944444</v>
      </c>
      <c r="C90" s="1" t="n">
        <v>45962</v>
      </c>
      <c r="D90" t="inlineStr">
        <is>
          <t>KALMAR LÄN</t>
        </is>
      </c>
      <c r="E90" t="inlineStr">
        <is>
          <t>HÖGSBY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49486-2022</t>
        </is>
      </c>
      <c r="B91" s="1" t="n">
        <v>44861</v>
      </c>
      <c r="C91" s="1" t="n">
        <v>45962</v>
      </c>
      <c r="D91" t="inlineStr">
        <is>
          <t>KALMAR LÄN</t>
        </is>
      </c>
      <c r="E91" t="inlineStr">
        <is>
          <t>HÖGSBY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27830-2023</t>
        </is>
      </c>
      <c r="B92" s="1" t="n">
        <v>45093</v>
      </c>
      <c r="C92" s="1" t="n">
        <v>45962</v>
      </c>
      <c r="D92" t="inlineStr">
        <is>
          <t>KALMAR LÄN</t>
        </is>
      </c>
      <c r="E92" t="inlineStr">
        <is>
          <t>HÖGSBY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54941-2022</t>
        </is>
      </c>
      <c r="B93" s="1" t="n">
        <v>44886.45516203704</v>
      </c>
      <c r="C93" s="1" t="n">
        <v>45962</v>
      </c>
      <c r="D93" t="inlineStr">
        <is>
          <t>KALMAR LÄN</t>
        </is>
      </c>
      <c r="E93" t="inlineStr">
        <is>
          <t>HÖGSBY</t>
        </is>
      </c>
      <c r="F93" t="inlineStr">
        <is>
          <t>Kyrkan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50414-2024</t>
        </is>
      </c>
      <c r="B94" s="1" t="n">
        <v>45600</v>
      </c>
      <c r="C94" s="1" t="n">
        <v>45962</v>
      </c>
      <c r="D94" t="inlineStr">
        <is>
          <t>KALMAR LÄN</t>
        </is>
      </c>
      <c r="E94" t="inlineStr">
        <is>
          <t>HÖGSBY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26927-2023</t>
        </is>
      </c>
      <c r="B95" s="1" t="n">
        <v>45093.62174768518</v>
      </c>
      <c r="C95" s="1" t="n">
        <v>45962</v>
      </c>
      <c r="D95" t="inlineStr">
        <is>
          <t>KALMAR LÄN</t>
        </is>
      </c>
      <c r="E95" t="inlineStr">
        <is>
          <t>HÖGSBY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55902-2024</t>
        </is>
      </c>
      <c r="B96" s="1" t="n">
        <v>45622</v>
      </c>
      <c r="C96" s="1" t="n">
        <v>45962</v>
      </c>
      <c r="D96" t="inlineStr">
        <is>
          <t>KALMAR LÄN</t>
        </is>
      </c>
      <c r="E96" t="inlineStr">
        <is>
          <t>HÖGSBY</t>
        </is>
      </c>
      <c r="G96" t="n">
        <v>8.9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43213-2023</t>
        </is>
      </c>
      <c r="B97" s="1" t="n">
        <v>45183</v>
      </c>
      <c r="C97" s="1" t="n">
        <v>45962</v>
      </c>
      <c r="D97" t="inlineStr">
        <is>
          <t>KALMAR LÄN</t>
        </is>
      </c>
      <c r="E97" t="inlineStr">
        <is>
          <t>HÖGSBY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62274-2021</t>
        </is>
      </c>
      <c r="B98" s="1" t="n">
        <v>44503</v>
      </c>
      <c r="C98" s="1" t="n">
        <v>45962</v>
      </c>
      <c r="D98" t="inlineStr">
        <is>
          <t>KALMAR LÄN</t>
        </is>
      </c>
      <c r="E98" t="inlineStr">
        <is>
          <t>HÖGSBY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56706-2023</t>
        </is>
      </c>
      <c r="B99" s="1" t="n">
        <v>45244</v>
      </c>
      <c r="C99" s="1" t="n">
        <v>45962</v>
      </c>
      <c r="D99" t="inlineStr">
        <is>
          <t>KALMAR LÄN</t>
        </is>
      </c>
      <c r="E99" t="inlineStr">
        <is>
          <t>HÖGSBY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14394-2023</t>
        </is>
      </c>
      <c r="B100" s="1" t="n">
        <v>45012.47266203703</v>
      </c>
      <c r="C100" s="1" t="n">
        <v>45962</v>
      </c>
      <c r="D100" t="inlineStr">
        <is>
          <t>KALMAR LÄN</t>
        </is>
      </c>
      <c r="E100" t="inlineStr">
        <is>
          <t>HÖGSBY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10405-2025</t>
        </is>
      </c>
      <c r="B101" s="1" t="n">
        <v>45720.6166087963</v>
      </c>
      <c r="C101" s="1" t="n">
        <v>45962</v>
      </c>
      <c r="D101" t="inlineStr">
        <is>
          <t>KALMAR LÄN</t>
        </is>
      </c>
      <c r="E101" t="inlineStr">
        <is>
          <t>HÖGSBY</t>
        </is>
      </c>
      <c r="G101" t="n">
        <v>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57173-2022</t>
        </is>
      </c>
      <c r="B102" s="1" t="n">
        <v>44895.60672453704</v>
      </c>
      <c r="C102" s="1" t="n">
        <v>45962</v>
      </c>
      <c r="D102" t="inlineStr">
        <is>
          <t>KALMAR LÄN</t>
        </is>
      </c>
      <c r="E102" t="inlineStr">
        <is>
          <t>HÖGSBY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16766-2025</t>
        </is>
      </c>
      <c r="B103" s="1" t="n">
        <v>45754.57780092592</v>
      </c>
      <c r="C103" s="1" t="n">
        <v>45962</v>
      </c>
      <c r="D103" t="inlineStr">
        <is>
          <t>KALMAR LÄN</t>
        </is>
      </c>
      <c r="E103" t="inlineStr">
        <is>
          <t>HÖGSBY</t>
        </is>
      </c>
      <c r="G103" t="n">
        <v>4.7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11343-2023</t>
        </is>
      </c>
      <c r="B104" s="1" t="n">
        <v>44993.36159722223</v>
      </c>
      <c r="C104" s="1" t="n">
        <v>45962</v>
      </c>
      <c r="D104" t="inlineStr">
        <is>
          <t>KALMAR LÄN</t>
        </is>
      </c>
      <c r="E104" t="inlineStr">
        <is>
          <t>HÖGSBY</t>
        </is>
      </c>
      <c r="F104" t="inlineStr">
        <is>
          <t>Sveaskog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74478-2021</t>
        </is>
      </c>
      <c r="B105" s="1" t="n">
        <v>44559</v>
      </c>
      <c r="C105" s="1" t="n">
        <v>45962</v>
      </c>
      <c r="D105" t="inlineStr">
        <is>
          <t>KALMAR LÄN</t>
        </is>
      </c>
      <c r="E105" t="inlineStr">
        <is>
          <t>HÖGSBY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7325-2025</t>
        </is>
      </c>
      <c r="B106" s="1" t="n">
        <v>45702</v>
      </c>
      <c r="C106" s="1" t="n">
        <v>45962</v>
      </c>
      <c r="D106" t="inlineStr">
        <is>
          <t>KALMAR LÄN</t>
        </is>
      </c>
      <c r="E106" t="inlineStr">
        <is>
          <t>HÖGSBY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30490-2023</t>
        </is>
      </c>
      <c r="B107" s="1" t="n">
        <v>45111</v>
      </c>
      <c r="C107" s="1" t="n">
        <v>45962</v>
      </c>
      <c r="D107" t="inlineStr">
        <is>
          <t>KALMAR LÄN</t>
        </is>
      </c>
      <c r="E107" t="inlineStr">
        <is>
          <t>HÖGSBY</t>
        </is>
      </c>
      <c r="G107" t="n">
        <v>12.1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38797-2024</t>
        </is>
      </c>
      <c r="B108" s="1" t="n">
        <v>45547.5249537037</v>
      </c>
      <c r="C108" s="1" t="n">
        <v>45962</v>
      </c>
      <c r="D108" t="inlineStr">
        <is>
          <t>KALMAR LÄN</t>
        </is>
      </c>
      <c r="E108" t="inlineStr">
        <is>
          <t>HÖGSBY</t>
        </is>
      </c>
      <c r="F108" t="inlineStr">
        <is>
          <t>Sveaskog</t>
        </is>
      </c>
      <c r="G108" t="n">
        <v>6.4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6540-2022</t>
        </is>
      </c>
      <c r="B109" s="1" t="n">
        <v>44601</v>
      </c>
      <c r="C109" s="1" t="n">
        <v>45962</v>
      </c>
      <c r="D109" t="inlineStr">
        <is>
          <t>KALMAR LÄN</t>
        </is>
      </c>
      <c r="E109" t="inlineStr">
        <is>
          <t>HÖGSBY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54483-2022</t>
        </is>
      </c>
      <c r="B110" s="1" t="n">
        <v>44882</v>
      </c>
      <c r="C110" s="1" t="n">
        <v>45962</v>
      </c>
      <c r="D110" t="inlineStr">
        <is>
          <t>KALMAR LÄN</t>
        </is>
      </c>
      <c r="E110" t="inlineStr">
        <is>
          <t>HÖGSBY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55697-2023</t>
        </is>
      </c>
      <c r="B111" s="1" t="n">
        <v>45239.37023148148</v>
      </c>
      <c r="C111" s="1" t="n">
        <v>45962</v>
      </c>
      <c r="D111" t="inlineStr">
        <is>
          <t>KALMAR LÄN</t>
        </is>
      </c>
      <c r="E111" t="inlineStr">
        <is>
          <t>HÖGSBY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10535-2025</t>
        </is>
      </c>
      <c r="B112" s="1" t="n">
        <v>45721.46292824074</v>
      </c>
      <c r="C112" s="1" t="n">
        <v>45962</v>
      </c>
      <c r="D112" t="inlineStr">
        <is>
          <t>KALMAR LÄN</t>
        </is>
      </c>
      <c r="E112" t="inlineStr">
        <is>
          <t>HÖGSBY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24292-2022</t>
        </is>
      </c>
      <c r="B113" s="1" t="n">
        <v>44725.91041666667</v>
      </c>
      <c r="C113" s="1" t="n">
        <v>45962</v>
      </c>
      <c r="D113" t="inlineStr">
        <is>
          <t>KALMAR LÄN</t>
        </is>
      </c>
      <c r="E113" t="inlineStr">
        <is>
          <t>HÖGSBY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59408-2022</t>
        </is>
      </c>
      <c r="B114" s="1" t="n">
        <v>44907</v>
      </c>
      <c r="C114" s="1" t="n">
        <v>45962</v>
      </c>
      <c r="D114" t="inlineStr">
        <is>
          <t>KALMAR LÄN</t>
        </is>
      </c>
      <c r="E114" t="inlineStr">
        <is>
          <t>HÖGSBY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52116-2024</t>
        </is>
      </c>
      <c r="B115" s="1" t="n">
        <v>45608.44344907408</v>
      </c>
      <c r="C115" s="1" t="n">
        <v>45962</v>
      </c>
      <c r="D115" t="inlineStr">
        <is>
          <t>KALMAR LÄN</t>
        </is>
      </c>
      <c r="E115" t="inlineStr">
        <is>
          <t>HÖGSBY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15284-2025</t>
        </is>
      </c>
      <c r="B116" s="1" t="n">
        <v>45744.89434027778</v>
      </c>
      <c r="C116" s="1" t="n">
        <v>45962</v>
      </c>
      <c r="D116" t="inlineStr">
        <is>
          <t>KALMAR LÄN</t>
        </is>
      </c>
      <c r="E116" t="inlineStr">
        <is>
          <t>HÖGSBY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61955-2023</t>
        </is>
      </c>
      <c r="B117" s="1" t="n">
        <v>45266</v>
      </c>
      <c r="C117" s="1" t="n">
        <v>45962</v>
      </c>
      <c r="D117" t="inlineStr">
        <is>
          <t>KALMAR LÄN</t>
        </is>
      </c>
      <c r="E117" t="inlineStr">
        <is>
          <t>HÖGSBY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19340-2025</t>
        </is>
      </c>
      <c r="B118" s="1" t="n">
        <v>45769.5946875</v>
      </c>
      <c r="C118" s="1" t="n">
        <v>45962</v>
      </c>
      <c r="D118" t="inlineStr">
        <is>
          <t>KALMAR LÄN</t>
        </is>
      </c>
      <c r="E118" t="inlineStr">
        <is>
          <t>HÖGSBY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51624-2023</t>
        </is>
      </c>
      <c r="B119" s="1" t="n">
        <v>45222</v>
      </c>
      <c r="C119" s="1" t="n">
        <v>45962</v>
      </c>
      <c r="D119" t="inlineStr">
        <is>
          <t>KALMAR LÄN</t>
        </is>
      </c>
      <c r="E119" t="inlineStr">
        <is>
          <t>HÖGSBY</t>
        </is>
      </c>
      <c r="F119" t="inlineStr">
        <is>
          <t>Sveaskog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56339-2024</t>
        </is>
      </c>
      <c r="B120" s="1" t="n">
        <v>45624.8238425926</v>
      </c>
      <c r="C120" s="1" t="n">
        <v>45962</v>
      </c>
      <c r="D120" t="inlineStr">
        <is>
          <t>KALMAR LÄN</t>
        </is>
      </c>
      <c r="E120" t="inlineStr">
        <is>
          <t>HÖGSBY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54942-2022</t>
        </is>
      </c>
      <c r="B121" s="1" t="n">
        <v>44886</v>
      </c>
      <c r="C121" s="1" t="n">
        <v>45962</v>
      </c>
      <c r="D121" t="inlineStr">
        <is>
          <t>KALMAR LÄN</t>
        </is>
      </c>
      <c r="E121" t="inlineStr">
        <is>
          <t>HÖGSBY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62385-2023</t>
        </is>
      </c>
      <c r="B122" s="1" t="n">
        <v>45268</v>
      </c>
      <c r="C122" s="1" t="n">
        <v>45962</v>
      </c>
      <c r="D122" t="inlineStr">
        <is>
          <t>KALMAR LÄN</t>
        </is>
      </c>
      <c r="E122" t="inlineStr">
        <is>
          <t>HÖGSBY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37954-2024</t>
        </is>
      </c>
      <c r="B123" s="1" t="n">
        <v>45544.52295138889</v>
      </c>
      <c r="C123" s="1" t="n">
        <v>45962</v>
      </c>
      <c r="D123" t="inlineStr">
        <is>
          <t>KALMAR LÄN</t>
        </is>
      </c>
      <c r="E123" t="inlineStr">
        <is>
          <t>HÖGSBY</t>
        </is>
      </c>
      <c r="G123" t="n">
        <v>5.4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4252-2023</t>
        </is>
      </c>
      <c r="B124" s="1" t="n">
        <v>44953</v>
      </c>
      <c r="C124" s="1" t="n">
        <v>45962</v>
      </c>
      <c r="D124" t="inlineStr">
        <is>
          <t>KALMAR LÄN</t>
        </is>
      </c>
      <c r="E124" t="inlineStr">
        <is>
          <t>HÖGSBY</t>
        </is>
      </c>
      <c r="F124" t="inlineStr">
        <is>
          <t>Övriga Aktiebolag</t>
        </is>
      </c>
      <c r="G124" t="n">
        <v>15.2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20396-2025</t>
        </is>
      </c>
      <c r="B125" s="1" t="n">
        <v>45775</v>
      </c>
      <c r="C125" s="1" t="n">
        <v>45962</v>
      </c>
      <c r="D125" t="inlineStr">
        <is>
          <t>KALMAR LÄN</t>
        </is>
      </c>
      <c r="E125" t="inlineStr">
        <is>
          <t>HÖGSBY</t>
        </is>
      </c>
      <c r="F125" t="inlineStr">
        <is>
          <t>Sveaskog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10704-2022</t>
        </is>
      </c>
      <c r="B126" s="1" t="n">
        <v>44625.57487268518</v>
      </c>
      <c r="C126" s="1" t="n">
        <v>45962</v>
      </c>
      <c r="D126" t="inlineStr">
        <is>
          <t>KALMAR LÄN</t>
        </is>
      </c>
      <c r="E126" t="inlineStr">
        <is>
          <t>HÖGSBY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10706-2022</t>
        </is>
      </c>
      <c r="B127" s="1" t="n">
        <v>44625.5828125</v>
      </c>
      <c r="C127" s="1" t="n">
        <v>45962</v>
      </c>
      <c r="D127" t="inlineStr">
        <is>
          <t>KALMAR LÄN</t>
        </is>
      </c>
      <c r="E127" t="inlineStr">
        <is>
          <t>HÖGSBY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47859-2023</t>
        </is>
      </c>
      <c r="B128" s="1" t="n">
        <v>45204</v>
      </c>
      <c r="C128" s="1" t="n">
        <v>45962</v>
      </c>
      <c r="D128" t="inlineStr">
        <is>
          <t>KALMAR LÄN</t>
        </is>
      </c>
      <c r="E128" t="inlineStr">
        <is>
          <t>HÖGSBY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15034-2023</t>
        </is>
      </c>
      <c r="B129" s="1" t="n">
        <v>45015.63715277778</v>
      </c>
      <c r="C129" s="1" t="n">
        <v>45962</v>
      </c>
      <c r="D129" t="inlineStr">
        <is>
          <t>KALMAR LÄN</t>
        </is>
      </c>
      <c r="E129" t="inlineStr">
        <is>
          <t>HÖGSBY</t>
        </is>
      </c>
      <c r="F129" t="inlineStr">
        <is>
          <t>Sveaskog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47502-2023</t>
        </is>
      </c>
      <c r="B130" s="1" t="n">
        <v>45203.26586805555</v>
      </c>
      <c r="C130" s="1" t="n">
        <v>45962</v>
      </c>
      <c r="D130" t="inlineStr">
        <is>
          <t>KALMAR LÄN</t>
        </is>
      </c>
      <c r="E130" t="inlineStr">
        <is>
          <t>HÖGSBY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47571-2023</t>
        </is>
      </c>
      <c r="B131" s="1" t="n">
        <v>45203</v>
      </c>
      <c r="C131" s="1" t="n">
        <v>45962</v>
      </c>
      <c r="D131" t="inlineStr">
        <is>
          <t>KALMAR LÄN</t>
        </is>
      </c>
      <c r="E131" t="inlineStr">
        <is>
          <t>HÖGSBY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2079-2023</t>
        </is>
      </c>
      <c r="B132" s="1" t="n">
        <v>44939</v>
      </c>
      <c r="C132" s="1" t="n">
        <v>45962</v>
      </c>
      <c r="D132" t="inlineStr">
        <is>
          <t>KALMAR LÄN</t>
        </is>
      </c>
      <c r="E132" t="inlineStr">
        <is>
          <t>HÖGSBY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36573-2023</t>
        </is>
      </c>
      <c r="B133" s="1" t="n">
        <v>45153.44043981482</v>
      </c>
      <c r="C133" s="1" t="n">
        <v>45962</v>
      </c>
      <c r="D133" t="inlineStr">
        <is>
          <t>KALMAR LÄN</t>
        </is>
      </c>
      <c r="E133" t="inlineStr">
        <is>
          <t>HÖGSBY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19694-2021</t>
        </is>
      </c>
      <c r="B134" s="1" t="n">
        <v>44312.72291666667</v>
      </c>
      <c r="C134" s="1" t="n">
        <v>45962</v>
      </c>
      <c r="D134" t="inlineStr">
        <is>
          <t>KALMAR LÄN</t>
        </is>
      </c>
      <c r="E134" t="inlineStr">
        <is>
          <t>HÖGSBY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1582-2024</t>
        </is>
      </c>
      <c r="B135" s="1" t="n">
        <v>45306</v>
      </c>
      <c r="C135" s="1" t="n">
        <v>45962</v>
      </c>
      <c r="D135" t="inlineStr">
        <is>
          <t>KALMAR LÄN</t>
        </is>
      </c>
      <c r="E135" t="inlineStr">
        <is>
          <t>HÖGSBY</t>
        </is>
      </c>
      <c r="F135" t="inlineStr">
        <is>
          <t>Övriga Aktiebolag</t>
        </is>
      </c>
      <c r="G135" t="n">
        <v>6.7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53501-2024</t>
        </is>
      </c>
      <c r="B136" s="1" t="n">
        <v>45614.58605324074</v>
      </c>
      <c r="C136" s="1" t="n">
        <v>45962</v>
      </c>
      <c r="D136" t="inlineStr">
        <is>
          <t>KALMAR LÄN</t>
        </is>
      </c>
      <c r="E136" t="inlineStr">
        <is>
          <t>HÖGSBY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41824-2024</t>
        </is>
      </c>
      <c r="B137" s="1" t="n">
        <v>45561.39777777778</v>
      </c>
      <c r="C137" s="1" t="n">
        <v>45962</v>
      </c>
      <c r="D137" t="inlineStr">
        <is>
          <t>KALMAR LÄN</t>
        </is>
      </c>
      <c r="E137" t="inlineStr">
        <is>
          <t>HÖGSBY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50727-2023</t>
        </is>
      </c>
      <c r="B138" s="1" t="n">
        <v>45217.5747337963</v>
      </c>
      <c r="C138" s="1" t="n">
        <v>45962</v>
      </c>
      <c r="D138" t="inlineStr">
        <is>
          <t>KALMAR LÄN</t>
        </is>
      </c>
      <c r="E138" t="inlineStr">
        <is>
          <t>HÖGSBY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51621-2023</t>
        </is>
      </c>
      <c r="B139" s="1" t="n">
        <v>45222</v>
      </c>
      <c r="C139" s="1" t="n">
        <v>45962</v>
      </c>
      <c r="D139" t="inlineStr">
        <is>
          <t>KALMAR LÄN</t>
        </is>
      </c>
      <c r="E139" t="inlineStr">
        <is>
          <t>HÖGSBY</t>
        </is>
      </c>
      <c r="F139" t="inlineStr">
        <is>
          <t>Sveaskog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59281-2022</t>
        </is>
      </c>
      <c r="B140" s="1" t="n">
        <v>44904</v>
      </c>
      <c r="C140" s="1" t="n">
        <v>45962</v>
      </c>
      <c r="D140" t="inlineStr">
        <is>
          <t>KALMAR LÄN</t>
        </is>
      </c>
      <c r="E140" t="inlineStr">
        <is>
          <t>HÖGSBY</t>
        </is>
      </c>
      <c r="F140" t="inlineStr">
        <is>
          <t>Sveaskog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14273-2024</t>
        </is>
      </c>
      <c r="B141" s="1" t="n">
        <v>45393.58290509259</v>
      </c>
      <c r="C141" s="1" t="n">
        <v>45962</v>
      </c>
      <c r="D141" t="inlineStr">
        <is>
          <t>KALMAR LÄN</t>
        </is>
      </c>
      <c r="E141" t="inlineStr">
        <is>
          <t>HÖGSBY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46329-2024</t>
        </is>
      </c>
      <c r="B142" s="1" t="n">
        <v>45581.86640046296</v>
      </c>
      <c r="C142" s="1" t="n">
        <v>45962</v>
      </c>
      <c r="D142" t="inlineStr">
        <is>
          <t>KALMAR LÄN</t>
        </is>
      </c>
      <c r="E142" t="inlineStr">
        <is>
          <t>HÖGSBY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5430-2025</t>
        </is>
      </c>
      <c r="B143" s="1" t="n">
        <v>45692</v>
      </c>
      <c r="C143" s="1" t="n">
        <v>45962</v>
      </c>
      <c r="D143" t="inlineStr">
        <is>
          <t>KALMAR LÄN</t>
        </is>
      </c>
      <c r="E143" t="inlineStr">
        <is>
          <t>HÖGSBY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37320-2022</t>
        </is>
      </c>
      <c r="B144" s="1" t="n">
        <v>44809.32202546296</v>
      </c>
      <c r="C144" s="1" t="n">
        <v>45962</v>
      </c>
      <c r="D144" t="inlineStr">
        <is>
          <t>KALMAR LÄN</t>
        </is>
      </c>
      <c r="E144" t="inlineStr">
        <is>
          <t>HÖGSBY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24601-2024</t>
        </is>
      </c>
      <c r="B145" s="1" t="n">
        <v>45460.47599537037</v>
      </c>
      <c r="C145" s="1" t="n">
        <v>45962</v>
      </c>
      <c r="D145" t="inlineStr">
        <is>
          <t>KALMAR LÄN</t>
        </is>
      </c>
      <c r="E145" t="inlineStr">
        <is>
          <t>HÖGSBY</t>
        </is>
      </c>
      <c r="F145" t="inlineStr">
        <is>
          <t>Sveaskog</t>
        </is>
      </c>
      <c r="G145" t="n">
        <v>14.7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13308-2024</t>
        </is>
      </c>
      <c r="B146" s="1" t="n">
        <v>45386.71230324074</v>
      </c>
      <c r="C146" s="1" t="n">
        <v>45962</v>
      </c>
      <c r="D146" t="inlineStr">
        <is>
          <t>KALMAR LÄN</t>
        </is>
      </c>
      <c r="E146" t="inlineStr">
        <is>
          <t>HÖGSBY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10418-2025</t>
        </is>
      </c>
      <c r="B147" s="1" t="n">
        <v>45720.63856481481</v>
      </c>
      <c r="C147" s="1" t="n">
        <v>45962</v>
      </c>
      <c r="D147" t="inlineStr">
        <is>
          <t>KALMAR LÄN</t>
        </is>
      </c>
      <c r="E147" t="inlineStr">
        <is>
          <t>HÖGSBY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9424-2023</t>
        </is>
      </c>
      <c r="B148" s="1" t="n">
        <v>44981.49157407408</v>
      </c>
      <c r="C148" s="1" t="n">
        <v>45962</v>
      </c>
      <c r="D148" t="inlineStr">
        <is>
          <t>KALMAR LÄN</t>
        </is>
      </c>
      <c r="E148" t="inlineStr">
        <is>
          <t>HÖGSBY</t>
        </is>
      </c>
      <c r="F148" t="inlineStr">
        <is>
          <t>Övriga Aktiebolag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50367-2022</t>
        </is>
      </c>
      <c r="B149" s="1" t="n">
        <v>44866.35103009259</v>
      </c>
      <c r="C149" s="1" t="n">
        <v>45962</v>
      </c>
      <c r="D149" t="inlineStr">
        <is>
          <t>KALMAR LÄN</t>
        </is>
      </c>
      <c r="E149" t="inlineStr">
        <is>
          <t>HÖGSBY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37811-2024</t>
        </is>
      </c>
      <c r="B150" s="1" t="n">
        <v>45544</v>
      </c>
      <c r="C150" s="1" t="n">
        <v>45962</v>
      </c>
      <c r="D150" t="inlineStr">
        <is>
          <t>KALMAR LÄN</t>
        </is>
      </c>
      <c r="E150" t="inlineStr">
        <is>
          <t>HÖGSBY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17216-2023</t>
        </is>
      </c>
      <c r="B151" s="1" t="n">
        <v>45034.93412037037</v>
      </c>
      <c r="C151" s="1" t="n">
        <v>45962</v>
      </c>
      <c r="D151" t="inlineStr">
        <is>
          <t>KALMAR LÄN</t>
        </is>
      </c>
      <c r="E151" t="inlineStr">
        <is>
          <t>HÖGSBY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6216-2024</t>
        </is>
      </c>
      <c r="B152" s="1" t="n">
        <v>45337.6346875</v>
      </c>
      <c r="C152" s="1" t="n">
        <v>45962</v>
      </c>
      <c r="D152" t="inlineStr">
        <is>
          <t>KALMAR LÄN</t>
        </is>
      </c>
      <c r="E152" t="inlineStr">
        <is>
          <t>HÖGSBY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58045-2023</t>
        </is>
      </c>
      <c r="B153" s="1" t="n">
        <v>45247</v>
      </c>
      <c r="C153" s="1" t="n">
        <v>45962</v>
      </c>
      <c r="D153" t="inlineStr">
        <is>
          <t>KALMAR LÄN</t>
        </is>
      </c>
      <c r="E153" t="inlineStr">
        <is>
          <t>HÖGSBY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49485-2022</t>
        </is>
      </c>
      <c r="B154" s="1" t="n">
        <v>44861.83449074074</v>
      </c>
      <c r="C154" s="1" t="n">
        <v>45962</v>
      </c>
      <c r="D154" t="inlineStr">
        <is>
          <t>KALMAR LÄN</t>
        </is>
      </c>
      <c r="E154" t="inlineStr">
        <is>
          <t>HÖGSBY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29029-2024</t>
        </is>
      </c>
      <c r="B155" s="1" t="n">
        <v>45481.59611111111</v>
      </c>
      <c r="C155" s="1" t="n">
        <v>45962</v>
      </c>
      <c r="D155" t="inlineStr">
        <is>
          <t>KALMAR LÄN</t>
        </is>
      </c>
      <c r="E155" t="inlineStr">
        <is>
          <t>HÖGSBY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59581-2024</t>
        </is>
      </c>
      <c r="B156" s="1" t="n">
        <v>45638</v>
      </c>
      <c r="C156" s="1" t="n">
        <v>45962</v>
      </c>
      <c r="D156" t="inlineStr">
        <is>
          <t>KALMAR LÄN</t>
        </is>
      </c>
      <c r="E156" t="inlineStr">
        <is>
          <t>HÖGSBY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17250-2024</t>
        </is>
      </c>
      <c r="B157" s="1" t="n">
        <v>45414.3987037037</v>
      </c>
      <c r="C157" s="1" t="n">
        <v>45962</v>
      </c>
      <c r="D157" t="inlineStr">
        <is>
          <t>KALMAR LÄN</t>
        </is>
      </c>
      <c r="E157" t="inlineStr">
        <is>
          <t>HÖGSBY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12210-2025</t>
        </is>
      </c>
      <c r="B158" s="1" t="n">
        <v>45729.53024305555</v>
      </c>
      <c r="C158" s="1" t="n">
        <v>45962</v>
      </c>
      <c r="D158" t="inlineStr">
        <is>
          <t>KALMAR LÄN</t>
        </is>
      </c>
      <c r="E158" t="inlineStr">
        <is>
          <t>HÖGSBY</t>
        </is>
      </c>
      <c r="G158" t="n">
        <v>11.5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35047-2023</t>
        </is>
      </c>
      <c r="B159" s="1" t="n">
        <v>45145</v>
      </c>
      <c r="C159" s="1" t="n">
        <v>45962</v>
      </c>
      <c r="D159" t="inlineStr">
        <is>
          <t>KALMAR LÄN</t>
        </is>
      </c>
      <c r="E159" t="inlineStr">
        <is>
          <t>HÖGSBY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1768-2024</t>
        </is>
      </c>
      <c r="B160" s="1" t="n">
        <v>45307</v>
      </c>
      <c r="C160" s="1" t="n">
        <v>45962</v>
      </c>
      <c r="D160" t="inlineStr">
        <is>
          <t>KALMAR LÄN</t>
        </is>
      </c>
      <c r="E160" t="inlineStr">
        <is>
          <t>HÖGSBY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38520-2023</t>
        </is>
      </c>
      <c r="B161" s="1" t="n">
        <v>45162</v>
      </c>
      <c r="C161" s="1" t="n">
        <v>45962</v>
      </c>
      <c r="D161" t="inlineStr">
        <is>
          <t>KALMAR LÄN</t>
        </is>
      </c>
      <c r="E161" t="inlineStr">
        <is>
          <t>HÖGSBY</t>
        </is>
      </c>
      <c r="G161" t="n">
        <v>5.9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35087-2023</t>
        </is>
      </c>
      <c r="B162" s="1" t="n">
        <v>45145.44652777778</v>
      </c>
      <c r="C162" s="1" t="n">
        <v>45962</v>
      </c>
      <c r="D162" t="inlineStr">
        <is>
          <t>KALMAR LÄN</t>
        </is>
      </c>
      <c r="E162" t="inlineStr">
        <is>
          <t>HÖGSBY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27916-2023</t>
        </is>
      </c>
      <c r="B163" s="1" t="n">
        <v>45093</v>
      </c>
      <c r="C163" s="1" t="n">
        <v>45962</v>
      </c>
      <c r="D163" t="inlineStr">
        <is>
          <t>KALMAR LÄN</t>
        </is>
      </c>
      <c r="E163" t="inlineStr">
        <is>
          <t>HÖGSBY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9427-2023</t>
        </is>
      </c>
      <c r="B164" s="1" t="n">
        <v>44981</v>
      </c>
      <c r="C164" s="1" t="n">
        <v>45962</v>
      </c>
      <c r="D164" t="inlineStr">
        <is>
          <t>KALMAR LÄN</t>
        </is>
      </c>
      <c r="E164" t="inlineStr">
        <is>
          <t>HÖGSBY</t>
        </is>
      </c>
      <c r="F164" t="inlineStr">
        <is>
          <t>Övriga Aktiebolag</t>
        </is>
      </c>
      <c r="G164" t="n">
        <v>8.300000000000001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7438-2023</t>
        </is>
      </c>
      <c r="B165" s="1" t="n">
        <v>44966</v>
      </c>
      <c r="C165" s="1" t="n">
        <v>45962</v>
      </c>
      <c r="D165" t="inlineStr">
        <is>
          <t>KALMAR LÄN</t>
        </is>
      </c>
      <c r="E165" t="inlineStr">
        <is>
          <t>HÖGSBY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22544-2023</t>
        </is>
      </c>
      <c r="B166" s="1" t="n">
        <v>45071.43813657408</v>
      </c>
      <c r="C166" s="1" t="n">
        <v>45962</v>
      </c>
      <c r="D166" t="inlineStr">
        <is>
          <t>KALMAR LÄN</t>
        </is>
      </c>
      <c r="E166" t="inlineStr">
        <is>
          <t>HÖGSBY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3982-2023</t>
        </is>
      </c>
      <c r="B167" s="1" t="n">
        <v>44950</v>
      </c>
      <c r="C167" s="1" t="n">
        <v>45962</v>
      </c>
      <c r="D167" t="inlineStr">
        <is>
          <t>KALMAR LÄN</t>
        </is>
      </c>
      <c r="E167" t="inlineStr">
        <is>
          <t>HÖGSBY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34078-2024</t>
        </is>
      </c>
      <c r="B168" s="1" t="n">
        <v>45523.65054398148</v>
      </c>
      <c r="C168" s="1" t="n">
        <v>45962</v>
      </c>
      <c r="D168" t="inlineStr">
        <is>
          <t>KALMAR LÄN</t>
        </is>
      </c>
      <c r="E168" t="inlineStr">
        <is>
          <t>HÖGSBY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53413-2024</t>
        </is>
      </c>
      <c r="B169" s="1" t="n">
        <v>45614.5066087963</v>
      </c>
      <c r="C169" s="1" t="n">
        <v>45962</v>
      </c>
      <c r="D169" t="inlineStr">
        <is>
          <t>KALMAR LÄN</t>
        </is>
      </c>
      <c r="E169" t="inlineStr">
        <is>
          <t>HÖGSBY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57000-2024</t>
        </is>
      </c>
      <c r="B170" s="1" t="n">
        <v>45626</v>
      </c>
      <c r="C170" s="1" t="n">
        <v>45962</v>
      </c>
      <c r="D170" t="inlineStr">
        <is>
          <t>KALMAR LÄN</t>
        </is>
      </c>
      <c r="E170" t="inlineStr">
        <is>
          <t>HÖGSBY</t>
        </is>
      </c>
      <c r="G170" t="n">
        <v>5.1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11478-2023</t>
        </is>
      </c>
      <c r="B171" s="1" t="n">
        <v>44991</v>
      </c>
      <c r="C171" s="1" t="n">
        <v>45962</v>
      </c>
      <c r="D171" t="inlineStr">
        <is>
          <t>KALMAR LÄN</t>
        </is>
      </c>
      <c r="E171" t="inlineStr">
        <is>
          <t>HÖGSBY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3549-2024</t>
        </is>
      </c>
      <c r="B172" s="1" t="n">
        <v>45320.60465277778</v>
      </c>
      <c r="C172" s="1" t="n">
        <v>45962</v>
      </c>
      <c r="D172" t="inlineStr">
        <is>
          <t>KALMAR LÄN</t>
        </is>
      </c>
      <c r="E172" t="inlineStr">
        <is>
          <t>HÖGSBY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25132-2021</t>
        </is>
      </c>
      <c r="B173" s="1" t="n">
        <v>44341.83657407408</v>
      </c>
      <c r="C173" s="1" t="n">
        <v>45962</v>
      </c>
      <c r="D173" t="inlineStr">
        <is>
          <t>KALMAR LÄN</t>
        </is>
      </c>
      <c r="E173" t="inlineStr">
        <is>
          <t>HÖGSBY</t>
        </is>
      </c>
      <c r="F173" t="inlineStr">
        <is>
          <t>Sveaskog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21569-2025</t>
        </is>
      </c>
      <c r="B174" s="1" t="n">
        <v>45782.74405092592</v>
      </c>
      <c r="C174" s="1" t="n">
        <v>45962</v>
      </c>
      <c r="D174" t="inlineStr">
        <is>
          <t>KALMAR LÄN</t>
        </is>
      </c>
      <c r="E174" t="inlineStr">
        <is>
          <t>HÖGSBY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10413-2023</t>
        </is>
      </c>
      <c r="B175" s="1" t="n">
        <v>44987.50263888889</v>
      </c>
      <c r="C175" s="1" t="n">
        <v>45962</v>
      </c>
      <c r="D175" t="inlineStr">
        <is>
          <t>KALMAR LÄN</t>
        </is>
      </c>
      <c r="E175" t="inlineStr">
        <is>
          <t>HÖGSBY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49338-2022</t>
        </is>
      </c>
      <c r="B176" s="1" t="n">
        <v>44861.56807870371</v>
      </c>
      <c r="C176" s="1" t="n">
        <v>45962</v>
      </c>
      <c r="D176" t="inlineStr">
        <is>
          <t>KALMAR LÄN</t>
        </is>
      </c>
      <c r="E176" t="inlineStr">
        <is>
          <t>HÖGSBY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22103-2025</t>
        </is>
      </c>
      <c r="B177" s="1" t="n">
        <v>45785.48605324074</v>
      </c>
      <c r="C177" s="1" t="n">
        <v>45962</v>
      </c>
      <c r="D177" t="inlineStr">
        <is>
          <t>KALMAR LÄN</t>
        </is>
      </c>
      <c r="E177" t="inlineStr">
        <is>
          <t>HÖGSBY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8341-2025</t>
        </is>
      </c>
      <c r="B178" s="1" t="n">
        <v>45708</v>
      </c>
      <c r="C178" s="1" t="n">
        <v>45962</v>
      </c>
      <c r="D178" t="inlineStr">
        <is>
          <t>KALMAR LÄN</t>
        </is>
      </c>
      <c r="E178" t="inlineStr">
        <is>
          <t>HÖGSBY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40155-2023</t>
        </is>
      </c>
      <c r="B179" s="1" t="n">
        <v>45168</v>
      </c>
      <c r="C179" s="1" t="n">
        <v>45962</v>
      </c>
      <c r="D179" t="inlineStr">
        <is>
          <t>KALMAR LÄN</t>
        </is>
      </c>
      <c r="E179" t="inlineStr">
        <is>
          <t>HÖGSBY</t>
        </is>
      </c>
      <c r="F179" t="inlineStr">
        <is>
          <t>Kommuner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31707-2023</t>
        </is>
      </c>
      <c r="B180" s="1" t="n">
        <v>45105</v>
      </c>
      <c r="C180" s="1" t="n">
        <v>45962</v>
      </c>
      <c r="D180" t="inlineStr">
        <is>
          <t>KALMAR LÄN</t>
        </is>
      </c>
      <c r="E180" t="inlineStr">
        <is>
          <t>HÖGSBY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40464-2023</t>
        </is>
      </c>
      <c r="B181" s="1" t="n">
        <v>45170.34314814815</v>
      </c>
      <c r="C181" s="1" t="n">
        <v>45962</v>
      </c>
      <c r="D181" t="inlineStr">
        <is>
          <t>KALMAR LÄN</t>
        </is>
      </c>
      <c r="E181" t="inlineStr">
        <is>
          <t>HÖGSBY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51619-2023</t>
        </is>
      </c>
      <c r="B182" s="1" t="n">
        <v>45222</v>
      </c>
      <c r="C182" s="1" t="n">
        <v>45962</v>
      </c>
      <c r="D182" t="inlineStr">
        <is>
          <t>KALMAR LÄN</t>
        </is>
      </c>
      <c r="E182" t="inlineStr">
        <is>
          <t>HÖGSBY</t>
        </is>
      </c>
      <c r="F182" t="inlineStr">
        <is>
          <t>Sveaskog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57006-2024</t>
        </is>
      </c>
      <c r="B183" s="1" t="n">
        <v>45626</v>
      </c>
      <c r="C183" s="1" t="n">
        <v>45962</v>
      </c>
      <c r="D183" t="inlineStr">
        <is>
          <t>KALMAR LÄN</t>
        </is>
      </c>
      <c r="E183" t="inlineStr">
        <is>
          <t>HÖGSBY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52117-2024</t>
        </is>
      </c>
      <c r="B184" s="1" t="n">
        <v>45608.44456018518</v>
      </c>
      <c r="C184" s="1" t="n">
        <v>45962</v>
      </c>
      <c r="D184" t="inlineStr">
        <is>
          <t>KALMAR LÄN</t>
        </is>
      </c>
      <c r="E184" t="inlineStr">
        <is>
          <t>HÖGSBY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60853-2021</t>
        </is>
      </c>
      <c r="B185" s="1" t="n">
        <v>44496</v>
      </c>
      <c r="C185" s="1" t="n">
        <v>45962</v>
      </c>
      <c r="D185" t="inlineStr">
        <is>
          <t>KALMAR LÄN</t>
        </is>
      </c>
      <c r="E185" t="inlineStr">
        <is>
          <t>HÖGSBY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22407-2025</t>
        </is>
      </c>
      <c r="B186" s="1" t="n">
        <v>45786.54587962963</v>
      </c>
      <c r="C186" s="1" t="n">
        <v>45962</v>
      </c>
      <c r="D186" t="inlineStr">
        <is>
          <t>KALMAR LÄN</t>
        </is>
      </c>
      <c r="E186" t="inlineStr">
        <is>
          <t>HÖGSBY</t>
        </is>
      </c>
      <c r="F186" t="inlineStr">
        <is>
          <t>Sveaskog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53129-2022</t>
        </is>
      </c>
      <c r="B187" s="1" t="n">
        <v>44876.46896990741</v>
      </c>
      <c r="C187" s="1" t="n">
        <v>45962</v>
      </c>
      <c r="D187" t="inlineStr">
        <is>
          <t>KALMAR LÄN</t>
        </is>
      </c>
      <c r="E187" t="inlineStr">
        <is>
          <t>HÖGSBY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38596-2024</t>
        </is>
      </c>
      <c r="B188" s="1" t="n">
        <v>45546.66493055555</v>
      </c>
      <c r="C188" s="1" t="n">
        <v>45962</v>
      </c>
      <c r="D188" t="inlineStr">
        <is>
          <t>KALMAR LÄN</t>
        </is>
      </c>
      <c r="E188" t="inlineStr">
        <is>
          <t>HÖGSBY</t>
        </is>
      </c>
      <c r="F188" t="inlineStr">
        <is>
          <t>Sveaskog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50426-2024</t>
        </is>
      </c>
      <c r="B189" s="1" t="n">
        <v>45600</v>
      </c>
      <c r="C189" s="1" t="n">
        <v>45962</v>
      </c>
      <c r="D189" t="inlineStr">
        <is>
          <t>KALMAR LÄN</t>
        </is>
      </c>
      <c r="E189" t="inlineStr">
        <is>
          <t>HÖGSBY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40137-2024</t>
        </is>
      </c>
      <c r="B190" s="1" t="n">
        <v>45554.47766203704</v>
      </c>
      <c r="C190" s="1" t="n">
        <v>45962</v>
      </c>
      <c r="D190" t="inlineStr">
        <is>
          <t>KALMAR LÄN</t>
        </is>
      </c>
      <c r="E190" t="inlineStr">
        <is>
          <t>HÖGSBY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  <c r="U190">
        <f>HYPERLINK("https://klasma.github.io/Logging_0821/knärot/A 40137-2024 karta knärot.png", "A 40137-2024")</f>
        <v/>
      </c>
      <c r="V190">
        <f>HYPERLINK("https://klasma.github.io/Logging_0821/klagomål/A 40137-2024 FSC-klagomål.docx", "A 40137-2024")</f>
        <v/>
      </c>
      <c r="W190">
        <f>HYPERLINK("https://klasma.github.io/Logging_0821/klagomålsmail/A 40137-2024 FSC-klagomål mail.docx", "A 40137-2024")</f>
        <v/>
      </c>
      <c r="X190">
        <f>HYPERLINK("https://klasma.github.io/Logging_0821/tillsyn/A 40137-2024 tillsynsbegäran.docx", "A 40137-2024")</f>
        <v/>
      </c>
      <c r="Y190">
        <f>HYPERLINK("https://klasma.github.io/Logging_0821/tillsynsmail/A 40137-2024 tillsynsbegäran mail.docx", "A 40137-2024")</f>
        <v/>
      </c>
    </row>
    <row r="191" ht="15" customHeight="1">
      <c r="A191" t="inlineStr">
        <is>
          <t>A 17080-2025</t>
        </is>
      </c>
      <c r="B191" s="1" t="n">
        <v>45755.63402777778</v>
      </c>
      <c r="C191" s="1" t="n">
        <v>45962</v>
      </c>
      <c r="D191" t="inlineStr">
        <is>
          <t>KALMAR LÄN</t>
        </is>
      </c>
      <c r="E191" t="inlineStr">
        <is>
          <t>HÖGSBY</t>
        </is>
      </c>
      <c r="G191" t="n">
        <v>6.4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11768-2022</t>
        </is>
      </c>
      <c r="B192" s="1" t="n">
        <v>44634</v>
      </c>
      <c r="C192" s="1" t="n">
        <v>45962</v>
      </c>
      <c r="D192" t="inlineStr">
        <is>
          <t>KALMAR LÄN</t>
        </is>
      </c>
      <c r="E192" t="inlineStr">
        <is>
          <t>HÖGSBY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10412-2022</t>
        </is>
      </c>
      <c r="B193" s="1" t="n">
        <v>44623</v>
      </c>
      <c r="C193" s="1" t="n">
        <v>45962</v>
      </c>
      <c r="D193" t="inlineStr">
        <is>
          <t>KALMAR LÄN</t>
        </is>
      </c>
      <c r="E193" t="inlineStr">
        <is>
          <t>HÖGSBY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63379-2023</t>
        </is>
      </c>
      <c r="B194" s="1" t="n">
        <v>45274.47944444444</v>
      </c>
      <c r="C194" s="1" t="n">
        <v>45962</v>
      </c>
      <c r="D194" t="inlineStr">
        <is>
          <t>KALMAR LÄN</t>
        </is>
      </c>
      <c r="E194" t="inlineStr">
        <is>
          <t>HÖGSBY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54238-2021</t>
        </is>
      </c>
      <c r="B195" s="1" t="n">
        <v>44470.63657407407</v>
      </c>
      <c r="C195" s="1" t="n">
        <v>45962</v>
      </c>
      <c r="D195" t="inlineStr">
        <is>
          <t>KALMAR LÄN</t>
        </is>
      </c>
      <c r="E195" t="inlineStr">
        <is>
          <t>HÖGSBY</t>
        </is>
      </c>
      <c r="F195" t="inlineStr">
        <is>
          <t>Sveaskog</t>
        </is>
      </c>
      <c r="G195" t="n">
        <v>14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38608-2024</t>
        </is>
      </c>
      <c r="B196" s="1" t="n">
        <v>45546.67864583333</v>
      </c>
      <c r="C196" s="1" t="n">
        <v>45962</v>
      </c>
      <c r="D196" t="inlineStr">
        <is>
          <t>KALMAR LÄN</t>
        </is>
      </c>
      <c r="E196" t="inlineStr">
        <is>
          <t>HÖGSBY</t>
        </is>
      </c>
      <c r="F196" t="inlineStr">
        <is>
          <t>Sveaskog</t>
        </is>
      </c>
      <c r="G196" t="n">
        <v>9.199999999999999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4931-2024</t>
        </is>
      </c>
      <c r="B197" s="1" t="n">
        <v>45329</v>
      </c>
      <c r="C197" s="1" t="n">
        <v>45962</v>
      </c>
      <c r="D197" t="inlineStr">
        <is>
          <t>KALMAR LÄN</t>
        </is>
      </c>
      <c r="E197" t="inlineStr">
        <is>
          <t>HÖGSBY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42073-2024</t>
        </is>
      </c>
      <c r="B198" s="1" t="n">
        <v>45562.28920138889</v>
      </c>
      <c r="C198" s="1" t="n">
        <v>45962</v>
      </c>
      <c r="D198" t="inlineStr">
        <is>
          <t>KALMAR LÄN</t>
        </is>
      </c>
      <c r="E198" t="inlineStr">
        <is>
          <t>HÖGSBY</t>
        </is>
      </c>
      <c r="F198" t="inlineStr">
        <is>
          <t>Sveaskog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4333-2024</t>
        </is>
      </c>
      <c r="B199" s="1" t="n">
        <v>45324.68684027778</v>
      </c>
      <c r="C199" s="1" t="n">
        <v>45962</v>
      </c>
      <c r="D199" t="inlineStr">
        <is>
          <t>KALMAR LÄN</t>
        </is>
      </c>
      <c r="E199" t="inlineStr">
        <is>
          <t>HÖGSBY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53242-2022</t>
        </is>
      </c>
      <c r="B200" s="1" t="n">
        <v>44876.65719907408</v>
      </c>
      <c r="C200" s="1" t="n">
        <v>45962</v>
      </c>
      <c r="D200" t="inlineStr">
        <is>
          <t>KALMAR LÄN</t>
        </is>
      </c>
      <c r="E200" t="inlineStr">
        <is>
          <t>HÖGSBY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23644-2025</t>
        </is>
      </c>
      <c r="B201" s="1" t="n">
        <v>45792.69271990741</v>
      </c>
      <c r="C201" s="1" t="n">
        <v>45962</v>
      </c>
      <c r="D201" t="inlineStr">
        <is>
          <t>KALMAR LÄN</t>
        </is>
      </c>
      <c r="E201" t="inlineStr">
        <is>
          <t>HÖGSBY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55703-2023</t>
        </is>
      </c>
      <c r="B202" s="1" t="n">
        <v>45239</v>
      </c>
      <c r="C202" s="1" t="n">
        <v>45962</v>
      </c>
      <c r="D202" t="inlineStr">
        <is>
          <t>KALMAR LÄN</t>
        </is>
      </c>
      <c r="E202" t="inlineStr">
        <is>
          <t>HÖGSBY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15451-2021</t>
        </is>
      </c>
      <c r="B203" s="1" t="n">
        <v>44285</v>
      </c>
      <c r="C203" s="1" t="n">
        <v>45962</v>
      </c>
      <c r="D203" t="inlineStr">
        <is>
          <t>KALMAR LÄN</t>
        </is>
      </c>
      <c r="E203" t="inlineStr">
        <is>
          <t>HÖGSBY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24378-2025</t>
        </is>
      </c>
      <c r="B204" s="1" t="n">
        <v>45797.62496527778</v>
      </c>
      <c r="C204" s="1" t="n">
        <v>45962</v>
      </c>
      <c r="D204" t="inlineStr">
        <is>
          <t>KALMAR LÄN</t>
        </is>
      </c>
      <c r="E204" t="inlineStr">
        <is>
          <t>HÖGSBY</t>
        </is>
      </c>
      <c r="F204" t="inlineStr">
        <is>
          <t>Sveaskog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17185-2022</t>
        </is>
      </c>
      <c r="B205" s="1" t="n">
        <v>44677</v>
      </c>
      <c r="C205" s="1" t="n">
        <v>45962</v>
      </c>
      <c r="D205" t="inlineStr">
        <is>
          <t>KALMAR LÄN</t>
        </is>
      </c>
      <c r="E205" t="inlineStr">
        <is>
          <t>HÖGSBY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9384-2024</t>
        </is>
      </c>
      <c r="B206" s="1" t="n">
        <v>45359.38108796296</v>
      </c>
      <c r="C206" s="1" t="n">
        <v>45962</v>
      </c>
      <c r="D206" t="inlineStr">
        <is>
          <t>KALMAR LÄN</t>
        </is>
      </c>
      <c r="E206" t="inlineStr">
        <is>
          <t>HÖGSBY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58753-2022</t>
        </is>
      </c>
      <c r="B207" s="1" t="n">
        <v>44903.33788194445</v>
      </c>
      <c r="C207" s="1" t="n">
        <v>45962</v>
      </c>
      <c r="D207" t="inlineStr">
        <is>
          <t>KALMAR LÄN</t>
        </is>
      </c>
      <c r="E207" t="inlineStr">
        <is>
          <t>HÖGSBY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23887-2025</t>
        </is>
      </c>
      <c r="B208" s="1" t="n">
        <v>45793.78212962963</v>
      </c>
      <c r="C208" s="1" t="n">
        <v>45962</v>
      </c>
      <c r="D208" t="inlineStr">
        <is>
          <t>KALMAR LÄN</t>
        </is>
      </c>
      <c r="E208" t="inlineStr">
        <is>
          <t>HÖGSBY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42076-2024</t>
        </is>
      </c>
      <c r="B209" s="1" t="n">
        <v>45562.30304398148</v>
      </c>
      <c r="C209" s="1" t="n">
        <v>45962</v>
      </c>
      <c r="D209" t="inlineStr">
        <is>
          <t>KALMAR LÄN</t>
        </is>
      </c>
      <c r="E209" t="inlineStr">
        <is>
          <t>HÖGSBY</t>
        </is>
      </c>
      <c r="F209" t="inlineStr">
        <is>
          <t>Sveaskog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24013-2025</t>
        </is>
      </c>
      <c r="B210" s="1" t="n">
        <v>45796.448125</v>
      </c>
      <c r="C210" s="1" t="n">
        <v>45962</v>
      </c>
      <c r="D210" t="inlineStr">
        <is>
          <t>KALMAR LÄN</t>
        </is>
      </c>
      <c r="E210" t="inlineStr">
        <is>
          <t>HÖGSBY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16014-2025</t>
        </is>
      </c>
      <c r="B211" s="1" t="n">
        <v>45749.60484953703</v>
      </c>
      <c r="C211" s="1" t="n">
        <v>45962</v>
      </c>
      <c r="D211" t="inlineStr">
        <is>
          <t>KALMAR LÄN</t>
        </is>
      </c>
      <c r="E211" t="inlineStr">
        <is>
          <t>HÖGSBY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44865-2023</t>
        </is>
      </c>
      <c r="B212" s="1" t="n">
        <v>45190</v>
      </c>
      <c r="C212" s="1" t="n">
        <v>45962</v>
      </c>
      <c r="D212" t="inlineStr">
        <is>
          <t>KALMAR LÄN</t>
        </is>
      </c>
      <c r="E212" t="inlineStr">
        <is>
          <t>HÖGSBY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40920-2021</t>
        </is>
      </c>
      <c r="B213" s="1" t="n">
        <v>44421.50768518518</v>
      </c>
      <c r="C213" s="1" t="n">
        <v>45962</v>
      </c>
      <c r="D213" t="inlineStr">
        <is>
          <t>KALMAR LÄN</t>
        </is>
      </c>
      <c r="E213" t="inlineStr">
        <is>
          <t>HÖGSBY</t>
        </is>
      </c>
      <c r="F213" t="inlineStr">
        <is>
          <t>Sveaskog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10954-2024</t>
        </is>
      </c>
      <c r="B214" s="1" t="n">
        <v>45370.48122685185</v>
      </c>
      <c r="C214" s="1" t="n">
        <v>45962</v>
      </c>
      <c r="D214" t="inlineStr">
        <is>
          <t>KALMAR LÄN</t>
        </is>
      </c>
      <c r="E214" t="inlineStr">
        <is>
          <t>HÖGSBY</t>
        </is>
      </c>
      <c r="F214" t="inlineStr">
        <is>
          <t>Sveaskog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44437-2023</t>
        </is>
      </c>
      <c r="B215" s="1" t="n">
        <v>45189</v>
      </c>
      <c r="C215" s="1" t="n">
        <v>45962</v>
      </c>
      <c r="D215" t="inlineStr">
        <is>
          <t>KALMAR LÄN</t>
        </is>
      </c>
      <c r="E215" t="inlineStr">
        <is>
          <t>HÖGSBY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25861-2023</t>
        </is>
      </c>
      <c r="B216" s="1" t="n">
        <v>45090.59741898148</v>
      </c>
      <c r="C216" s="1" t="n">
        <v>45962</v>
      </c>
      <c r="D216" t="inlineStr">
        <is>
          <t>KALMAR LÄN</t>
        </is>
      </c>
      <c r="E216" t="inlineStr">
        <is>
          <t>HÖGSBY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25876-2023</t>
        </is>
      </c>
      <c r="B217" s="1" t="n">
        <v>45090</v>
      </c>
      <c r="C217" s="1" t="n">
        <v>45962</v>
      </c>
      <c r="D217" t="inlineStr">
        <is>
          <t>KALMAR LÄN</t>
        </is>
      </c>
      <c r="E217" t="inlineStr">
        <is>
          <t>HÖGSBY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24178-2025</t>
        </is>
      </c>
      <c r="B218" s="1" t="n">
        <v>45796</v>
      </c>
      <c r="C218" s="1" t="n">
        <v>45962</v>
      </c>
      <c r="D218" t="inlineStr">
        <is>
          <t>KALMAR LÄN</t>
        </is>
      </c>
      <c r="E218" t="inlineStr">
        <is>
          <t>HÖGSBY</t>
        </is>
      </c>
      <c r="G218" t="n">
        <v>7.7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35723-2024</t>
        </is>
      </c>
      <c r="B219" s="1" t="n">
        <v>45532.49380787037</v>
      </c>
      <c r="C219" s="1" t="n">
        <v>45962</v>
      </c>
      <c r="D219" t="inlineStr">
        <is>
          <t>KALMAR LÄN</t>
        </is>
      </c>
      <c r="E219" t="inlineStr">
        <is>
          <t>HÖGSBY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13808-2024</t>
        </is>
      </c>
      <c r="B220" s="1" t="n">
        <v>45391.39916666667</v>
      </c>
      <c r="C220" s="1" t="n">
        <v>45962</v>
      </c>
      <c r="D220" t="inlineStr">
        <is>
          <t>KALMAR LÄN</t>
        </is>
      </c>
      <c r="E220" t="inlineStr">
        <is>
          <t>HÖGSBY</t>
        </is>
      </c>
      <c r="F220" t="inlineStr">
        <is>
          <t>Sveaskog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25426-2025</t>
        </is>
      </c>
      <c r="B221" s="1" t="n">
        <v>45800.70418981482</v>
      </c>
      <c r="C221" s="1" t="n">
        <v>45962</v>
      </c>
      <c r="D221" t="inlineStr">
        <is>
          <t>KALMAR LÄN</t>
        </is>
      </c>
      <c r="E221" t="inlineStr">
        <is>
          <t>HÖGSBY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35423-2021</t>
        </is>
      </c>
      <c r="B222" s="1" t="n">
        <v>44385.44460648148</v>
      </c>
      <c r="C222" s="1" t="n">
        <v>45962</v>
      </c>
      <c r="D222" t="inlineStr">
        <is>
          <t>KALMAR LÄN</t>
        </is>
      </c>
      <c r="E222" t="inlineStr">
        <is>
          <t>HÖGSBY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47236-2023</t>
        </is>
      </c>
      <c r="B223" s="1" t="n">
        <v>45202</v>
      </c>
      <c r="C223" s="1" t="n">
        <v>45962</v>
      </c>
      <c r="D223" t="inlineStr">
        <is>
          <t>KALMAR LÄN</t>
        </is>
      </c>
      <c r="E223" t="inlineStr">
        <is>
          <t>HÖGSBY</t>
        </is>
      </c>
      <c r="G223" t="n">
        <v>13.2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25948-2025</t>
        </is>
      </c>
      <c r="B224" s="1" t="n">
        <v>45804.59537037037</v>
      </c>
      <c r="C224" s="1" t="n">
        <v>45962</v>
      </c>
      <c r="D224" t="inlineStr">
        <is>
          <t>KALMAR LÄN</t>
        </is>
      </c>
      <c r="E224" t="inlineStr">
        <is>
          <t>HÖGSBY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9700-2023</t>
        </is>
      </c>
      <c r="B225" s="1" t="n">
        <v>44984.46820601852</v>
      </c>
      <c r="C225" s="1" t="n">
        <v>45962</v>
      </c>
      <c r="D225" t="inlineStr">
        <is>
          <t>KALMAR LÄN</t>
        </is>
      </c>
      <c r="E225" t="inlineStr">
        <is>
          <t>HÖGSBY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25875-2025</t>
        </is>
      </c>
      <c r="B226" s="1" t="n">
        <v>45804</v>
      </c>
      <c r="C226" s="1" t="n">
        <v>45962</v>
      </c>
      <c r="D226" t="inlineStr">
        <is>
          <t>KALMAR LÄN</t>
        </is>
      </c>
      <c r="E226" t="inlineStr">
        <is>
          <t>HÖGSBY</t>
        </is>
      </c>
      <c r="G226" t="n">
        <v>5.6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25899-2025</t>
        </is>
      </c>
      <c r="B227" s="1" t="n">
        <v>45804.54818287037</v>
      </c>
      <c r="C227" s="1" t="n">
        <v>45962</v>
      </c>
      <c r="D227" t="inlineStr">
        <is>
          <t>KALMAR LÄN</t>
        </is>
      </c>
      <c r="E227" t="inlineStr">
        <is>
          <t>HÖGSBY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25905-2025</t>
        </is>
      </c>
      <c r="B228" s="1" t="n">
        <v>45804.55607638889</v>
      </c>
      <c r="C228" s="1" t="n">
        <v>45962</v>
      </c>
      <c r="D228" t="inlineStr">
        <is>
          <t>KALMAR LÄN</t>
        </is>
      </c>
      <c r="E228" t="inlineStr">
        <is>
          <t>HÖGSBY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26052-2025</t>
        </is>
      </c>
      <c r="B229" s="1" t="n">
        <v>45804.75068287037</v>
      </c>
      <c r="C229" s="1" t="n">
        <v>45962</v>
      </c>
      <c r="D229" t="inlineStr">
        <is>
          <t>KALMAR LÄN</t>
        </is>
      </c>
      <c r="E229" t="inlineStr">
        <is>
          <t>HÖGSBY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24911-2023</t>
        </is>
      </c>
      <c r="B230" s="1" t="n">
        <v>45085.48943287037</v>
      </c>
      <c r="C230" s="1" t="n">
        <v>45962</v>
      </c>
      <c r="D230" t="inlineStr">
        <is>
          <t>KALMAR LÄN</t>
        </is>
      </c>
      <c r="E230" t="inlineStr">
        <is>
          <t>HÖGSBY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5539-2021</t>
        </is>
      </c>
      <c r="B231" s="1" t="n">
        <v>44230</v>
      </c>
      <c r="C231" s="1" t="n">
        <v>45962</v>
      </c>
      <c r="D231" t="inlineStr">
        <is>
          <t>KALMAR LÄN</t>
        </is>
      </c>
      <c r="E231" t="inlineStr">
        <is>
          <t>HÖGSBY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38269-2024</t>
        </is>
      </c>
      <c r="B232" s="1" t="n">
        <v>45545</v>
      </c>
      <c r="C232" s="1" t="n">
        <v>45962</v>
      </c>
      <c r="D232" t="inlineStr">
        <is>
          <t>KALMAR LÄN</t>
        </is>
      </c>
      <c r="E232" t="inlineStr">
        <is>
          <t>HÖGSBY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12899-2021</t>
        </is>
      </c>
      <c r="B233" s="1" t="n">
        <v>44271.46438657407</v>
      </c>
      <c r="C233" s="1" t="n">
        <v>45962</v>
      </c>
      <c r="D233" t="inlineStr">
        <is>
          <t>KALMAR LÄN</t>
        </is>
      </c>
      <c r="E233" t="inlineStr">
        <is>
          <t>HÖGSBY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44436-2023</t>
        </is>
      </c>
      <c r="B234" s="1" t="n">
        <v>45189</v>
      </c>
      <c r="C234" s="1" t="n">
        <v>45962</v>
      </c>
      <c r="D234" t="inlineStr">
        <is>
          <t>KALMAR LÄN</t>
        </is>
      </c>
      <c r="E234" t="inlineStr">
        <is>
          <t>HÖGSBY</t>
        </is>
      </c>
      <c r="G234" t="n">
        <v>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36909-2023</t>
        </is>
      </c>
      <c r="B235" s="1" t="n">
        <v>45154.65267361111</v>
      </c>
      <c r="C235" s="1" t="n">
        <v>45962</v>
      </c>
      <c r="D235" t="inlineStr">
        <is>
          <t>KALMAR LÄN</t>
        </is>
      </c>
      <c r="E235" t="inlineStr">
        <is>
          <t>HÖGSBY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64130-2023</t>
        </is>
      </c>
      <c r="B236" s="1" t="n">
        <v>45279.52777777778</v>
      </c>
      <c r="C236" s="1" t="n">
        <v>45962</v>
      </c>
      <c r="D236" t="inlineStr">
        <is>
          <t>KALMAR LÄN</t>
        </is>
      </c>
      <c r="E236" t="inlineStr">
        <is>
          <t>HÖGSBY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20770-2023</t>
        </is>
      </c>
      <c r="B237" s="1" t="n">
        <v>45058</v>
      </c>
      <c r="C237" s="1" t="n">
        <v>45962</v>
      </c>
      <c r="D237" t="inlineStr">
        <is>
          <t>KALMAR LÄN</t>
        </is>
      </c>
      <c r="E237" t="inlineStr">
        <is>
          <t>HÖGSBY</t>
        </is>
      </c>
      <c r="G237" t="n">
        <v>4.6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3507-2021</t>
        </is>
      </c>
      <c r="B238" s="1" t="n">
        <v>44216</v>
      </c>
      <c r="C238" s="1" t="n">
        <v>45962</v>
      </c>
      <c r="D238" t="inlineStr">
        <is>
          <t>KALMAR LÄN</t>
        </is>
      </c>
      <c r="E238" t="inlineStr">
        <is>
          <t>HÖGSBY</t>
        </is>
      </c>
      <c r="G238" t="n">
        <v>7.3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10244-2024</t>
        </is>
      </c>
      <c r="B239" s="1" t="n">
        <v>45365.37284722222</v>
      </c>
      <c r="C239" s="1" t="n">
        <v>45962</v>
      </c>
      <c r="D239" t="inlineStr">
        <is>
          <t>KALMAR LÄN</t>
        </is>
      </c>
      <c r="E239" t="inlineStr">
        <is>
          <t>HÖGSBY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12757-2023</t>
        </is>
      </c>
      <c r="B240" s="1" t="n">
        <v>45001.27540509259</v>
      </c>
      <c r="C240" s="1" t="n">
        <v>45962</v>
      </c>
      <c r="D240" t="inlineStr">
        <is>
          <t>KALMAR LÄN</t>
        </is>
      </c>
      <c r="E240" t="inlineStr">
        <is>
          <t>HÖGSBY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39892-2024</t>
        </is>
      </c>
      <c r="B241" s="1" t="n">
        <v>45553</v>
      </c>
      <c r="C241" s="1" t="n">
        <v>45962</v>
      </c>
      <c r="D241" t="inlineStr">
        <is>
          <t>KALMAR LÄN</t>
        </is>
      </c>
      <c r="E241" t="inlineStr">
        <is>
          <t>HÖGSBY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8613-2022</t>
        </is>
      </c>
      <c r="B242" s="1" t="n">
        <v>44613</v>
      </c>
      <c r="C242" s="1" t="n">
        <v>45962</v>
      </c>
      <c r="D242" t="inlineStr">
        <is>
          <t>KALMAR LÄN</t>
        </is>
      </c>
      <c r="E242" t="inlineStr">
        <is>
          <t>HÖGSBY</t>
        </is>
      </c>
      <c r="G242" t="n">
        <v>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26545-2024</t>
        </is>
      </c>
      <c r="B243" s="1" t="n">
        <v>45469.61905092592</v>
      </c>
      <c r="C243" s="1" t="n">
        <v>45962</v>
      </c>
      <c r="D243" t="inlineStr">
        <is>
          <t>KALMAR LÄN</t>
        </is>
      </c>
      <c r="E243" t="inlineStr">
        <is>
          <t>HÖGSBY</t>
        </is>
      </c>
      <c r="F243" t="inlineStr">
        <is>
          <t>Sveaskog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7680-2024</t>
        </is>
      </c>
      <c r="B244" s="1" t="n">
        <v>45348.89568287037</v>
      </c>
      <c r="C244" s="1" t="n">
        <v>45962</v>
      </c>
      <c r="D244" t="inlineStr">
        <is>
          <t>KALMAR LÄN</t>
        </is>
      </c>
      <c r="E244" t="inlineStr">
        <is>
          <t>HÖGSBY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28086-2025</t>
        </is>
      </c>
      <c r="B245" s="1" t="n">
        <v>45817.72613425926</v>
      </c>
      <c r="C245" s="1" t="n">
        <v>45962</v>
      </c>
      <c r="D245" t="inlineStr">
        <is>
          <t>KALMAR LÄN</t>
        </is>
      </c>
      <c r="E245" t="inlineStr">
        <is>
          <t>HÖGSBY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28349-2025</t>
        </is>
      </c>
      <c r="B246" s="1" t="n">
        <v>45818</v>
      </c>
      <c r="C246" s="1" t="n">
        <v>45962</v>
      </c>
      <c r="D246" t="inlineStr">
        <is>
          <t>KALMAR LÄN</t>
        </is>
      </c>
      <c r="E246" t="inlineStr">
        <is>
          <t>HÖGSBY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14326-2025</t>
        </is>
      </c>
      <c r="B247" s="1" t="n">
        <v>45740.81226851852</v>
      </c>
      <c r="C247" s="1" t="n">
        <v>45962</v>
      </c>
      <c r="D247" t="inlineStr">
        <is>
          <t>KALMAR LÄN</t>
        </is>
      </c>
      <c r="E247" t="inlineStr">
        <is>
          <t>HÖGSBY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8118-2025</t>
        </is>
      </c>
      <c r="B248" s="1" t="n">
        <v>45707.7502662037</v>
      </c>
      <c r="C248" s="1" t="n">
        <v>45962</v>
      </c>
      <c r="D248" t="inlineStr">
        <is>
          <t>KALMAR LÄN</t>
        </is>
      </c>
      <c r="E248" t="inlineStr">
        <is>
          <t>HÖGSBY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45650-2023</t>
        </is>
      </c>
      <c r="B249" s="1" t="n">
        <v>45194.70943287037</v>
      </c>
      <c r="C249" s="1" t="n">
        <v>45962</v>
      </c>
      <c r="D249" t="inlineStr">
        <is>
          <t>KALMAR LÄN</t>
        </is>
      </c>
      <c r="E249" t="inlineStr">
        <is>
          <t>HÖGSBY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7599-2024</t>
        </is>
      </c>
      <c r="B250" s="1" t="n">
        <v>45348.55726851852</v>
      </c>
      <c r="C250" s="1" t="n">
        <v>45962</v>
      </c>
      <c r="D250" t="inlineStr">
        <is>
          <t>KALMAR LÄN</t>
        </is>
      </c>
      <c r="E250" t="inlineStr">
        <is>
          <t>HÖGSBY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21496-2021</t>
        </is>
      </c>
      <c r="B251" s="1" t="n">
        <v>44321</v>
      </c>
      <c r="C251" s="1" t="n">
        <v>45962</v>
      </c>
      <c r="D251" t="inlineStr">
        <is>
          <t>KALMAR LÄN</t>
        </is>
      </c>
      <c r="E251" t="inlineStr">
        <is>
          <t>HÖGSBY</t>
        </is>
      </c>
      <c r="G251" t="n">
        <v>9.6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5088-2025</t>
        </is>
      </c>
      <c r="B252" s="1" t="n">
        <v>45691.52231481481</v>
      </c>
      <c r="C252" s="1" t="n">
        <v>45962</v>
      </c>
      <c r="D252" t="inlineStr">
        <is>
          <t>KALMAR LÄN</t>
        </is>
      </c>
      <c r="E252" t="inlineStr">
        <is>
          <t>HÖGSBY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32049-2023</t>
        </is>
      </c>
      <c r="B253" s="1" t="n">
        <v>45119.55300925926</v>
      </c>
      <c r="C253" s="1" t="n">
        <v>45962</v>
      </c>
      <c r="D253" t="inlineStr">
        <is>
          <t>KALMAR LÄN</t>
        </is>
      </c>
      <c r="E253" t="inlineStr">
        <is>
          <t>HÖGSBY</t>
        </is>
      </c>
      <c r="F253" t="inlineStr">
        <is>
          <t>Sveaskog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8463-2023</t>
        </is>
      </c>
      <c r="B254" s="1" t="n">
        <v>44972</v>
      </c>
      <c r="C254" s="1" t="n">
        <v>45962</v>
      </c>
      <c r="D254" t="inlineStr">
        <is>
          <t>KALMAR LÄN</t>
        </is>
      </c>
      <c r="E254" t="inlineStr">
        <is>
          <t>HÖGSBY</t>
        </is>
      </c>
      <c r="G254" t="n">
        <v>5.5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30890-2023</t>
        </is>
      </c>
      <c r="B255" s="1" t="n">
        <v>45113.39403935185</v>
      </c>
      <c r="C255" s="1" t="n">
        <v>45962</v>
      </c>
      <c r="D255" t="inlineStr">
        <is>
          <t>KALMAR LÄN</t>
        </is>
      </c>
      <c r="E255" t="inlineStr">
        <is>
          <t>HÖGSBY</t>
        </is>
      </c>
      <c r="G255" t="n">
        <v>11.6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53327-2022</t>
        </is>
      </c>
      <c r="B256" s="1" t="n">
        <v>44879.2925</v>
      </c>
      <c r="C256" s="1" t="n">
        <v>45962</v>
      </c>
      <c r="D256" t="inlineStr">
        <is>
          <t>KALMAR LÄN</t>
        </is>
      </c>
      <c r="E256" t="inlineStr">
        <is>
          <t>HÖGSBY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9592-2024</t>
        </is>
      </c>
      <c r="B257" s="1" t="n">
        <v>45360.7003125</v>
      </c>
      <c r="C257" s="1" t="n">
        <v>45962</v>
      </c>
      <c r="D257" t="inlineStr">
        <is>
          <t>KALMAR LÄN</t>
        </is>
      </c>
      <c r="E257" t="inlineStr">
        <is>
          <t>HÖGSBY</t>
        </is>
      </c>
      <c r="F257" t="inlineStr">
        <is>
          <t>Sveaskog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59409-2022</t>
        </is>
      </c>
      <c r="B258" s="1" t="n">
        <v>44907</v>
      </c>
      <c r="C258" s="1" t="n">
        <v>45962</v>
      </c>
      <c r="D258" t="inlineStr">
        <is>
          <t>KALMAR LÄN</t>
        </is>
      </c>
      <c r="E258" t="inlineStr">
        <is>
          <t>HÖGSBY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10504-2024</t>
        </is>
      </c>
      <c r="B259" s="1" t="n">
        <v>45366.49097222222</v>
      </c>
      <c r="C259" s="1" t="n">
        <v>45962</v>
      </c>
      <c r="D259" t="inlineStr">
        <is>
          <t>KALMAR LÄN</t>
        </is>
      </c>
      <c r="E259" t="inlineStr">
        <is>
          <t>HÖGSBY</t>
        </is>
      </c>
      <c r="F259" t="inlineStr">
        <is>
          <t>Sveaskog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7678-2024</t>
        </is>
      </c>
      <c r="B260" s="1" t="n">
        <v>45348.88706018519</v>
      </c>
      <c r="C260" s="1" t="n">
        <v>45962</v>
      </c>
      <c r="D260" t="inlineStr">
        <is>
          <t>KALMAR LÄN</t>
        </is>
      </c>
      <c r="E260" t="inlineStr">
        <is>
          <t>HÖGSBY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47797-2024</t>
        </is>
      </c>
      <c r="B261" s="1" t="n">
        <v>45588.60645833334</v>
      </c>
      <c r="C261" s="1" t="n">
        <v>45962</v>
      </c>
      <c r="D261" t="inlineStr">
        <is>
          <t>KALMAR LÄN</t>
        </is>
      </c>
      <c r="E261" t="inlineStr">
        <is>
          <t>HÖGSBY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29640-2025</t>
        </is>
      </c>
      <c r="B262" s="1" t="n">
        <v>45825.46209490741</v>
      </c>
      <c r="C262" s="1" t="n">
        <v>45962</v>
      </c>
      <c r="D262" t="inlineStr">
        <is>
          <t>KALMAR LÄN</t>
        </is>
      </c>
      <c r="E262" t="inlineStr">
        <is>
          <t>HÖGSBY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29646-2025</t>
        </is>
      </c>
      <c r="B263" s="1" t="n">
        <v>45825.46601851852</v>
      </c>
      <c r="C263" s="1" t="n">
        <v>45962</v>
      </c>
      <c r="D263" t="inlineStr">
        <is>
          <t>KALMAR LÄN</t>
        </is>
      </c>
      <c r="E263" t="inlineStr">
        <is>
          <t>HÖGSBY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24611-2024</t>
        </is>
      </c>
      <c r="B264" s="1" t="n">
        <v>45460.48354166667</v>
      </c>
      <c r="C264" s="1" t="n">
        <v>45962</v>
      </c>
      <c r="D264" t="inlineStr">
        <is>
          <t>KALMAR LÄN</t>
        </is>
      </c>
      <c r="E264" t="inlineStr">
        <is>
          <t>HÖGSBY</t>
        </is>
      </c>
      <c r="F264" t="inlineStr">
        <is>
          <t>Sveaskog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22524-2024</t>
        </is>
      </c>
      <c r="B265" s="1" t="n">
        <v>45447.43503472222</v>
      </c>
      <c r="C265" s="1" t="n">
        <v>45962</v>
      </c>
      <c r="D265" t="inlineStr">
        <is>
          <t>KALMAR LÄN</t>
        </is>
      </c>
      <c r="E265" t="inlineStr">
        <is>
          <t>HÖGSBY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38824-2024</t>
        </is>
      </c>
      <c r="B266" s="1" t="n">
        <v>45547.56364583333</v>
      </c>
      <c r="C266" s="1" t="n">
        <v>45962</v>
      </c>
      <c r="D266" t="inlineStr">
        <is>
          <t>KALMAR LÄN</t>
        </is>
      </c>
      <c r="E266" t="inlineStr">
        <is>
          <t>HÖGSBY</t>
        </is>
      </c>
      <c r="F266" t="inlineStr">
        <is>
          <t>Sveaskog</t>
        </is>
      </c>
      <c r="G266" t="n">
        <v>7.7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29895-2025</t>
        </is>
      </c>
      <c r="B267" s="1" t="n">
        <v>45826.38111111111</v>
      </c>
      <c r="C267" s="1" t="n">
        <v>45962</v>
      </c>
      <c r="D267" t="inlineStr">
        <is>
          <t>KALMAR LÄN</t>
        </is>
      </c>
      <c r="E267" t="inlineStr">
        <is>
          <t>HÖGSBY</t>
        </is>
      </c>
      <c r="F267" t="inlineStr">
        <is>
          <t>Sveaskog</t>
        </is>
      </c>
      <c r="G267" t="n">
        <v>6.7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41706-2023</t>
        </is>
      </c>
      <c r="B268" s="1" t="n">
        <v>45176.38636574074</v>
      </c>
      <c r="C268" s="1" t="n">
        <v>45962</v>
      </c>
      <c r="D268" t="inlineStr">
        <is>
          <t>KALMAR LÄN</t>
        </is>
      </c>
      <c r="E268" t="inlineStr">
        <is>
          <t>HÖGSBY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33112-2023</t>
        </is>
      </c>
      <c r="B269" s="1" t="n">
        <v>45126</v>
      </c>
      <c r="C269" s="1" t="n">
        <v>45962</v>
      </c>
      <c r="D269" t="inlineStr">
        <is>
          <t>KALMAR LÄN</t>
        </is>
      </c>
      <c r="E269" t="inlineStr">
        <is>
          <t>HÖGSBY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28648-2023</t>
        </is>
      </c>
      <c r="B270" s="1" t="n">
        <v>45103.64608796296</v>
      </c>
      <c r="C270" s="1" t="n">
        <v>45962</v>
      </c>
      <c r="D270" t="inlineStr">
        <is>
          <t>KALMAR LÄN</t>
        </is>
      </c>
      <c r="E270" t="inlineStr">
        <is>
          <t>HÖGSBY</t>
        </is>
      </c>
      <c r="F270" t="inlineStr">
        <is>
          <t>Sveaskog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42072-2024</t>
        </is>
      </c>
      <c r="B271" s="1" t="n">
        <v>45562.28719907408</v>
      </c>
      <c r="C271" s="1" t="n">
        <v>45962</v>
      </c>
      <c r="D271" t="inlineStr">
        <is>
          <t>KALMAR LÄN</t>
        </is>
      </c>
      <c r="E271" t="inlineStr">
        <is>
          <t>HÖGSBY</t>
        </is>
      </c>
      <c r="F271" t="inlineStr">
        <is>
          <t>Sveaskog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31429-2023</t>
        </is>
      </c>
      <c r="B272" s="1" t="n">
        <v>45114.61946759259</v>
      </c>
      <c r="C272" s="1" t="n">
        <v>45962</v>
      </c>
      <c r="D272" t="inlineStr">
        <is>
          <t>KALMAR LÄN</t>
        </is>
      </c>
      <c r="E272" t="inlineStr">
        <is>
          <t>HÖGSBY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29899-2025</t>
        </is>
      </c>
      <c r="B273" s="1" t="n">
        <v>45826.38655092593</v>
      </c>
      <c r="C273" s="1" t="n">
        <v>45962</v>
      </c>
      <c r="D273" t="inlineStr">
        <is>
          <t>KALMAR LÄN</t>
        </is>
      </c>
      <c r="E273" t="inlineStr">
        <is>
          <t>HÖGSBY</t>
        </is>
      </c>
      <c r="F273" t="inlineStr">
        <is>
          <t>Sveaskog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14894-2025</t>
        </is>
      </c>
      <c r="B274" s="1" t="n">
        <v>45743</v>
      </c>
      <c r="C274" s="1" t="n">
        <v>45962</v>
      </c>
      <c r="D274" t="inlineStr">
        <is>
          <t>KALMAR LÄN</t>
        </is>
      </c>
      <c r="E274" t="inlineStr">
        <is>
          <t>HÖGSBY</t>
        </is>
      </c>
      <c r="F274" t="inlineStr">
        <is>
          <t>Kommuner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56332-2024</t>
        </is>
      </c>
      <c r="B275" s="1" t="n">
        <v>45624.79982638889</v>
      </c>
      <c r="C275" s="1" t="n">
        <v>45962</v>
      </c>
      <c r="D275" t="inlineStr">
        <is>
          <t>KALMAR LÄN</t>
        </is>
      </c>
      <c r="E275" t="inlineStr">
        <is>
          <t>HÖGSBY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6478-2022</t>
        </is>
      </c>
      <c r="B276" s="1" t="n">
        <v>44601</v>
      </c>
      <c r="C276" s="1" t="n">
        <v>45962</v>
      </c>
      <c r="D276" t="inlineStr">
        <is>
          <t>KALMAR LÄN</t>
        </is>
      </c>
      <c r="E276" t="inlineStr">
        <is>
          <t>HÖGSBY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32098-2025</t>
        </is>
      </c>
      <c r="B277" s="1" t="n">
        <v>45835.4666087963</v>
      </c>
      <c r="C277" s="1" t="n">
        <v>45962</v>
      </c>
      <c r="D277" t="inlineStr">
        <is>
          <t>KALMAR LÄN</t>
        </is>
      </c>
      <c r="E277" t="inlineStr">
        <is>
          <t>HÖGSBY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32083-2025</t>
        </is>
      </c>
      <c r="B278" s="1" t="n">
        <v>45835.45325231482</v>
      </c>
      <c r="C278" s="1" t="n">
        <v>45962</v>
      </c>
      <c r="D278" t="inlineStr">
        <is>
          <t>KALMAR LÄN</t>
        </is>
      </c>
      <c r="E278" t="inlineStr">
        <is>
          <t>HÖGSBY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8617-2024</t>
        </is>
      </c>
      <c r="B279" s="1" t="n">
        <v>45355.72739583333</v>
      </c>
      <c r="C279" s="1" t="n">
        <v>45962</v>
      </c>
      <c r="D279" t="inlineStr">
        <is>
          <t>KALMAR LÄN</t>
        </is>
      </c>
      <c r="E279" t="inlineStr">
        <is>
          <t>HÖGSBY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32042-2025</t>
        </is>
      </c>
      <c r="B280" s="1" t="n">
        <v>45835.43494212963</v>
      </c>
      <c r="C280" s="1" t="n">
        <v>45962</v>
      </c>
      <c r="D280" t="inlineStr">
        <is>
          <t>KALMAR LÄN</t>
        </is>
      </c>
      <c r="E280" t="inlineStr">
        <is>
          <t>HÖGSBY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59700-2023</t>
        </is>
      </c>
      <c r="B281" s="1" t="n">
        <v>45256.8952199074</v>
      </c>
      <c r="C281" s="1" t="n">
        <v>45962</v>
      </c>
      <c r="D281" t="inlineStr">
        <is>
          <t>KALMAR LÄN</t>
        </is>
      </c>
      <c r="E281" t="inlineStr">
        <is>
          <t>HÖGSBY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73709-2021</t>
        </is>
      </c>
      <c r="B282" s="1" t="n">
        <v>44552</v>
      </c>
      <c r="C282" s="1" t="n">
        <v>45962</v>
      </c>
      <c r="D282" t="inlineStr">
        <is>
          <t>KALMAR LÄN</t>
        </is>
      </c>
      <c r="E282" t="inlineStr">
        <is>
          <t>HÖGSBY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38285-2023</t>
        </is>
      </c>
      <c r="B283" s="1" t="n">
        <v>45160</v>
      </c>
      <c r="C283" s="1" t="n">
        <v>45962</v>
      </c>
      <c r="D283" t="inlineStr">
        <is>
          <t>KALMAR LÄN</t>
        </is>
      </c>
      <c r="E283" t="inlineStr">
        <is>
          <t>HÖGSBY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32671-2025</t>
        </is>
      </c>
      <c r="B284" s="1" t="n">
        <v>45838.7009375</v>
      </c>
      <c r="C284" s="1" t="n">
        <v>45962</v>
      </c>
      <c r="D284" t="inlineStr">
        <is>
          <t>KALMAR LÄN</t>
        </is>
      </c>
      <c r="E284" t="inlineStr">
        <is>
          <t>HÖGSBY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32667-2025</t>
        </is>
      </c>
      <c r="B285" s="1" t="n">
        <v>45838.69145833333</v>
      </c>
      <c r="C285" s="1" t="n">
        <v>45962</v>
      </c>
      <c r="D285" t="inlineStr">
        <is>
          <t>KALMAR LÄN</t>
        </is>
      </c>
      <c r="E285" t="inlineStr">
        <is>
          <t>HÖGSBY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32662-2025</t>
        </is>
      </c>
      <c r="B286" s="1" t="n">
        <v>45838.68005787037</v>
      </c>
      <c r="C286" s="1" t="n">
        <v>45962</v>
      </c>
      <c r="D286" t="inlineStr">
        <is>
          <t>KALMAR LÄN</t>
        </is>
      </c>
      <c r="E286" t="inlineStr">
        <is>
          <t>HÖGSBY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58679-2022</t>
        </is>
      </c>
      <c r="B287" s="1" t="n">
        <v>44902.68434027778</v>
      </c>
      <c r="C287" s="1" t="n">
        <v>45962</v>
      </c>
      <c r="D287" t="inlineStr">
        <is>
          <t>KALMAR LÄN</t>
        </is>
      </c>
      <c r="E287" t="inlineStr">
        <is>
          <t>HÖGSBY</t>
        </is>
      </c>
      <c r="G287" t="n">
        <v>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47503-2023</t>
        </is>
      </c>
      <c r="B288" s="1" t="n">
        <v>45203.2680787037</v>
      </c>
      <c r="C288" s="1" t="n">
        <v>45962</v>
      </c>
      <c r="D288" t="inlineStr">
        <is>
          <t>KALMAR LÄN</t>
        </is>
      </c>
      <c r="E288" t="inlineStr">
        <is>
          <t>HÖGSBY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32663-2025</t>
        </is>
      </c>
      <c r="B289" s="1" t="n">
        <v>45838.68266203703</v>
      </c>
      <c r="C289" s="1" t="n">
        <v>45962</v>
      </c>
      <c r="D289" t="inlineStr">
        <is>
          <t>KALMAR LÄN</t>
        </is>
      </c>
      <c r="E289" t="inlineStr">
        <is>
          <t>HÖGSBY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3548-2024</t>
        </is>
      </c>
      <c r="B290" s="1" t="n">
        <v>45320.60097222222</v>
      </c>
      <c r="C290" s="1" t="n">
        <v>45962</v>
      </c>
      <c r="D290" t="inlineStr">
        <is>
          <t>KALMAR LÄN</t>
        </is>
      </c>
      <c r="E290" t="inlineStr">
        <is>
          <t>HÖGSBY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39235-2021</t>
        </is>
      </c>
      <c r="B291" s="1" t="n">
        <v>44413.45243055555</v>
      </c>
      <c r="C291" s="1" t="n">
        <v>45962</v>
      </c>
      <c r="D291" t="inlineStr">
        <is>
          <t>KALMAR LÄN</t>
        </is>
      </c>
      <c r="E291" t="inlineStr">
        <is>
          <t>HÖGSBY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41479-2023</t>
        </is>
      </c>
      <c r="B292" s="1" t="n">
        <v>45175.44179398148</v>
      </c>
      <c r="C292" s="1" t="n">
        <v>45962</v>
      </c>
      <c r="D292" t="inlineStr">
        <is>
          <t>KALMAR LÄN</t>
        </is>
      </c>
      <c r="E292" t="inlineStr">
        <is>
          <t>HÖGSBY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22688-2025</t>
        </is>
      </c>
      <c r="B293" s="1" t="n">
        <v>45789.52796296297</v>
      </c>
      <c r="C293" s="1" t="n">
        <v>45962</v>
      </c>
      <c r="D293" t="inlineStr">
        <is>
          <t>KALMAR LÄN</t>
        </is>
      </c>
      <c r="E293" t="inlineStr">
        <is>
          <t>HÖGSBY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60446-2023</t>
        </is>
      </c>
      <c r="B294" s="1" t="n">
        <v>45259.53137731482</v>
      </c>
      <c r="C294" s="1" t="n">
        <v>45962</v>
      </c>
      <c r="D294" t="inlineStr">
        <is>
          <t>KALMAR LÄN</t>
        </is>
      </c>
      <c r="E294" t="inlineStr">
        <is>
          <t>HÖGSBY</t>
        </is>
      </c>
      <c r="G294" t="n">
        <v>6.5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51819-2024</t>
        </is>
      </c>
      <c r="B295" s="1" t="n">
        <v>45604</v>
      </c>
      <c r="C295" s="1" t="n">
        <v>45962</v>
      </c>
      <c r="D295" t="inlineStr">
        <is>
          <t>KALMAR LÄN</t>
        </is>
      </c>
      <c r="E295" t="inlineStr">
        <is>
          <t>HÖGSBY</t>
        </is>
      </c>
      <c r="G295" t="n">
        <v>3.9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33831-2025</t>
        </is>
      </c>
      <c r="B296" s="1" t="n">
        <v>45842.47414351852</v>
      </c>
      <c r="C296" s="1" t="n">
        <v>45962</v>
      </c>
      <c r="D296" t="inlineStr">
        <is>
          <t>KALMAR LÄN</t>
        </is>
      </c>
      <c r="E296" t="inlineStr">
        <is>
          <t>HÖGSBY</t>
        </is>
      </c>
      <c r="F296" t="inlineStr">
        <is>
          <t>Sveaskog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33834-2025</t>
        </is>
      </c>
      <c r="B297" s="1" t="n">
        <v>45842.47575231481</v>
      </c>
      <c r="C297" s="1" t="n">
        <v>45962</v>
      </c>
      <c r="D297" t="inlineStr">
        <is>
          <t>KALMAR LÄN</t>
        </is>
      </c>
      <c r="E297" t="inlineStr">
        <is>
          <t>HÖGSBY</t>
        </is>
      </c>
      <c r="F297" t="inlineStr">
        <is>
          <t>Sveaskog</t>
        </is>
      </c>
      <c r="G297" t="n">
        <v>4.4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38802-2024</t>
        </is>
      </c>
      <c r="B298" s="1" t="n">
        <v>45547.53318287037</v>
      </c>
      <c r="C298" s="1" t="n">
        <v>45962</v>
      </c>
      <c r="D298" t="inlineStr">
        <is>
          <t>KALMAR LÄN</t>
        </is>
      </c>
      <c r="E298" t="inlineStr">
        <is>
          <t>HÖGSBY</t>
        </is>
      </c>
      <c r="F298" t="inlineStr">
        <is>
          <t>Sveaskog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6819-2025</t>
        </is>
      </c>
      <c r="B299" s="1" t="n">
        <v>45700</v>
      </c>
      <c r="C299" s="1" t="n">
        <v>45962</v>
      </c>
      <c r="D299" t="inlineStr">
        <is>
          <t>KALMAR LÄN</t>
        </is>
      </c>
      <c r="E299" t="inlineStr">
        <is>
          <t>HÖGSBY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6828-2025</t>
        </is>
      </c>
      <c r="B300" s="1" t="n">
        <v>45700</v>
      </c>
      <c r="C300" s="1" t="n">
        <v>45962</v>
      </c>
      <c r="D300" t="inlineStr">
        <is>
          <t>KALMAR LÄN</t>
        </is>
      </c>
      <c r="E300" t="inlineStr">
        <is>
          <t>HÖGSBY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33959-2025</t>
        </is>
      </c>
      <c r="B301" s="1" t="n">
        <v>45842.68583333334</v>
      </c>
      <c r="C301" s="1" t="n">
        <v>45962</v>
      </c>
      <c r="D301" t="inlineStr">
        <is>
          <t>KALMAR LÄN</t>
        </is>
      </c>
      <c r="E301" t="inlineStr">
        <is>
          <t>HÖGSBY</t>
        </is>
      </c>
      <c r="G301" t="n">
        <v>4.1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56705-2023</t>
        </is>
      </c>
      <c r="B302" s="1" t="n">
        <v>45244</v>
      </c>
      <c r="C302" s="1" t="n">
        <v>45962</v>
      </c>
      <c r="D302" t="inlineStr">
        <is>
          <t>KALMAR LÄN</t>
        </is>
      </c>
      <c r="E302" t="inlineStr">
        <is>
          <t>HÖGSBY</t>
        </is>
      </c>
      <c r="G302" t="n">
        <v>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34577-2025</t>
        </is>
      </c>
      <c r="B303" s="1" t="n">
        <v>45847.60380787037</v>
      </c>
      <c r="C303" s="1" t="n">
        <v>45962</v>
      </c>
      <c r="D303" t="inlineStr">
        <is>
          <t>KALMAR LÄN</t>
        </is>
      </c>
      <c r="E303" t="inlineStr">
        <is>
          <t>HÖGSBY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28650-2023</t>
        </is>
      </c>
      <c r="B304" s="1" t="n">
        <v>45103.64746527778</v>
      </c>
      <c r="C304" s="1" t="n">
        <v>45962</v>
      </c>
      <c r="D304" t="inlineStr">
        <is>
          <t>KALMAR LÄN</t>
        </is>
      </c>
      <c r="E304" t="inlineStr">
        <is>
          <t>HÖGSBY</t>
        </is>
      </c>
      <c r="F304" t="inlineStr">
        <is>
          <t>Sveaskog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38597-2024</t>
        </is>
      </c>
      <c r="B305" s="1" t="n">
        <v>45546.67172453704</v>
      </c>
      <c r="C305" s="1" t="n">
        <v>45962</v>
      </c>
      <c r="D305" t="inlineStr">
        <is>
          <t>KALMAR LÄN</t>
        </is>
      </c>
      <c r="E305" t="inlineStr">
        <is>
          <t>HÖGSBY</t>
        </is>
      </c>
      <c r="F305" t="inlineStr">
        <is>
          <t>Sveaskog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50458-2022</t>
        </is>
      </c>
      <c r="B306" s="1" t="n">
        <v>44866.48024305556</v>
      </c>
      <c r="C306" s="1" t="n">
        <v>45962</v>
      </c>
      <c r="D306" t="inlineStr">
        <is>
          <t>KALMAR LÄN</t>
        </is>
      </c>
      <c r="E306" t="inlineStr">
        <is>
          <t>HÖGSBY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34579-2025</t>
        </is>
      </c>
      <c r="B307" s="1" t="n">
        <v>45847.60523148148</v>
      </c>
      <c r="C307" s="1" t="n">
        <v>45962</v>
      </c>
      <c r="D307" t="inlineStr">
        <is>
          <t>KALMAR LÄN</t>
        </is>
      </c>
      <c r="E307" t="inlineStr">
        <is>
          <t>HÖGSBY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6823-2025</t>
        </is>
      </c>
      <c r="B308" s="1" t="n">
        <v>45700</v>
      </c>
      <c r="C308" s="1" t="n">
        <v>45962</v>
      </c>
      <c r="D308" t="inlineStr">
        <is>
          <t>KALMAR LÄN</t>
        </is>
      </c>
      <c r="E308" t="inlineStr">
        <is>
          <t>HÖGSBY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6824-2025</t>
        </is>
      </c>
      <c r="B309" s="1" t="n">
        <v>45700</v>
      </c>
      <c r="C309" s="1" t="n">
        <v>45962</v>
      </c>
      <c r="D309" t="inlineStr">
        <is>
          <t>KALMAR LÄN</t>
        </is>
      </c>
      <c r="E309" t="inlineStr">
        <is>
          <t>HÖGSBY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34634-2025</t>
        </is>
      </c>
      <c r="B310" s="1" t="n">
        <v>45848.27699074074</v>
      </c>
      <c r="C310" s="1" t="n">
        <v>45962</v>
      </c>
      <c r="D310" t="inlineStr">
        <is>
          <t>KALMAR LÄN</t>
        </is>
      </c>
      <c r="E310" t="inlineStr">
        <is>
          <t>HÖGSBY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3622-2022</t>
        </is>
      </c>
      <c r="B311" s="1" t="n">
        <v>44586</v>
      </c>
      <c r="C311" s="1" t="n">
        <v>45962</v>
      </c>
      <c r="D311" t="inlineStr">
        <is>
          <t>KALMAR LÄN</t>
        </is>
      </c>
      <c r="E311" t="inlineStr">
        <is>
          <t>HÖGSBY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40135-2024</t>
        </is>
      </c>
      <c r="B312" s="1" t="n">
        <v>45554.47412037037</v>
      </c>
      <c r="C312" s="1" t="n">
        <v>45962</v>
      </c>
      <c r="D312" t="inlineStr">
        <is>
          <t>KALMAR LÄN</t>
        </is>
      </c>
      <c r="E312" t="inlineStr">
        <is>
          <t>HÖGSBY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60555-2021</t>
        </is>
      </c>
      <c r="B313" s="1" t="n">
        <v>44496.54194444444</v>
      </c>
      <c r="C313" s="1" t="n">
        <v>45962</v>
      </c>
      <c r="D313" t="inlineStr">
        <is>
          <t>KALMAR LÄN</t>
        </is>
      </c>
      <c r="E313" t="inlineStr">
        <is>
          <t>HÖGSBY</t>
        </is>
      </c>
      <c r="G313" t="n">
        <v>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10871-2023</t>
        </is>
      </c>
      <c r="B314" s="1" t="n">
        <v>44991.41760416667</v>
      </c>
      <c r="C314" s="1" t="n">
        <v>45962</v>
      </c>
      <c r="D314" t="inlineStr">
        <is>
          <t>KALMAR LÄN</t>
        </is>
      </c>
      <c r="E314" t="inlineStr">
        <is>
          <t>HÖGSBY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20573-2025</t>
        </is>
      </c>
      <c r="B315" s="1" t="n">
        <v>45775.67554398148</v>
      </c>
      <c r="C315" s="1" t="n">
        <v>45962</v>
      </c>
      <c r="D315" t="inlineStr">
        <is>
          <t>KALMAR LÄN</t>
        </is>
      </c>
      <c r="E315" t="inlineStr">
        <is>
          <t>HÖGSBY</t>
        </is>
      </c>
      <c r="G315" t="n">
        <v>5.7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24609-2024</t>
        </is>
      </c>
      <c r="B316" s="1" t="n">
        <v>45460.48144675926</v>
      </c>
      <c r="C316" s="1" t="n">
        <v>45962</v>
      </c>
      <c r="D316" t="inlineStr">
        <is>
          <t>KALMAR LÄN</t>
        </is>
      </c>
      <c r="E316" t="inlineStr">
        <is>
          <t>HÖGSBY</t>
        </is>
      </c>
      <c r="F316" t="inlineStr">
        <is>
          <t>Sveaskog</t>
        </is>
      </c>
      <c r="G316" t="n">
        <v>7.7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4739-2025</t>
        </is>
      </c>
      <c r="B317" s="1" t="n">
        <v>45688</v>
      </c>
      <c r="C317" s="1" t="n">
        <v>45962</v>
      </c>
      <c r="D317" t="inlineStr">
        <is>
          <t>KALMAR LÄN</t>
        </is>
      </c>
      <c r="E317" t="inlineStr">
        <is>
          <t>HÖGSBY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8108-2025</t>
        </is>
      </c>
      <c r="B318" s="1" t="n">
        <v>45707.71280092592</v>
      </c>
      <c r="C318" s="1" t="n">
        <v>45962</v>
      </c>
      <c r="D318" t="inlineStr">
        <is>
          <t>KALMAR LÄN</t>
        </is>
      </c>
      <c r="E318" t="inlineStr">
        <is>
          <t>HÖGSBY</t>
        </is>
      </c>
      <c r="G318" t="n">
        <v>4.1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8116-2025</t>
        </is>
      </c>
      <c r="B319" s="1" t="n">
        <v>45707.74365740741</v>
      </c>
      <c r="C319" s="1" t="n">
        <v>45962</v>
      </c>
      <c r="D319" t="inlineStr">
        <is>
          <t>KALMAR LÄN</t>
        </is>
      </c>
      <c r="E319" t="inlineStr">
        <is>
          <t>HÖGSBY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39237-2021</t>
        </is>
      </c>
      <c r="B320" s="1" t="n">
        <v>44413.45931712963</v>
      </c>
      <c r="C320" s="1" t="n">
        <v>45962</v>
      </c>
      <c r="D320" t="inlineStr">
        <is>
          <t>KALMAR LÄN</t>
        </is>
      </c>
      <c r="E320" t="inlineStr">
        <is>
          <t>HÖGSBY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11707-2025</t>
        </is>
      </c>
      <c r="B321" s="1" t="n">
        <v>45727.58512731481</v>
      </c>
      <c r="C321" s="1" t="n">
        <v>45962</v>
      </c>
      <c r="D321" t="inlineStr">
        <is>
          <t>KALMAR LÄN</t>
        </is>
      </c>
      <c r="E321" t="inlineStr">
        <is>
          <t>HÖGSBY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30294-2022</t>
        </is>
      </c>
      <c r="B322" s="1" t="n">
        <v>44760</v>
      </c>
      <c r="C322" s="1" t="n">
        <v>45962</v>
      </c>
      <c r="D322" t="inlineStr">
        <is>
          <t>KALMAR LÄN</t>
        </is>
      </c>
      <c r="E322" t="inlineStr">
        <is>
          <t>HÖGSBY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53328-2022</t>
        </is>
      </c>
      <c r="B323" s="1" t="n">
        <v>44879.29515046296</v>
      </c>
      <c r="C323" s="1" t="n">
        <v>45962</v>
      </c>
      <c r="D323" t="inlineStr">
        <is>
          <t>KALMAR LÄN</t>
        </is>
      </c>
      <c r="E323" t="inlineStr">
        <is>
          <t>HÖGSBY</t>
        </is>
      </c>
      <c r="G323" t="n">
        <v>8.699999999999999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58792-2022</t>
        </is>
      </c>
      <c r="B324" s="1" t="n">
        <v>44903</v>
      </c>
      <c r="C324" s="1" t="n">
        <v>45962</v>
      </c>
      <c r="D324" t="inlineStr">
        <is>
          <t>KALMAR LÄN</t>
        </is>
      </c>
      <c r="E324" t="inlineStr">
        <is>
          <t>HÖGSBY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11694-2025</t>
        </is>
      </c>
      <c r="B325" s="1" t="n">
        <v>45727.57010416667</v>
      </c>
      <c r="C325" s="1" t="n">
        <v>45962</v>
      </c>
      <c r="D325" t="inlineStr">
        <is>
          <t>KALMAR LÄN</t>
        </is>
      </c>
      <c r="E325" t="inlineStr">
        <is>
          <t>HÖGSBY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10409-2023</t>
        </is>
      </c>
      <c r="B326" s="1" t="n">
        <v>44987</v>
      </c>
      <c r="C326" s="1" t="n">
        <v>45962</v>
      </c>
      <c r="D326" t="inlineStr">
        <is>
          <t>KALMAR LÄN</t>
        </is>
      </c>
      <c r="E326" t="inlineStr">
        <is>
          <t>HÖGSBY</t>
        </is>
      </c>
      <c r="G326" t="n">
        <v>2.6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32632-2025</t>
        </is>
      </c>
      <c r="B327" s="1" t="n">
        <v>45838.65675925926</v>
      </c>
      <c r="C327" s="1" t="n">
        <v>45962</v>
      </c>
      <c r="D327" t="inlineStr">
        <is>
          <t>KALMAR LÄN</t>
        </is>
      </c>
      <c r="E327" t="inlineStr">
        <is>
          <t>HÖGSBY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47443-2025</t>
        </is>
      </c>
      <c r="B328" s="1" t="n">
        <v>45930</v>
      </c>
      <c r="C328" s="1" t="n">
        <v>45962</v>
      </c>
      <c r="D328" t="inlineStr">
        <is>
          <t>KALMAR LÄN</t>
        </is>
      </c>
      <c r="E328" t="inlineStr">
        <is>
          <t>HÖGSBY</t>
        </is>
      </c>
      <c r="F328" t="inlineStr">
        <is>
          <t>Kyrkan</t>
        </is>
      </c>
      <c r="G328" t="n">
        <v>5.1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22687-2025</t>
        </is>
      </c>
      <c r="B329" s="1" t="n">
        <v>45789.51780092593</v>
      </c>
      <c r="C329" s="1" t="n">
        <v>45962</v>
      </c>
      <c r="D329" t="inlineStr">
        <is>
          <t>KALMAR LÄN</t>
        </is>
      </c>
      <c r="E329" t="inlineStr">
        <is>
          <t>HÖGSBY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14193-2024</t>
        </is>
      </c>
      <c r="B330" s="1" t="n">
        <v>45393.36902777778</v>
      </c>
      <c r="C330" s="1" t="n">
        <v>45962</v>
      </c>
      <c r="D330" t="inlineStr">
        <is>
          <t>KALMAR LÄN</t>
        </is>
      </c>
      <c r="E330" t="inlineStr">
        <is>
          <t>HÖGSBY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45835-2025</t>
        </is>
      </c>
      <c r="B331" s="1" t="n">
        <v>45923.6091087963</v>
      </c>
      <c r="C331" s="1" t="n">
        <v>45962</v>
      </c>
      <c r="D331" t="inlineStr">
        <is>
          <t>KALMAR LÄN</t>
        </is>
      </c>
      <c r="E331" t="inlineStr">
        <is>
          <t>HÖGSBY</t>
        </is>
      </c>
      <c r="G331" t="n">
        <v>5.2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62562-2022</t>
        </is>
      </c>
      <c r="B332" s="1" t="n">
        <v>44924.78539351852</v>
      </c>
      <c r="C332" s="1" t="n">
        <v>45962</v>
      </c>
      <c r="D332" t="inlineStr">
        <is>
          <t>KALMAR LÄN</t>
        </is>
      </c>
      <c r="E332" t="inlineStr">
        <is>
          <t>HÖGSBY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37819-2025</t>
        </is>
      </c>
      <c r="B333" s="1" t="n">
        <v>45881.39194444445</v>
      </c>
      <c r="C333" s="1" t="n">
        <v>45962</v>
      </c>
      <c r="D333" t="inlineStr">
        <is>
          <t>KALMAR LÄN</t>
        </is>
      </c>
      <c r="E333" t="inlineStr">
        <is>
          <t>HÖGSBY</t>
        </is>
      </c>
      <c r="F333" t="inlineStr">
        <is>
          <t>Kommuner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37657-2025</t>
        </is>
      </c>
      <c r="B334" s="1" t="n">
        <v>45880.4963425926</v>
      </c>
      <c r="C334" s="1" t="n">
        <v>45962</v>
      </c>
      <c r="D334" t="inlineStr">
        <is>
          <t>KALMAR LÄN</t>
        </is>
      </c>
      <c r="E334" t="inlineStr">
        <is>
          <t>HÖGSBY</t>
        </is>
      </c>
      <c r="F334" t="inlineStr">
        <is>
          <t>Sveaskog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25223-2022</t>
        </is>
      </c>
      <c r="B335" s="1" t="n">
        <v>44729</v>
      </c>
      <c r="C335" s="1" t="n">
        <v>45962</v>
      </c>
      <c r="D335" t="inlineStr">
        <is>
          <t>KALMAR LÄN</t>
        </is>
      </c>
      <c r="E335" t="inlineStr">
        <is>
          <t>HÖGSBY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38068-2025</t>
        </is>
      </c>
      <c r="B336" s="1" t="n">
        <v>45882.43810185185</v>
      </c>
      <c r="C336" s="1" t="n">
        <v>45962</v>
      </c>
      <c r="D336" t="inlineStr">
        <is>
          <t>KALMAR LÄN</t>
        </is>
      </c>
      <c r="E336" t="inlineStr">
        <is>
          <t>HÖGSBY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9616-2022</t>
        </is>
      </c>
      <c r="B337" s="1" t="n">
        <v>44617</v>
      </c>
      <c r="C337" s="1" t="n">
        <v>45962</v>
      </c>
      <c r="D337" t="inlineStr">
        <is>
          <t>KALMAR LÄN</t>
        </is>
      </c>
      <c r="E337" t="inlineStr">
        <is>
          <t>HÖGSBY</t>
        </is>
      </c>
      <c r="G337" t="n">
        <v>6.4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17864-2025</t>
        </is>
      </c>
      <c r="B338" s="1" t="n">
        <v>45758.62858796296</v>
      </c>
      <c r="C338" s="1" t="n">
        <v>45962</v>
      </c>
      <c r="D338" t="inlineStr">
        <is>
          <t>KALMAR LÄN</t>
        </is>
      </c>
      <c r="E338" t="inlineStr">
        <is>
          <t>HÖGSBY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20398-2025</t>
        </is>
      </c>
      <c r="B339" s="1" t="n">
        <v>45775.45506944445</v>
      </c>
      <c r="C339" s="1" t="n">
        <v>45962</v>
      </c>
      <c r="D339" t="inlineStr">
        <is>
          <t>KALMAR LÄN</t>
        </is>
      </c>
      <c r="E339" t="inlineStr">
        <is>
          <t>HÖGSBY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59430-2023</t>
        </is>
      </c>
      <c r="B340" s="1" t="n">
        <v>45254.288125</v>
      </c>
      <c r="C340" s="1" t="n">
        <v>45962</v>
      </c>
      <c r="D340" t="inlineStr">
        <is>
          <t>KALMAR LÄN</t>
        </is>
      </c>
      <c r="E340" t="inlineStr">
        <is>
          <t>HÖGSBY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24612-2024</t>
        </is>
      </c>
      <c r="B341" s="1" t="n">
        <v>45460.48450231482</v>
      </c>
      <c r="C341" s="1" t="n">
        <v>45962</v>
      </c>
      <c r="D341" t="inlineStr">
        <is>
          <t>KALMAR LÄN</t>
        </is>
      </c>
      <c r="E341" t="inlineStr">
        <is>
          <t>HÖGSBY</t>
        </is>
      </c>
      <c r="F341" t="inlineStr">
        <is>
          <t>Sveaskog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52177-2022</t>
        </is>
      </c>
      <c r="B342" s="1" t="n">
        <v>44868</v>
      </c>
      <c r="C342" s="1" t="n">
        <v>45962</v>
      </c>
      <c r="D342" t="inlineStr">
        <is>
          <t>KALMAR LÄN</t>
        </is>
      </c>
      <c r="E342" t="inlineStr">
        <is>
          <t>HÖGSBY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39629-2024</t>
        </is>
      </c>
      <c r="B343" s="1" t="n">
        <v>45552.43846064815</v>
      </c>
      <c r="C343" s="1" t="n">
        <v>45962</v>
      </c>
      <c r="D343" t="inlineStr">
        <is>
          <t>KALMAR LÄN</t>
        </is>
      </c>
      <c r="E343" t="inlineStr">
        <is>
          <t>HÖGSBY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12396-2023</t>
        </is>
      </c>
      <c r="B344" s="1" t="n">
        <v>44999</v>
      </c>
      <c r="C344" s="1" t="n">
        <v>45962</v>
      </c>
      <c r="D344" t="inlineStr">
        <is>
          <t>KALMAR LÄN</t>
        </is>
      </c>
      <c r="E344" t="inlineStr">
        <is>
          <t>HÖGSBY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38267-2025</t>
        </is>
      </c>
      <c r="B345" s="1" t="n">
        <v>45883.40609953704</v>
      </c>
      <c r="C345" s="1" t="n">
        <v>45962</v>
      </c>
      <c r="D345" t="inlineStr">
        <is>
          <t>KALMAR LÄN</t>
        </is>
      </c>
      <c r="E345" t="inlineStr">
        <is>
          <t>HÖGSBY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48681-2025</t>
        </is>
      </c>
      <c r="B346" s="1" t="n">
        <v>45936.59734953703</v>
      </c>
      <c r="C346" s="1" t="n">
        <v>45962</v>
      </c>
      <c r="D346" t="inlineStr">
        <is>
          <t>KALMAR LÄN</t>
        </is>
      </c>
      <c r="E346" t="inlineStr">
        <is>
          <t>HÖGSBY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40496-2025</t>
        </is>
      </c>
      <c r="B347" s="1" t="n">
        <v>45896.31922453704</v>
      </c>
      <c r="C347" s="1" t="n">
        <v>45962</v>
      </c>
      <c r="D347" t="inlineStr">
        <is>
          <t>KALMAR LÄN</t>
        </is>
      </c>
      <c r="E347" t="inlineStr">
        <is>
          <t>HÖGSBY</t>
        </is>
      </c>
      <c r="F347" t="inlineStr">
        <is>
          <t>Kommuner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48244-2025</t>
        </is>
      </c>
      <c r="B348" s="1" t="n">
        <v>45932</v>
      </c>
      <c r="C348" s="1" t="n">
        <v>45962</v>
      </c>
      <c r="D348" t="inlineStr">
        <is>
          <t>KALMAR LÄN</t>
        </is>
      </c>
      <c r="E348" t="inlineStr">
        <is>
          <t>HÖGSBY</t>
        </is>
      </c>
      <c r="G348" t="n">
        <v>19.2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9454-2023</t>
        </is>
      </c>
      <c r="B349" s="1" t="n">
        <v>44981</v>
      </c>
      <c r="C349" s="1" t="n">
        <v>45962</v>
      </c>
      <c r="D349" t="inlineStr">
        <is>
          <t>KALMAR LÄN</t>
        </is>
      </c>
      <c r="E349" t="inlineStr">
        <is>
          <t>HÖGSBY</t>
        </is>
      </c>
      <c r="F349" t="inlineStr">
        <is>
          <t>Övriga Aktiebolag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50428-2024</t>
        </is>
      </c>
      <c r="B350" s="1" t="n">
        <v>45600</v>
      </c>
      <c r="C350" s="1" t="n">
        <v>45962</v>
      </c>
      <c r="D350" t="inlineStr">
        <is>
          <t>KALMAR LÄN</t>
        </is>
      </c>
      <c r="E350" t="inlineStr">
        <is>
          <t>HÖGSBY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38600-2024</t>
        </is>
      </c>
      <c r="B351" s="1" t="n">
        <v>45546.67505787037</v>
      </c>
      <c r="C351" s="1" t="n">
        <v>45962</v>
      </c>
      <c r="D351" t="inlineStr">
        <is>
          <t>KALMAR LÄN</t>
        </is>
      </c>
      <c r="E351" t="inlineStr">
        <is>
          <t>HÖGSBY</t>
        </is>
      </c>
      <c r="F351" t="inlineStr">
        <is>
          <t>Sveaskog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10546-2025</t>
        </is>
      </c>
      <c r="B352" s="1" t="n">
        <v>45721.49203703704</v>
      </c>
      <c r="C352" s="1" t="n">
        <v>45962</v>
      </c>
      <c r="D352" t="inlineStr">
        <is>
          <t>KALMAR LÄN</t>
        </is>
      </c>
      <c r="E352" t="inlineStr">
        <is>
          <t>HÖGSBY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10547-2025</t>
        </is>
      </c>
      <c r="B353" s="1" t="n">
        <v>45721.49525462963</v>
      </c>
      <c r="C353" s="1" t="n">
        <v>45962</v>
      </c>
      <c r="D353" t="inlineStr">
        <is>
          <t>KALMAR LÄN</t>
        </is>
      </c>
      <c r="E353" t="inlineStr">
        <is>
          <t>HÖGSBY</t>
        </is>
      </c>
      <c r="G353" t="n">
        <v>3.9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40802-2025</t>
        </is>
      </c>
      <c r="B354" s="1" t="n">
        <v>45897.45994212963</v>
      </c>
      <c r="C354" s="1" t="n">
        <v>45962</v>
      </c>
      <c r="D354" t="inlineStr">
        <is>
          <t>KALMAR LÄN</t>
        </is>
      </c>
      <c r="E354" t="inlineStr">
        <is>
          <t>HÖGSBY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58050-2023</t>
        </is>
      </c>
      <c r="B355" s="1" t="n">
        <v>45247</v>
      </c>
      <c r="C355" s="1" t="n">
        <v>45962</v>
      </c>
      <c r="D355" t="inlineStr">
        <is>
          <t>KALMAR LÄN</t>
        </is>
      </c>
      <c r="E355" t="inlineStr">
        <is>
          <t>HÖGSBY</t>
        </is>
      </c>
      <c r="G355" t="n">
        <v>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23413-2023</t>
        </is>
      </c>
      <c r="B356" s="1" t="n">
        <v>45076.506875</v>
      </c>
      <c r="C356" s="1" t="n">
        <v>45962</v>
      </c>
      <c r="D356" t="inlineStr">
        <is>
          <t>KALMAR LÄN</t>
        </is>
      </c>
      <c r="E356" t="inlineStr">
        <is>
          <t>HÖGSBY</t>
        </is>
      </c>
      <c r="F356" t="inlineStr">
        <is>
          <t>Sveaskog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65130-2023</t>
        </is>
      </c>
      <c r="B357" s="1" t="n">
        <v>45288.50891203704</v>
      </c>
      <c r="C357" s="1" t="n">
        <v>45962</v>
      </c>
      <c r="D357" t="inlineStr">
        <is>
          <t>KALMAR LÄN</t>
        </is>
      </c>
      <c r="E357" t="inlineStr">
        <is>
          <t>HÖGSBY</t>
        </is>
      </c>
      <c r="F357" t="inlineStr">
        <is>
          <t>Sveaskog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50066-2025</t>
        </is>
      </c>
      <c r="B358" s="1" t="n">
        <v>45943.45310185185</v>
      </c>
      <c r="C358" s="1" t="n">
        <v>45962</v>
      </c>
      <c r="D358" t="inlineStr">
        <is>
          <t>KALMAR LÄN</t>
        </is>
      </c>
      <c r="E358" t="inlineStr">
        <is>
          <t>HÖGSBY</t>
        </is>
      </c>
      <c r="G358" t="n">
        <v>6.3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41619-2025</t>
        </is>
      </c>
      <c r="B359" s="1" t="n">
        <v>45901.70181712963</v>
      </c>
      <c r="C359" s="1" t="n">
        <v>45962</v>
      </c>
      <c r="D359" t="inlineStr">
        <is>
          <t>KALMAR LÄN</t>
        </is>
      </c>
      <c r="E359" t="inlineStr">
        <is>
          <t>HÖGSBY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22405-2025</t>
        </is>
      </c>
      <c r="B360" s="1" t="n">
        <v>45786.54319444444</v>
      </c>
      <c r="C360" s="1" t="n">
        <v>45962</v>
      </c>
      <c r="D360" t="inlineStr">
        <is>
          <t>KALMAR LÄN</t>
        </is>
      </c>
      <c r="E360" t="inlineStr">
        <is>
          <t>HÖGSBY</t>
        </is>
      </c>
      <c r="F360" t="inlineStr">
        <is>
          <t>Sveaskog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42053-2025</t>
        </is>
      </c>
      <c r="B361" s="1" t="n">
        <v>45903.63909722222</v>
      </c>
      <c r="C361" s="1" t="n">
        <v>45962</v>
      </c>
      <c r="D361" t="inlineStr">
        <is>
          <t>KALMAR LÄN</t>
        </is>
      </c>
      <c r="E361" t="inlineStr">
        <is>
          <t>HÖGSBY</t>
        </is>
      </c>
      <c r="G361" t="n">
        <v>3.1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42042-2025</t>
        </is>
      </c>
      <c r="B362" s="1" t="n">
        <v>45903.62023148148</v>
      </c>
      <c r="C362" s="1" t="n">
        <v>45962</v>
      </c>
      <c r="D362" t="inlineStr">
        <is>
          <t>KALMAR LÄN</t>
        </is>
      </c>
      <c r="E362" t="inlineStr">
        <is>
          <t>HÖGSBY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42044-2025</t>
        </is>
      </c>
      <c r="B363" s="1" t="n">
        <v>45903.62221064815</v>
      </c>
      <c r="C363" s="1" t="n">
        <v>45962</v>
      </c>
      <c r="D363" t="inlineStr">
        <is>
          <t>KALMAR LÄN</t>
        </is>
      </c>
      <c r="E363" t="inlineStr">
        <is>
          <t>HÖGSBY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41986-2025</t>
        </is>
      </c>
      <c r="B364" s="1" t="n">
        <v>45903.54209490741</v>
      </c>
      <c r="C364" s="1" t="n">
        <v>45962</v>
      </c>
      <c r="D364" t="inlineStr">
        <is>
          <t>KALMAR LÄN</t>
        </is>
      </c>
      <c r="E364" t="inlineStr">
        <is>
          <t>HÖGSBY</t>
        </is>
      </c>
      <c r="G364" t="n">
        <v>3.5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23124-2025</t>
        </is>
      </c>
      <c r="B365" s="1" t="n">
        <v>45791.37925925926</v>
      </c>
      <c r="C365" s="1" t="n">
        <v>45962</v>
      </c>
      <c r="D365" t="inlineStr">
        <is>
          <t>KALMAR LÄN</t>
        </is>
      </c>
      <c r="E365" t="inlineStr">
        <is>
          <t>HÖGSBY</t>
        </is>
      </c>
      <c r="G365" t="n">
        <v>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50947-2025</t>
        </is>
      </c>
      <c r="B366" s="1" t="n">
        <v>45946.74186342592</v>
      </c>
      <c r="C366" s="1" t="n">
        <v>45962</v>
      </c>
      <c r="D366" t="inlineStr">
        <is>
          <t>KALMAR LÄN</t>
        </is>
      </c>
      <c r="E366" t="inlineStr">
        <is>
          <t>HÖGSBY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50945-2025</t>
        </is>
      </c>
      <c r="B367" s="1" t="n">
        <v>45946.73013888889</v>
      </c>
      <c r="C367" s="1" t="n">
        <v>45962</v>
      </c>
      <c r="D367" t="inlineStr">
        <is>
          <t>KALMAR LÄN</t>
        </is>
      </c>
      <c r="E367" t="inlineStr">
        <is>
          <t>HÖGSBY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50948-2025</t>
        </is>
      </c>
      <c r="B368" s="1" t="n">
        <v>45946.74834490741</v>
      </c>
      <c r="C368" s="1" t="n">
        <v>45962</v>
      </c>
      <c r="D368" t="inlineStr">
        <is>
          <t>KALMAR LÄN</t>
        </is>
      </c>
      <c r="E368" t="inlineStr">
        <is>
          <t>HÖGSBY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50946-2025</t>
        </is>
      </c>
      <c r="B369" s="1" t="n">
        <v>45946.74065972222</v>
      </c>
      <c r="C369" s="1" t="n">
        <v>45962</v>
      </c>
      <c r="D369" t="inlineStr">
        <is>
          <t>KALMAR LÄN</t>
        </is>
      </c>
      <c r="E369" t="inlineStr">
        <is>
          <t>HÖGSBY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50950-2025</t>
        </is>
      </c>
      <c r="B370" s="1" t="n">
        <v>45946.75296296296</v>
      </c>
      <c r="C370" s="1" t="n">
        <v>45962</v>
      </c>
      <c r="D370" t="inlineStr">
        <is>
          <t>KALMAR LÄN</t>
        </is>
      </c>
      <c r="E370" t="inlineStr">
        <is>
          <t>HÖGSBY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34635-2025</t>
        </is>
      </c>
      <c r="B371" s="1" t="n">
        <v>45848.28428240741</v>
      </c>
      <c r="C371" s="1" t="n">
        <v>45962</v>
      </c>
      <c r="D371" t="inlineStr">
        <is>
          <t>KALMAR LÄN</t>
        </is>
      </c>
      <c r="E371" t="inlineStr">
        <is>
          <t>HÖGSBY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51720-2025</t>
        </is>
      </c>
      <c r="B372" s="1" t="n">
        <v>45950</v>
      </c>
      <c r="C372" s="1" t="n">
        <v>45962</v>
      </c>
      <c r="D372" t="inlineStr">
        <is>
          <t>KALMAR LÄN</t>
        </is>
      </c>
      <c r="E372" t="inlineStr">
        <is>
          <t>HÖGSBY</t>
        </is>
      </c>
      <c r="G372" t="n">
        <v>12.8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51724-2025</t>
        </is>
      </c>
      <c r="B373" s="1" t="n">
        <v>45951.58292824074</v>
      </c>
      <c r="C373" s="1" t="n">
        <v>45962</v>
      </c>
      <c r="D373" t="inlineStr">
        <is>
          <t>KALMAR LÄN</t>
        </is>
      </c>
      <c r="E373" t="inlineStr">
        <is>
          <t>HÖGSBY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43544-2025</t>
        </is>
      </c>
      <c r="B374" s="1" t="n">
        <v>45911.61324074074</v>
      </c>
      <c r="C374" s="1" t="n">
        <v>45962</v>
      </c>
      <c r="D374" t="inlineStr">
        <is>
          <t>KALMAR LÄN</t>
        </is>
      </c>
      <c r="E374" t="inlineStr">
        <is>
          <t>HÖGSBY</t>
        </is>
      </c>
      <c r="F374" t="inlineStr">
        <is>
          <t>Kommuner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43557-2025</t>
        </is>
      </c>
      <c r="B375" s="1" t="n">
        <v>45911.62422453704</v>
      </c>
      <c r="C375" s="1" t="n">
        <v>45962</v>
      </c>
      <c r="D375" t="inlineStr">
        <is>
          <t>KALMAR LÄN</t>
        </is>
      </c>
      <c r="E375" t="inlineStr">
        <is>
          <t>HÖGSBY</t>
        </is>
      </c>
      <c r="F375" t="inlineStr">
        <is>
          <t>Kommuner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52575-2025</t>
        </is>
      </c>
      <c r="B376" s="1" t="n">
        <v>45953</v>
      </c>
      <c r="C376" s="1" t="n">
        <v>45962</v>
      </c>
      <c r="D376" t="inlineStr">
        <is>
          <t>KALMAR LÄN</t>
        </is>
      </c>
      <c r="E376" t="inlineStr">
        <is>
          <t>HÖGSBY</t>
        </is>
      </c>
      <c r="F376" t="inlineStr">
        <is>
          <t>Kyrkan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52533-2025</t>
        </is>
      </c>
      <c r="B377" s="1" t="n">
        <v>45954.54008101852</v>
      </c>
      <c r="C377" s="1" t="n">
        <v>45962</v>
      </c>
      <c r="D377" t="inlineStr">
        <is>
          <t>KALMAR LÄN</t>
        </is>
      </c>
      <c r="E377" t="inlineStr">
        <is>
          <t>HÖGSBY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52545-2025</t>
        </is>
      </c>
      <c r="B378" s="1" t="n">
        <v>45954.55140046297</v>
      </c>
      <c r="C378" s="1" t="n">
        <v>45962</v>
      </c>
      <c r="D378" t="inlineStr">
        <is>
          <t>KALMAR LÄN</t>
        </is>
      </c>
      <c r="E378" t="inlineStr">
        <is>
          <t>HÖGSBY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52506-2025</t>
        </is>
      </c>
      <c r="B379" s="1" t="n">
        <v>45954.50127314815</v>
      </c>
      <c r="C379" s="1" t="n">
        <v>45962</v>
      </c>
      <c r="D379" t="inlineStr">
        <is>
          <t>KALMAR LÄN</t>
        </is>
      </c>
      <c r="E379" t="inlineStr">
        <is>
          <t>HÖGSBY</t>
        </is>
      </c>
      <c r="F379" t="inlineStr">
        <is>
          <t>Sveaskog</t>
        </is>
      </c>
      <c r="G379" t="n">
        <v>11.9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52507-2025</t>
        </is>
      </c>
      <c r="B380" s="1" t="n">
        <v>45954.50335648148</v>
      </c>
      <c r="C380" s="1" t="n">
        <v>45962</v>
      </c>
      <c r="D380" t="inlineStr">
        <is>
          <t>KALMAR LÄN</t>
        </is>
      </c>
      <c r="E380" t="inlineStr">
        <is>
          <t>HÖGSBY</t>
        </is>
      </c>
      <c r="F380" t="inlineStr">
        <is>
          <t>Sveaskog</t>
        </is>
      </c>
      <c r="G380" t="n">
        <v>3.4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>
      <c r="A381" t="inlineStr">
        <is>
          <t>A 53016-2025</t>
        </is>
      </c>
      <c r="B381" s="1" t="n">
        <v>45957.87729166666</v>
      </c>
      <c r="C381" s="1" t="n">
        <v>45962</v>
      </c>
      <c r="D381" t="inlineStr">
        <is>
          <t>KALMAR LÄN</t>
        </is>
      </c>
      <c r="E381" t="inlineStr">
        <is>
          <t>HÖGSBY</t>
        </is>
      </c>
      <c r="F381" t="inlineStr">
        <is>
          <t>Sveaskog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2025-11-01T10:06:39Z</dcterms:created>
  <dcterms:modified xmlns:dcterms="http://purl.org/dc/terms/" xmlns:xsi="http://www.w3.org/2001/XMLSchema-instance" xsi:type="dcterms:W3CDTF">2025-11-01T10:06:40Z</dcterms:modified>
</cp:coreProperties>
</file>