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59155-2022</t>
        </is>
      </c>
      <c r="B2" s="1" t="n">
        <v>44897</v>
      </c>
      <c r="C2" s="1" t="n">
        <v>45959</v>
      </c>
      <c r="D2" t="inlineStr">
        <is>
          <t>SKÅNE LÄN</t>
        </is>
      </c>
      <c r="E2" t="inlineStr">
        <is>
          <t>ÖSTRA GÖINGE</t>
        </is>
      </c>
      <c r="G2" t="n">
        <v>5.2</v>
      </c>
      <c r="H2" t="n">
        <v>0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Ask
Blek kraterlav
Gulfotshätta
Lönnlav</t>
        </is>
      </c>
      <c r="S2">
        <f>HYPERLINK("https://klasma.github.io/Logging_1256/artfynd/A 59155-2022 artfynd.xlsx", "A 59155-2022")</f>
        <v/>
      </c>
      <c r="T2">
        <f>HYPERLINK("https://klasma.github.io/Logging_1256/kartor/A 59155-2022 karta.png", "A 59155-2022")</f>
        <v/>
      </c>
      <c r="V2">
        <f>HYPERLINK("https://klasma.github.io/Logging_1256/klagomål/A 59155-2022 FSC-klagomål.docx", "A 59155-2022")</f>
        <v/>
      </c>
      <c r="W2">
        <f>HYPERLINK("https://klasma.github.io/Logging_1256/klagomålsmail/A 59155-2022 FSC-klagomål mail.docx", "A 59155-2022")</f>
        <v/>
      </c>
      <c r="X2">
        <f>HYPERLINK("https://klasma.github.io/Logging_1256/tillsyn/A 59155-2022 tillsynsbegäran.docx", "A 59155-2022")</f>
        <v/>
      </c>
      <c r="Y2">
        <f>HYPERLINK("https://klasma.github.io/Logging_1256/tillsynsmail/A 59155-2022 tillsynsbegäran mail.docx", "A 59155-2022")</f>
        <v/>
      </c>
    </row>
    <row r="3" ht="15" customHeight="1">
      <c r="A3" t="inlineStr">
        <is>
          <t>A 5468-2024</t>
        </is>
      </c>
      <c r="B3" s="1" t="n">
        <v>45332.73255787037</v>
      </c>
      <c r="C3" s="1" t="n">
        <v>45959</v>
      </c>
      <c r="D3" t="inlineStr">
        <is>
          <t>SKÅNE LÄN</t>
        </is>
      </c>
      <c r="E3" t="inlineStr">
        <is>
          <t>ÖSTRA GÖINGE</t>
        </is>
      </c>
      <c r="G3" t="n">
        <v>3.2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Slåttergubbe
Månlåsbräken
Svinrot</t>
        </is>
      </c>
      <c r="S3">
        <f>HYPERLINK("https://klasma.github.io/Logging_1256/artfynd/A 5468-2024 artfynd.xlsx", "A 5468-2024")</f>
        <v/>
      </c>
      <c r="T3">
        <f>HYPERLINK("https://klasma.github.io/Logging_1256/kartor/A 5468-2024 karta.png", "A 5468-2024")</f>
        <v/>
      </c>
      <c r="V3">
        <f>HYPERLINK("https://klasma.github.io/Logging_1256/klagomål/A 5468-2024 FSC-klagomål.docx", "A 5468-2024")</f>
        <v/>
      </c>
      <c r="W3">
        <f>HYPERLINK("https://klasma.github.io/Logging_1256/klagomålsmail/A 5468-2024 FSC-klagomål mail.docx", "A 5468-2024")</f>
        <v/>
      </c>
      <c r="X3">
        <f>HYPERLINK("https://klasma.github.io/Logging_1256/tillsyn/A 5468-2024 tillsynsbegäran.docx", "A 5468-2024")</f>
        <v/>
      </c>
      <c r="Y3">
        <f>HYPERLINK("https://klasma.github.io/Logging_1256/tillsynsmail/A 5468-2024 tillsynsbegäran mail.docx", "A 5468-2024")</f>
        <v/>
      </c>
    </row>
    <row r="4" ht="15" customHeight="1">
      <c r="A4" t="inlineStr">
        <is>
          <t>A 62060-2022</t>
        </is>
      </c>
      <c r="B4" s="1" t="n">
        <v>44918</v>
      </c>
      <c r="C4" s="1" t="n">
        <v>45959</v>
      </c>
      <c r="D4" t="inlineStr">
        <is>
          <t>SKÅNE LÄN</t>
        </is>
      </c>
      <c r="E4" t="inlineStr">
        <is>
          <t>ÖSTRA GÖINGE</t>
        </is>
      </c>
      <c r="G4" t="n">
        <v>2.7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Desmeknopp
Matt pricklav
Grå skärelav</t>
        </is>
      </c>
      <c r="S4">
        <f>HYPERLINK("https://klasma.github.io/Logging_1256/artfynd/A 62060-2022 artfynd.xlsx", "A 62060-2022")</f>
        <v/>
      </c>
      <c r="T4">
        <f>HYPERLINK("https://klasma.github.io/Logging_1256/kartor/A 62060-2022 karta.png", "A 62060-2022")</f>
        <v/>
      </c>
      <c r="V4">
        <f>HYPERLINK("https://klasma.github.io/Logging_1256/klagomål/A 62060-2022 FSC-klagomål.docx", "A 62060-2022")</f>
        <v/>
      </c>
      <c r="W4">
        <f>HYPERLINK("https://klasma.github.io/Logging_1256/klagomålsmail/A 62060-2022 FSC-klagomål mail.docx", "A 62060-2022")</f>
        <v/>
      </c>
      <c r="X4">
        <f>HYPERLINK("https://klasma.github.io/Logging_1256/tillsyn/A 62060-2022 tillsynsbegäran.docx", "A 62060-2022")</f>
        <v/>
      </c>
      <c r="Y4">
        <f>HYPERLINK("https://klasma.github.io/Logging_1256/tillsynsmail/A 62060-2022 tillsynsbegäran mail.docx", "A 62060-2022")</f>
        <v/>
      </c>
    </row>
    <row r="5" ht="15" customHeight="1">
      <c r="A5" t="inlineStr">
        <is>
          <t>A 63634-2023</t>
        </is>
      </c>
      <c r="B5" s="1" t="n">
        <v>45275</v>
      </c>
      <c r="C5" s="1" t="n">
        <v>45959</v>
      </c>
      <c r="D5" t="inlineStr">
        <is>
          <t>SKÅNE LÄN</t>
        </is>
      </c>
      <c r="E5" t="inlineStr">
        <is>
          <t>ÖSTRA GÖINGE</t>
        </is>
      </c>
      <c r="G5" t="n">
        <v>5.4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Svartvit flugsnappare
Ärtsångare
Skogsduva</t>
        </is>
      </c>
      <c r="S5">
        <f>HYPERLINK("https://klasma.github.io/Logging_1256/artfynd/A 63634-2023 artfynd.xlsx", "A 63634-2023")</f>
        <v/>
      </c>
      <c r="T5">
        <f>HYPERLINK("https://klasma.github.io/Logging_1256/kartor/A 63634-2023 karta.png", "A 63634-2023")</f>
        <v/>
      </c>
      <c r="V5">
        <f>HYPERLINK("https://klasma.github.io/Logging_1256/klagomål/A 63634-2023 FSC-klagomål.docx", "A 63634-2023")</f>
        <v/>
      </c>
      <c r="W5">
        <f>HYPERLINK("https://klasma.github.io/Logging_1256/klagomålsmail/A 63634-2023 FSC-klagomål mail.docx", "A 63634-2023")</f>
        <v/>
      </c>
      <c r="X5">
        <f>HYPERLINK("https://klasma.github.io/Logging_1256/tillsyn/A 63634-2023 tillsynsbegäran.docx", "A 63634-2023")</f>
        <v/>
      </c>
      <c r="Y5">
        <f>HYPERLINK("https://klasma.github.io/Logging_1256/tillsynsmail/A 63634-2023 tillsynsbegäran mail.docx", "A 63634-2023")</f>
        <v/>
      </c>
      <c r="Z5">
        <f>HYPERLINK("https://klasma.github.io/Logging_1256/fåglar/A 63634-2023 prioriterade fågelarter.docx", "A 63634-2023")</f>
        <v/>
      </c>
    </row>
    <row r="6" ht="15" customHeight="1">
      <c r="A6" t="inlineStr">
        <is>
          <t>A 22981-2021</t>
        </is>
      </c>
      <c r="B6" s="1" t="n">
        <v>44327</v>
      </c>
      <c r="C6" s="1" t="n">
        <v>45959</v>
      </c>
      <c r="D6" t="inlineStr">
        <is>
          <t>SKÅNE LÄN</t>
        </is>
      </c>
      <c r="E6" t="inlineStr">
        <is>
          <t>ÖSTRA GÖINGE</t>
        </is>
      </c>
      <c r="G6" t="n">
        <v>5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flugsnappare
Havstulpanlav</t>
        </is>
      </c>
      <c r="S6">
        <f>HYPERLINK("https://klasma.github.io/Logging_1256/artfynd/A 22981-2021 artfynd.xlsx", "A 22981-2021")</f>
        <v/>
      </c>
      <c r="T6">
        <f>HYPERLINK("https://klasma.github.io/Logging_1256/kartor/A 22981-2021 karta.png", "A 22981-2021")</f>
        <v/>
      </c>
      <c r="V6">
        <f>HYPERLINK("https://klasma.github.io/Logging_1256/klagomål/A 22981-2021 FSC-klagomål.docx", "A 22981-2021")</f>
        <v/>
      </c>
      <c r="W6">
        <f>HYPERLINK("https://klasma.github.io/Logging_1256/klagomålsmail/A 22981-2021 FSC-klagomål mail.docx", "A 22981-2021")</f>
        <v/>
      </c>
      <c r="X6">
        <f>HYPERLINK("https://klasma.github.io/Logging_1256/tillsyn/A 22981-2021 tillsynsbegäran.docx", "A 22981-2021")</f>
        <v/>
      </c>
      <c r="Y6">
        <f>HYPERLINK("https://klasma.github.io/Logging_1256/tillsynsmail/A 22981-2021 tillsynsbegäran mail.docx", "A 22981-2021")</f>
        <v/>
      </c>
      <c r="Z6">
        <f>HYPERLINK("https://klasma.github.io/Logging_1256/fåglar/A 22981-2021 prioriterade fågelarter.docx", "A 22981-2021")</f>
        <v/>
      </c>
    </row>
    <row r="7" ht="15" customHeight="1">
      <c r="A7" t="inlineStr">
        <is>
          <t>A 3853-2021</t>
        </is>
      </c>
      <c r="B7" s="1" t="n">
        <v>44222</v>
      </c>
      <c r="C7" s="1" t="n">
        <v>45959</v>
      </c>
      <c r="D7" t="inlineStr">
        <is>
          <t>SKÅNE LÄN</t>
        </is>
      </c>
      <c r="E7" t="inlineStr">
        <is>
          <t>ÖSTRA GÖINGE</t>
        </is>
      </c>
      <c r="G7" t="n">
        <v>1.4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Guldlockmossa
Platt fjädermossa</t>
        </is>
      </c>
      <c r="S7">
        <f>HYPERLINK("https://klasma.github.io/Logging_1256/artfynd/A 3853-2021 artfynd.xlsx", "A 3853-2021")</f>
        <v/>
      </c>
      <c r="T7">
        <f>HYPERLINK("https://klasma.github.io/Logging_1256/kartor/A 3853-2021 karta.png", "A 3853-2021")</f>
        <v/>
      </c>
      <c r="V7">
        <f>HYPERLINK("https://klasma.github.io/Logging_1256/klagomål/A 3853-2021 FSC-klagomål.docx", "A 3853-2021")</f>
        <v/>
      </c>
      <c r="W7">
        <f>HYPERLINK("https://klasma.github.io/Logging_1256/klagomålsmail/A 3853-2021 FSC-klagomål mail.docx", "A 3853-2021")</f>
        <v/>
      </c>
      <c r="X7">
        <f>HYPERLINK("https://klasma.github.io/Logging_1256/tillsyn/A 3853-2021 tillsynsbegäran.docx", "A 3853-2021")</f>
        <v/>
      </c>
      <c r="Y7">
        <f>HYPERLINK("https://klasma.github.io/Logging_1256/tillsynsmail/A 3853-2021 tillsynsbegäran mail.docx", "A 3853-2021")</f>
        <v/>
      </c>
    </row>
    <row r="8" ht="15" customHeight="1">
      <c r="A8" t="inlineStr">
        <is>
          <t>A 37585-2024</t>
        </is>
      </c>
      <c r="B8" s="1" t="n">
        <v>45541.46270833333</v>
      </c>
      <c r="C8" s="1" t="n">
        <v>45959</v>
      </c>
      <c r="D8" t="inlineStr">
        <is>
          <t>SKÅNE LÄN</t>
        </is>
      </c>
      <c r="E8" t="inlineStr">
        <is>
          <t>ÖSTRA GÖINGE</t>
        </is>
      </c>
      <c r="G8" t="n">
        <v>22.7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Gullklöver
Fläcknycklar</t>
        </is>
      </c>
      <c r="S8">
        <f>HYPERLINK("https://klasma.github.io/Logging_1256/artfynd/A 37585-2024 artfynd.xlsx", "A 37585-2024")</f>
        <v/>
      </c>
      <c r="T8">
        <f>HYPERLINK("https://klasma.github.io/Logging_1256/kartor/A 37585-2024 karta.png", "A 37585-2024")</f>
        <v/>
      </c>
      <c r="V8">
        <f>HYPERLINK("https://klasma.github.io/Logging_1256/klagomål/A 37585-2024 FSC-klagomål.docx", "A 37585-2024")</f>
        <v/>
      </c>
      <c r="W8">
        <f>HYPERLINK("https://klasma.github.io/Logging_1256/klagomålsmail/A 37585-2024 FSC-klagomål mail.docx", "A 37585-2024")</f>
        <v/>
      </c>
      <c r="X8">
        <f>HYPERLINK("https://klasma.github.io/Logging_1256/tillsyn/A 37585-2024 tillsynsbegäran.docx", "A 37585-2024")</f>
        <v/>
      </c>
      <c r="Y8">
        <f>HYPERLINK("https://klasma.github.io/Logging_1256/tillsynsmail/A 37585-2024 tillsynsbegäran mail.docx", "A 37585-2024")</f>
        <v/>
      </c>
    </row>
    <row r="9" ht="15" customHeight="1">
      <c r="A9" t="inlineStr">
        <is>
          <t>A 40166-2024</t>
        </is>
      </c>
      <c r="B9" s="1" t="n">
        <v>45554.54538194444</v>
      </c>
      <c r="C9" s="1" t="n">
        <v>45959</v>
      </c>
      <c r="D9" t="inlineStr">
        <is>
          <t>SKÅNE LÄN</t>
        </is>
      </c>
      <c r="E9" t="inlineStr">
        <is>
          <t>ÖSTRA GÖINGE</t>
        </is>
      </c>
      <c r="G9" t="n">
        <v>1.4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Grönsångare
Skogsduva</t>
        </is>
      </c>
      <c r="S9">
        <f>HYPERLINK("https://klasma.github.io/Logging_1256/artfynd/A 40166-2024 artfynd.xlsx", "A 40166-2024")</f>
        <v/>
      </c>
      <c r="T9">
        <f>HYPERLINK("https://klasma.github.io/Logging_1256/kartor/A 40166-2024 karta.png", "A 40166-2024")</f>
        <v/>
      </c>
      <c r="V9">
        <f>HYPERLINK("https://klasma.github.io/Logging_1256/klagomål/A 40166-2024 FSC-klagomål.docx", "A 40166-2024")</f>
        <v/>
      </c>
      <c r="W9">
        <f>HYPERLINK("https://klasma.github.io/Logging_1256/klagomålsmail/A 40166-2024 FSC-klagomål mail.docx", "A 40166-2024")</f>
        <v/>
      </c>
      <c r="X9">
        <f>HYPERLINK("https://klasma.github.io/Logging_1256/tillsyn/A 40166-2024 tillsynsbegäran.docx", "A 40166-2024")</f>
        <v/>
      </c>
      <c r="Y9">
        <f>HYPERLINK("https://klasma.github.io/Logging_1256/tillsynsmail/A 40166-2024 tillsynsbegäran mail.docx", "A 40166-2024")</f>
        <v/>
      </c>
      <c r="Z9">
        <f>HYPERLINK("https://klasma.github.io/Logging_1256/fåglar/A 40166-2024 prioriterade fågelarter.docx", "A 40166-2024")</f>
        <v/>
      </c>
    </row>
    <row r="10" ht="15" customHeight="1">
      <c r="A10" t="inlineStr">
        <is>
          <t>A 22177-2025</t>
        </is>
      </c>
      <c r="B10" s="1" t="n">
        <v>45785</v>
      </c>
      <c r="C10" s="1" t="n">
        <v>45959</v>
      </c>
      <c r="D10" t="inlineStr">
        <is>
          <t>SKÅNE LÄN</t>
        </is>
      </c>
      <c r="E10" t="inlineStr">
        <is>
          <t>ÖSTRA GÖINGE</t>
        </is>
      </c>
      <c r="G10" t="n">
        <v>3.6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Svinrot
Grönvit nattviol</t>
        </is>
      </c>
      <c r="S10">
        <f>HYPERLINK("https://klasma.github.io/Logging_1256/artfynd/A 22177-2025 artfynd.xlsx", "A 22177-2025")</f>
        <v/>
      </c>
      <c r="T10">
        <f>HYPERLINK("https://klasma.github.io/Logging_1256/kartor/A 22177-2025 karta.png", "A 22177-2025")</f>
        <v/>
      </c>
      <c r="V10">
        <f>HYPERLINK("https://klasma.github.io/Logging_1256/klagomål/A 22177-2025 FSC-klagomål.docx", "A 22177-2025")</f>
        <v/>
      </c>
      <c r="W10">
        <f>HYPERLINK("https://klasma.github.io/Logging_1256/klagomålsmail/A 22177-2025 FSC-klagomål mail.docx", "A 22177-2025")</f>
        <v/>
      </c>
      <c r="X10">
        <f>HYPERLINK("https://klasma.github.io/Logging_1256/tillsyn/A 22177-2025 tillsynsbegäran.docx", "A 22177-2025")</f>
        <v/>
      </c>
      <c r="Y10">
        <f>HYPERLINK("https://klasma.github.io/Logging_1256/tillsynsmail/A 22177-2025 tillsynsbegäran mail.docx", "A 22177-2025")</f>
        <v/>
      </c>
    </row>
    <row r="11" ht="15" customHeight="1">
      <c r="A11" t="inlineStr">
        <is>
          <t>A 35524-2025</t>
        </is>
      </c>
      <c r="B11" s="1" t="n">
        <v>45856</v>
      </c>
      <c r="C11" s="1" t="n">
        <v>45959</v>
      </c>
      <c r="D11" t="inlineStr">
        <is>
          <t>SKÅNE LÄN</t>
        </is>
      </c>
      <c r="E11" t="inlineStr">
        <is>
          <t>ÖSTRA GÖINGE</t>
        </is>
      </c>
      <c r="G11" t="n">
        <v>4.2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Fällmossa
Guldlockmossa</t>
        </is>
      </c>
      <c r="S11">
        <f>HYPERLINK("https://klasma.github.io/Logging_1256/artfynd/A 35524-2025 artfynd.xlsx", "A 35524-2025")</f>
        <v/>
      </c>
      <c r="T11">
        <f>HYPERLINK("https://klasma.github.io/Logging_1256/kartor/A 35524-2025 karta.png", "A 35524-2025")</f>
        <v/>
      </c>
      <c r="V11">
        <f>HYPERLINK("https://klasma.github.io/Logging_1256/klagomål/A 35524-2025 FSC-klagomål.docx", "A 35524-2025")</f>
        <v/>
      </c>
      <c r="W11">
        <f>HYPERLINK("https://klasma.github.io/Logging_1256/klagomålsmail/A 35524-2025 FSC-klagomål mail.docx", "A 35524-2025")</f>
        <v/>
      </c>
      <c r="X11">
        <f>HYPERLINK("https://klasma.github.io/Logging_1256/tillsyn/A 35524-2025 tillsynsbegäran.docx", "A 35524-2025")</f>
        <v/>
      </c>
      <c r="Y11">
        <f>HYPERLINK("https://klasma.github.io/Logging_1256/tillsynsmail/A 35524-2025 tillsynsbegäran mail.docx", "A 35524-2025")</f>
        <v/>
      </c>
    </row>
    <row r="12" ht="15" customHeight="1">
      <c r="A12" t="inlineStr">
        <is>
          <t>A 365-2023</t>
        </is>
      </c>
      <c r="B12" s="1" t="n">
        <v>44929.54778935185</v>
      </c>
      <c r="C12" s="1" t="n">
        <v>45959</v>
      </c>
      <c r="D12" t="inlineStr">
        <is>
          <t>SKÅNE LÄN</t>
        </is>
      </c>
      <c r="E12" t="inlineStr">
        <is>
          <t>ÖSTRA GÖINGE</t>
        </is>
      </c>
      <c r="G12" t="n">
        <v>2.9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Grönsångare
Svartvit flugsnappare</t>
        </is>
      </c>
      <c r="S12">
        <f>HYPERLINK("https://klasma.github.io/Logging_1256/artfynd/A 365-2023 artfynd.xlsx", "A 365-2023")</f>
        <v/>
      </c>
      <c r="T12">
        <f>HYPERLINK("https://klasma.github.io/Logging_1256/kartor/A 365-2023 karta.png", "A 365-2023")</f>
        <v/>
      </c>
      <c r="V12">
        <f>HYPERLINK("https://klasma.github.io/Logging_1256/klagomål/A 365-2023 FSC-klagomål.docx", "A 365-2023")</f>
        <v/>
      </c>
      <c r="W12">
        <f>HYPERLINK("https://klasma.github.io/Logging_1256/klagomålsmail/A 365-2023 FSC-klagomål mail.docx", "A 365-2023")</f>
        <v/>
      </c>
      <c r="X12">
        <f>HYPERLINK("https://klasma.github.io/Logging_1256/tillsyn/A 365-2023 tillsynsbegäran.docx", "A 365-2023")</f>
        <v/>
      </c>
      <c r="Y12">
        <f>HYPERLINK("https://klasma.github.io/Logging_1256/tillsynsmail/A 365-2023 tillsynsbegäran mail.docx", "A 365-2023")</f>
        <v/>
      </c>
      <c r="Z12">
        <f>HYPERLINK("https://klasma.github.io/Logging_1256/fåglar/A 365-2023 prioriterade fågelarter.docx", "A 365-2023")</f>
        <v/>
      </c>
    </row>
    <row r="13" ht="15" customHeight="1">
      <c r="A13" t="inlineStr">
        <is>
          <t>A 6314-2023</t>
        </is>
      </c>
      <c r="B13" s="1" t="n">
        <v>44965</v>
      </c>
      <c r="C13" s="1" t="n">
        <v>45959</v>
      </c>
      <c r="D13" t="inlineStr">
        <is>
          <t>SKÅNE LÄN</t>
        </is>
      </c>
      <c r="E13" t="inlineStr">
        <is>
          <t>ÖSTRA GÖINGE</t>
        </is>
      </c>
      <c r="G13" t="n">
        <v>2.1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Svartvit flugsnappare
Skogsduva</t>
        </is>
      </c>
      <c r="S13">
        <f>HYPERLINK("https://klasma.github.io/Logging_1256/artfynd/A 6314-2023 artfynd.xlsx", "A 6314-2023")</f>
        <v/>
      </c>
      <c r="T13">
        <f>HYPERLINK("https://klasma.github.io/Logging_1256/kartor/A 6314-2023 karta.png", "A 6314-2023")</f>
        <v/>
      </c>
      <c r="V13">
        <f>HYPERLINK("https://klasma.github.io/Logging_1256/klagomål/A 6314-2023 FSC-klagomål.docx", "A 6314-2023")</f>
        <v/>
      </c>
      <c r="W13">
        <f>HYPERLINK("https://klasma.github.io/Logging_1256/klagomålsmail/A 6314-2023 FSC-klagomål mail.docx", "A 6314-2023")</f>
        <v/>
      </c>
      <c r="X13">
        <f>HYPERLINK("https://klasma.github.io/Logging_1256/tillsyn/A 6314-2023 tillsynsbegäran.docx", "A 6314-2023")</f>
        <v/>
      </c>
      <c r="Y13">
        <f>HYPERLINK("https://klasma.github.io/Logging_1256/tillsynsmail/A 6314-2023 tillsynsbegäran mail.docx", "A 6314-2023")</f>
        <v/>
      </c>
      <c r="Z13">
        <f>HYPERLINK("https://klasma.github.io/Logging_1256/fåglar/A 6314-2023 prioriterade fågelarter.docx", "A 6314-2023")</f>
        <v/>
      </c>
    </row>
    <row r="14" ht="15" customHeight="1">
      <c r="A14" t="inlineStr">
        <is>
          <t>A 34334-2025</t>
        </is>
      </c>
      <c r="B14" s="1" t="n">
        <v>45846</v>
      </c>
      <c r="C14" s="1" t="n">
        <v>45959</v>
      </c>
      <c r="D14" t="inlineStr">
        <is>
          <t>SKÅNE LÄN</t>
        </is>
      </c>
      <c r="E14" t="inlineStr">
        <is>
          <t>ÖSTRA GÖINGE</t>
        </is>
      </c>
      <c r="G14" t="n">
        <v>4.4</v>
      </c>
      <c r="H14" t="n">
        <v>1</v>
      </c>
      <c r="I14" t="n">
        <v>0</v>
      </c>
      <c r="J14" t="n">
        <v>1</v>
      </c>
      <c r="K14" t="n">
        <v>0</v>
      </c>
      <c r="L14" t="n">
        <v>1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Hieracium acriserratum
Svartvit flugsnappare</t>
        </is>
      </c>
      <c r="S14">
        <f>HYPERLINK("https://klasma.github.io/Logging_1256/artfynd/A 34334-2025 artfynd.xlsx", "A 34334-2025")</f>
        <v/>
      </c>
      <c r="T14">
        <f>HYPERLINK("https://klasma.github.io/Logging_1256/kartor/A 34334-2025 karta.png", "A 34334-2025")</f>
        <v/>
      </c>
      <c r="V14">
        <f>HYPERLINK("https://klasma.github.io/Logging_1256/klagomål/A 34334-2025 FSC-klagomål.docx", "A 34334-2025")</f>
        <v/>
      </c>
      <c r="W14">
        <f>HYPERLINK("https://klasma.github.io/Logging_1256/klagomålsmail/A 34334-2025 FSC-klagomål mail.docx", "A 34334-2025")</f>
        <v/>
      </c>
      <c r="X14">
        <f>HYPERLINK("https://klasma.github.io/Logging_1256/tillsyn/A 34334-2025 tillsynsbegäran.docx", "A 34334-2025")</f>
        <v/>
      </c>
      <c r="Y14">
        <f>HYPERLINK("https://klasma.github.io/Logging_1256/tillsynsmail/A 34334-2025 tillsynsbegäran mail.docx", "A 34334-2025")</f>
        <v/>
      </c>
      <c r="Z14">
        <f>HYPERLINK("https://klasma.github.io/Logging_1256/fåglar/A 34334-2025 prioriterade fågelarter.docx", "A 34334-2025")</f>
        <v/>
      </c>
    </row>
    <row r="15" ht="15" customHeight="1">
      <c r="A15" t="inlineStr">
        <is>
          <t>A 63560-2023</t>
        </is>
      </c>
      <c r="B15" s="1" t="n">
        <v>45274</v>
      </c>
      <c r="C15" s="1" t="n">
        <v>45959</v>
      </c>
      <c r="D15" t="inlineStr">
        <is>
          <t>SKÅNE LÄN</t>
        </is>
      </c>
      <c r="E15" t="inlineStr">
        <is>
          <t>ÖSTRA GÖINGE</t>
        </is>
      </c>
      <c r="G15" t="n">
        <v>2.9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Större vattensalamander
Mindre vattensalamander</t>
        </is>
      </c>
      <c r="S15">
        <f>HYPERLINK("https://klasma.github.io/Logging_1256/artfynd/A 63560-2023 artfynd.xlsx", "A 63560-2023")</f>
        <v/>
      </c>
      <c r="T15">
        <f>HYPERLINK("https://klasma.github.io/Logging_1256/kartor/A 63560-2023 karta.png", "A 63560-2023")</f>
        <v/>
      </c>
      <c r="V15">
        <f>HYPERLINK("https://klasma.github.io/Logging_1256/klagomål/A 63560-2023 FSC-klagomål.docx", "A 63560-2023")</f>
        <v/>
      </c>
      <c r="W15">
        <f>HYPERLINK("https://klasma.github.io/Logging_1256/klagomålsmail/A 63560-2023 FSC-klagomål mail.docx", "A 63560-2023")</f>
        <v/>
      </c>
      <c r="X15">
        <f>HYPERLINK("https://klasma.github.io/Logging_1256/tillsyn/A 63560-2023 tillsynsbegäran.docx", "A 63560-2023")</f>
        <v/>
      </c>
      <c r="Y15">
        <f>HYPERLINK("https://klasma.github.io/Logging_1256/tillsynsmail/A 63560-2023 tillsynsbegäran mail.docx", "A 63560-2023")</f>
        <v/>
      </c>
    </row>
    <row r="16" ht="15" customHeight="1">
      <c r="A16" t="inlineStr">
        <is>
          <t>A 35525-2025</t>
        </is>
      </c>
      <c r="B16" s="1" t="n">
        <v>45856</v>
      </c>
      <c r="C16" s="1" t="n">
        <v>45959</v>
      </c>
      <c r="D16" t="inlineStr">
        <is>
          <t>SKÅNE LÄN</t>
        </is>
      </c>
      <c r="E16" t="inlineStr">
        <is>
          <t>ÖSTRA GÖINGE</t>
        </is>
      </c>
      <c r="G16" t="n">
        <v>3.1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 fjädermossa
Västlig hakmossa</t>
        </is>
      </c>
      <c r="S16">
        <f>HYPERLINK("https://klasma.github.io/Logging_1256/artfynd/A 35525-2025 artfynd.xlsx", "A 35525-2025")</f>
        <v/>
      </c>
      <c r="T16">
        <f>HYPERLINK("https://klasma.github.io/Logging_1256/kartor/A 35525-2025 karta.png", "A 35525-2025")</f>
        <v/>
      </c>
      <c r="V16">
        <f>HYPERLINK("https://klasma.github.io/Logging_1256/klagomål/A 35525-2025 FSC-klagomål.docx", "A 35525-2025")</f>
        <v/>
      </c>
      <c r="W16">
        <f>HYPERLINK("https://klasma.github.io/Logging_1256/klagomålsmail/A 35525-2025 FSC-klagomål mail.docx", "A 35525-2025")</f>
        <v/>
      </c>
      <c r="X16">
        <f>HYPERLINK("https://klasma.github.io/Logging_1256/tillsyn/A 35525-2025 tillsynsbegäran.docx", "A 35525-2025")</f>
        <v/>
      </c>
      <c r="Y16">
        <f>HYPERLINK("https://klasma.github.io/Logging_1256/tillsynsmail/A 35525-2025 tillsynsbegäran mail.docx", "A 35525-2025")</f>
        <v/>
      </c>
    </row>
    <row r="17" ht="15" customHeight="1">
      <c r="A17" t="inlineStr">
        <is>
          <t>A 22979-2021</t>
        </is>
      </c>
      <c r="B17" s="1" t="n">
        <v>44327</v>
      </c>
      <c r="C17" s="1" t="n">
        <v>45959</v>
      </c>
      <c r="D17" t="inlineStr">
        <is>
          <t>SKÅNE LÄN</t>
        </is>
      </c>
      <c r="E17" t="inlineStr">
        <is>
          <t>ÖSTRA GÖINGE</t>
        </is>
      </c>
      <c r="G17" t="n">
        <v>6.1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Havstulpanlav</t>
        </is>
      </c>
      <c r="S17">
        <f>HYPERLINK("https://klasma.github.io/Logging_1256/artfynd/A 22979-2021 artfynd.xlsx", "A 22979-2021")</f>
        <v/>
      </c>
      <c r="T17">
        <f>HYPERLINK("https://klasma.github.io/Logging_1256/kartor/A 22979-2021 karta.png", "A 22979-2021")</f>
        <v/>
      </c>
      <c r="V17">
        <f>HYPERLINK("https://klasma.github.io/Logging_1256/klagomål/A 22979-2021 FSC-klagomål.docx", "A 22979-2021")</f>
        <v/>
      </c>
      <c r="W17">
        <f>HYPERLINK("https://klasma.github.io/Logging_1256/klagomålsmail/A 22979-2021 FSC-klagomål mail.docx", "A 22979-2021")</f>
        <v/>
      </c>
      <c r="X17">
        <f>HYPERLINK("https://klasma.github.io/Logging_1256/tillsyn/A 22979-2021 tillsynsbegäran.docx", "A 22979-2021")</f>
        <v/>
      </c>
      <c r="Y17">
        <f>HYPERLINK("https://klasma.github.io/Logging_1256/tillsynsmail/A 22979-2021 tillsynsbegäran mail.docx", "A 22979-2021")</f>
        <v/>
      </c>
    </row>
    <row r="18" ht="15" customHeight="1">
      <c r="A18" t="inlineStr">
        <is>
          <t>A 2697-2022</t>
        </is>
      </c>
      <c r="B18" s="1" t="n">
        <v>44580.61922453704</v>
      </c>
      <c r="C18" s="1" t="n">
        <v>45959</v>
      </c>
      <c r="D18" t="inlineStr">
        <is>
          <t>SKÅNE LÄN</t>
        </is>
      </c>
      <c r="E18" t="inlineStr">
        <is>
          <t>ÖSTRA GÖINGE</t>
        </is>
      </c>
      <c r="G18" t="n">
        <v>1.3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Grönsångare</t>
        </is>
      </c>
      <c r="S18">
        <f>HYPERLINK("https://klasma.github.io/Logging_1256/artfynd/A 2697-2022 artfynd.xlsx", "A 2697-2022")</f>
        <v/>
      </c>
      <c r="T18">
        <f>HYPERLINK("https://klasma.github.io/Logging_1256/kartor/A 2697-2022 karta.png", "A 2697-2022")</f>
        <v/>
      </c>
      <c r="V18">
        <f>HYPERLINK("https://klasma.github.io/Logging_1256/klagomål/A 2697-2022 FSC-klagomål.docx", "A 2697-2022")</f>
        <v/>
      </c>
      <c r="W18">
        <f>HYPERLINK("https://klasma.github.io/Logging_1256/klagomålsmail/A 2697-2022 FSC-klagomål mail.docx", "A 2697-2022")</f>
        <v/>
      </c>
      <c r="X18">
        <f>HYPERLINK("https://klasma.github.io/Logging_1256/tillsyn/A 2697-2022 tillsynsbegäran.docx", "A 2697-2022")</f>
        <v/>
      </c>
      <c r="Y18">
        <f>HYPERLINK("https://klasma.github.io/Logging_1256/tillsynsmail/A 2697-2022 tillsynsbegäran mail.docx", "A 2697-2022")</f>
        <v/>
      </c>
      <c r="Z18">
        <f>HYPERLINK("https://klasma.github.io/Logging_1256/fåglar/A 2697-2022 prioriterade fågelarter.docx", "A 2697-2022")</f>
        <v/>
      </c>
    </row>
    <row r="19" ht="15" customHeight="1">
      <c r="A19" t="inlineStr">
        <is>
          <t>A 24528-2023</t>
        </is>
      </c>
      <c r="B19" s="1" t="n">
        <v>45082</v>
      </c>
      <c r="C19" s="1" t="n">
        <v>45959</v>
      </c>
      <c r="D19" t="inlineStr">
        <is>
          <t>SKÅNE LÄN</t>
        </is>
      </c>
      <c r="E19" t="inlineStr">
        <is>
          <t>ÖSTRA GÖINGE</t>
        </is>
      </c>
      <c r="G19" t="n">
        <v>5.1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Springkorn</t>
        </is>
      </c>
      <c r="S19">
        <f>HYPERLINK("https://klasma.github.io/Logging_1256/artfynd/A 24528-2023 artfynd.xlsx", "A 24528-2023")</f>
        <v/>
      </c>
      <c r="T19">
        <f>HYPERLINK("https://klasma.github.io/Logging_1256/kartor/A 24528-2023 karta.png", "A 24528-2023")</f>
        <v/>
      </c>
      <c r="V19">
        <f>HYPERLINK("https://klasma.github.io/Logging_1256/klagomål/A 24528-2023 FSC-klagomål.docx", "A 24528-2023")</f>
        <v/>
      </c>
      <c r="W19">
        <f>HYPERLINK("https://klasma.github.io/Logging_1256/klagomålsmail/A 24528-2023 FSC-klagomål mail.docx", "A 24528-2023")</f>
        <v/>
      </c>
      <c r="X19">
        <f>HYPERLINK("https://klasma.github.io/Logging_1256/tillsyn/A 24528-2023 tillsynsbegäran.docx", "A 24528-2023")</f>
        <v/>
      </c>
      <c r="Y19">
        <f>HYPERLINK("https://klasma.github.io/Logging_1256/tillsynsmail/A 24528-2023 tillsynsbegäran mail.docx", "A 24528-2023")</f>
        <v/>
      </c>
    </row>
    <row r="20" ht="15" customHeight="1">
      <c r="A20" t="inlineStr">
        <is>
          <t>A 40135-2022</t>
        </is>
      </c>
      <c r="B20" s="1" t="n">
        <v>44820</v>
      </c>
      <c r="C20" s="1" t="n">
        <v>45959</v>
      </c>
      <c r="D20" t="inlineStr">
        <is>
          <t>SKÅNE LÄN</t>
        </is>
      </c>
      <c r="E20" t="inlineStr">
        <is>
          <t>ÖSTRA GÖINGE</t>
        </is>
      </c>
      <c r="G20" t="n">
        <v>3.7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Fällmossa</t>
        </is>
      </c>
      <c r="S20">
        <f>HYPERLINK("https://klasma.github.io/Logging_1256/artfynd/A 40135-2022 artfynd.xlsx", "A 40135-2022")</f>
        <v/>
      </c>
      <c r="T20">
        <f>HYPERLINK("https://klasma.github.io/Logging_1256/kartor/A 40135-2022 karta.png", "A 40135-2022")</f>
        <v/>
      </c>
      <c r="V20">
        <f>HYPERLINK("https://klasma.github.io/Logging_1256/klagomål/A 40135-2022 FSC-klagomål.docx", "A 40135-2022")</f>
        <v/>
      </c>
      <c r="W20">
        <f>HYPERLINK("https://klasma.github.io/Logging_1256/klagomålsmail/A 40135-2022 FSC-klagomål mail.docx", "A 40135-2022")</f>
        <v/>
      </c>
      <c r="X20">
        <f>HYPERLINK("https://klasma.github.io/Logging_1256/tillsyn/A 40135-2022 tillsynsbegäran.docx", "A 40135-2022")</f>
        <v/>
      </c>
      <c r="Y20">
        <f>HYPERLINK("https://klasma.github.io/Logging_1256/tillsynsmail/A 40135-2022 tillsynsbegäran mail.docx", "A 40135-2022")</f>
        <v/>
      </c>
    </row>
    <row r="21" ht="15" customHeight="1">
      <c r="A21" t="inlineStr">
        <is>
          <t>A 32367-2024</t>
        </is>
      </c>
      <c r="B21" s="1" t="n">
        <v>45512.58193287037</v>
      </c>
      <c r="C21" s="1" t="n">
        <v>45959</v>
      </c>
      <c r="D21" t="inlineStr">
        <is>
          <t>SKÅNE LÄN</t>
        </is>
      </c>
      <c r="E21" t="inlineStr">
        <is>
          <t>ÖSTRA GÖINGE</t>
        </is>
      </c>
      <c r="G21" t="n">
        <v>5.4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Blomkålssvamp</t>
        </is>
      </c>
      <c r="S21">
        <f>HYPERLINK("https://klasma.github.io/Logging_1256/artfynd/A 32367-2024 artfynd.xlsx", "A 32367-2024")</f>
        <v/>
      </c>
      <c r="T21">
        <f>HYPERLINK("https://klasma.github.io/Logging_1256/kartor/A 32367-2024 karta.png", "A 32367-2024")</f>
        <v/>
      </c>
      <c r="V21">
        <f>HYPERLINK("https://klasma.github.io/Logging_1256/klagomål/A 32367-2024 FSC-klagomål.docx", "A 32367-2024")</f>
        <v/>
      </c>
      <c r="W21">
        <f>HYPERLINK("https://klasma.github.io/Logging_1256/klagomålsmail/A 32367-2024 FSC-klagomål mail.docx", "A 32367-2024")</f>
        <v/>
      </c>
      <c r="X21">
        <f>HYPERLINK("https://klasma.github.io/Logging_1256/tillsyn/A 32367-2024 tillsynsbegäran.docx", "A 32367-2024")</f>
        <v/>
      </c>
      <c r="Y21">
        <f>HYPERLINK("https://klasma.github.io/Logging_1256/tillsynsmail/A 32367-2024 tillsynsbegäran mail.docx", "A 32367-2024")</f>
        <v/>
      </c>
    </row>
    <row r="22" ht="15" customHeight="1">
      <c r="A22" t="inlineStr">
        <is>
          <t>A 40178-2024</t>
        </is>
      </c>
      <c r="B22" s="1" t="n">
        <v>45554.55802083333</v>
      </c>
      <c r="C22" s="1" t="n">
        <v>45959</v>
      </c>
      <c r="D22" t="inlineStr">
        <is>
          <t>SKÅNE LÄN</t>
        </is>
      </c>
      <c r="E22" t="inlineStr">
        <is>
          <t>ÖSTRA GÖINGE</t>
        </is>
      </c>
      <c r="G22" t="n">
        <v>0.6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Svinrot</t>
        </is>
      </c>
      <c r="S22">
        <f>HYPERLINK("https://klasma.github.io/Logging_1256/artfynd/A 40178-2024 artfynd.xlsx", "A 40178-2024")</f>
        <v/>
      </c>
      <c r="T22">
        <f>HYPERLINK("https://klasma.github.io/Logging_1256/kartor/A 40178-2024 karta.png", "A 40178-2024")</f>
        <v/>
      </c>
      <c r="V22">
        <f>HYPERLINK("https://klasma.github.io/Logging_1256/klagomål/A 40178-2024 FSC-klagomål.docx", "A 40178-2024")</f>
        <v/>
      </c>
      <c r="W22">
        <f>HYPERLINK("https://klasma.github.io/Logging_1256/klagomålsmail/A 40178-2024 FSC-klagomål mail.docx", "A 40178-2024")</f>
        <v/>
      </c>
      <c r="X22">
        <f>HYPERLINK("https://klasma.github.io/Logging_1256/tillsyn/A 40178-2024 tillsynsbegäran.docx", "A 40178-2024")</f>
        <v/>
      </c>
      <c r="Y22">
        <f>HYPERLINK("https://klasma.github.io/Logging_1256/tillsynsmail/A 40178-2024 tillsynsbegäran mail.docx", "A 40178-2024")</f>
        <v/>
      </c>
    </row>
    <row r="23" ht="15" customHeight="1">
      <c r="A23" t="inlineStr">
        <is>
          <t>A 4892-2023</t>
        </is>
      </c>
      <c r="B23" s="1" t="n">
        <v>44958</v>
      </c>
      <c r="C23" s="1" t="n">
        <v>45959</v>
      </c>
      <c r="D23" t="inlineStr">
        <is>
          <t>SKÅNE LÄN</t>
        </is>
      </c>
      <c r="E23" t="inlineStr">
        <is>
          <t>ÖSTRA GÖINGE</t>
        </is>
      </c>
      <c r="G23" t="n">
        <v>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Gulsparv</t>
        </is>
      </c>
      <c r="S23">
        <f>HYPERLINK("https://klasma.github.io/Logging_1256/artfynd/A 4892-2023 artfynd.xlsx", "A 4892-2023")</f>
        <v/>
      </c>
      <c r="T23">
        <f>HYPERLINK("https://klasma.github.io/Logging_1256/kartor/A 4892-2023 karta.png", "A 4892-2023")</f>
        <v/>
      </c>
      <c r="V23">
        <f>HYPERLINK("https://klasma.github.io/Logging_1256/klagomål/A 4892-2023 FSC-klagomål.docx", "A 4892-2023")</f>
        <v/>
      </c>
      <c r="W23">
        <f>HYPERLINK("https://klasma.github.io/Logging_1256/klagomålsmail/A 4892-2023 FSC-klagomål mail.docx", "A 4892-2023")</f>
        <v/>
      </c>
      <c r="X23">
        <f>HYPERLINK("https://klasma.github.io/Logging_1256/tillsyn/A 4892-2023 tillsynsbegäran.docx", "A 4892-2023")</f>
        <v/>
      </c>
      <c r="Y23">
        <f>HYPERLINK("https://klasma.github.io/Logging_1256/tillsynsmail/A 4892-2023 tillsynsbegäran mail.docx", "A 4892-2023")</f>
        <v/>
      </c>
      <c r="Z23">
        <f>HYPERLINK("https://klasma.github.io/Logging_1256/fåglar/A 4892-2023 prioriterade fågelarter.docx", "A 4892-2023")</f>
        <v/>
      </c>
    </row>
    <row r="24" ht="15" customHeight="1">
      <c r="A24" t="inlineStr">
        <is>
          <t>A 4251-2023</t>
        </is>
      </c>
      <c r="B24" s="1" t="n">
        <v>44953</v>
      </c>
      <c r="C24" s="1" t="n">
        <v>45959</v>
      </c>
      <c r="D24" t="inlineStr">
        <is>
          <t>SKÅNE LÄN</t>
        </is>
      </c>
      <c r="E24" t="inlineStr">
        <is>
          <t>ÖSTRA GÖINGE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HYPERLINK("https://klasma.github.io/Logging_1256/artfynd/A 4251-2023 artfynd.xlsx", "A 4251-2023")</f>
        <v/>
      </c>
      <c r="T24">
        <f>HYPERLINK("https://klasma.github.io/Logging_1256/kartor/A 4251-2023 karta.png", "A 4251-2023")</f>
        <v/>
      </c>
      <c r="V24">
        <f>HYPERLINK("https://klasma.github.io/Logging_1256/klagomål/A 4251-2023 FSC-klagomål.docx", "A 4251-2023")</f>
        <v/>
      </c>
      <c r="W24">
        <f>HYPERLINK("https://klasma.github.io/Logging_1256/klagomålsmail/A 4251-2023 FSC-klagomål mail.docx", "A 4251-2023")</f>
        <v/>
      </c>
      <c r="X24">
        <f>HYPERLINK("https://klasma.github.io/Logging_1256/tillsyn/A 4251-2023 tillsynsbegäran.docx", "A 4251-2023")</f>
        <v/>
      </c>
      <c r="Y24">
        <f>HYPERLINK("https://klasma.github.io/Logging_1256/tillsynsmail/A 4251-2023 tillsynsbegäran mail.docx", "A 4251-2023")</f>
        <v/>
      </c>
    </row>
    <row r="25" ht="15" customHeight="1">
      <c r="A25" t="inlineStr">
        <is>
          <t>A 38965-2025</t>
        </is>
      </c>
      <c r="B25" s="1" t="n">
        <v>45887.69434027778</v>
      </c>
      <c r="C25" s="1" t="n">
        <v>45959</v>
      </c>
      <c r="D25" t="inlineStr">
        <is>
          <t>SKÅNE LÄN</t>
        </is>
      </c>
      <c r="E25" t="inlineStr">
        <is>
          <t>ÖSTRA GÖINGE</t>
        </is>
      </c>
      <c r="G25" t="n">
        <v>2.5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Gullklöver</t>
        </is>
      </c>
      <c r="S25">
        <f>HYPERLINK("https://klasma.github.io/Logging_1256/artfynd/A 38965-2025 artfynd.xlsx", "A 38965-2025")</f>
        <v/>
      </c>
      <c r="T25">
        <f>HYPERLINK("https://klasma.github.io/Logging_1256/kartor/A 38965-2025 karta.png", "A 38965-2025")</f>
        <v/>
      </c>
      <c r="V25">
        <f>HYPERLINK("https://klasma.github.io/Logging_1256/klagomål/A 38965-2025 FSC-klagomål.docx", "A 38965-2025")</f>
        <v/>
      </c>
      <c r="W25">
        <f>HYPERLINK("https://klasma.github.io/Logging_1256/klagomålsmail/A 38965-2025 FSC-klagomål mail.docx", "A 38965-2025")</f>
        <v/>
      </c>
      <c r="X25">
        <f>HYPERLINK("https://klasma.github.io/Logging_1256/tillsyn/A 38965-2025 tillsynsbegäran.docx", "A 38965-2025")</f>
        <v/>
      </c>
      <c r="Y25">
        <f>HYPERLINK("https://klasma.github.io/Logging_1256/tillsynsmail/A 38965-2025 tillsynsbegäran mail.docx", "A 38965-2025")</f>
        <v/>
      </c>
    </row>
    <row r="26" ht="15" customHeight="1">
      <c r="A26" t="inlineStr">
        <is>
          <t>A 44788-2025</t>
        </is>
      </c>
      <c r="B26" s="1" t="n">
        <v>45918.29126157407</v>
      </c>
      <c r="C26" s="1" t="n">
        <v>45959</v>
      </c>
      <c r="D26" t="inlineStr">
        <is>
          <t>SKÅNE LÄN</t>
        </is>
      </c>
      <c r="E26" t="inlineStr">
        <is>
          <t>ÖSTRA GÖINGE</t>
        </is>
      </c>
      <c r="G26" t="n">
        <v>1.1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Havstulpanlav</t>
        </is>
      </c>
      <c r="S26">
        <f>HYPERLINK("https://klasma.github.io/Logging_1256/artfynd/A 44788-2025 artfynd.xlsx", "A 44788-2025")</f>
        <v/>
      </c>
      <c r="T26">
        <f>HYPERLINK("https://klasma.github.io/Logging_1256/kartor/A 44788-2025 karta.png", "A 44788-2025")</f>
        <v/>
      </c>
      <c r="V26">
        <f>HYPERLINK("https://klasma.github.io/Logging_1256/klagomål/A 44788-2025 FSC-klagomål.docx", "A 44788-2025")</f>
        <v/>
      </c>
      <c r="W26">
        <f>HYPERLINK("https://klasma.github.io/Logging_1256/klagomålsmail/A 44788-2025 FSC-klagomål mail.docx", "A 44788-2025")</f>
        <v/>
      </c>
      <c r="X26">
        <f>HYPERLINK("https://klasma.github.io/Logging_1256/tillsyn/A 44788-2025 tillsynsbegäran.docx", "A 44788-2025")</f>
        <v/>
      </c>
      <c r="Y26">
        <f>HYPERLINK("https://klasma.github.io/Logging_1256/tillsynsmail/A 44788-2025 tillsynsbegäran mail.docx", "A 44788-2025")</f>
        <v/>
      </c>
    </row>
    <row r="27" ht="15" customHeight="1">
      <c r="A27" t="inlineStr">
        <is>
          <t>A 62140-2023</t>
        </is>
      </c>
      <c r="B27" s="1" t="n">
        <v>45267</v>
      </c>
      <c r="C27" s="1" t="n">
        <v>45959</v>
      </c>
      <c r="D27" t="inlineStr">
        <is>
          <t>SKÅNE LÄN</t>
        </is>
      </c>
      <c r="E27" t="inlineStr">
        <is>
          <t>ÖSTRA GÖINGE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Grönvit nattviol</t>
        </is>
      </c>
      <c r="S27">
        <f>HYPERLINK("https://klasma.github.io/Logging_1256/artfynd/A 62140-2023 artfynd.xlsx", "A 62140-2023")</f>
        <v/>
      </c>
      <c r="T27">
        <f>HYPERLINK("https://klasma.github.io/Logging_1256/kartor/A 62140-2023 karta.png", "A 62140-2023")</f>
        <v/>
      </c>
      <c r="V27">
        <f>HYPERLINK("https://klasma.github.io/Logging_1256/klagomål/A 62140-2023 FSC-klagomål.docx", "A 62140-2023")</f>
        <v/>
      </c>
      <c r="W27">
        <f>HYPERLINK("https://klasma.github.io/Logging_1256/klagomålsmail/A 62140-2023 FSC-klagomål mail.docx", "A 62140-2023")</f>
        <v/>
      </c>
      <c r="X27">
        <f>HYPERLINK("https://klasma.github.io/Logging_1256/tillsyn/A 62140-2023 tillsynsbegäran.docx", "A 62140-2023")</f>
        <v/>
      </c>
      <c r="Y27">
        <f>HYPERLINK("https://klasma.github.io/Logging_1256/tillsynsmail/A 62140-2023 tillsynsbegäran mail.docx", "A 62140-2023")</f>
        <v/>
      </c>
    </row>
    <row r="28" ht="15" customHeight="1">
      <c r="A28" t="inlineStr">
        <is>
          <t>A 2695-2022</t>
        </is>
      </c>
      <c r="B28" s="1" t="n">
        <v>44580</v>
      </c>
      <c r="C28" s="1" t="n">
        <v>45959</v>
      </c>
      <c r="D28" t="inlineStr">
        <is>
          <t>SKÅNE LÄN</t>
        </is>
      </c>
      <c r="E28" t="inlineStr">
        <is>
          <t>ÖSTRA GÖINGE</t>
        </is>
      </c>
      <c r="G28" t="n">
        <v>2.5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Grönsångare</t>
        </is>
      </c>
      <c r="S28">
        <f>HYPERLINK("https://klasma.github.io/Logging_1256/artfynd/A 2695-2022 artfynd.xlsx", "A 2695-2022")</f>
        <v/>
      </c>
      <c r="T28">
        <f>HYPERLINK("https://klasma.github.io/Logging_1256/kartor/A 2695-2022 karta.png", "A 2695-2022")</f>
        <v/>
      </c>
      <c r="V28">
        <f>HYPERLINK("https://klasma.github.io/Logging_1256/klagomål/A 2695-2022 FSC-klagomål.docx", "A 2695-2022")</f>
        <v/>
      </c>
      <c r="W28">
        <f>HYPERLINK("https://klasma.github.io/Logging_1256/klagomålsmail/A 2695-2022 FSC-klagomål mail.docx", "A 2695-2022")</f>
        <v/>
      </c>
      <c r="X28">
        <f>HYPERLINK("https://klasma.github.io/Logging_1256/tillsyn/A 2695-2022 tillsynsbegäran.docx", "A 2695-2022")</f>
        <v/>
      </c>
      <c r="Y28">
        <f>HYPERLINK("https://klasma.github.io/Logging_1256/tillsynsmail/A 2695-2022 tillsynsbegäran mail.docx", "A 2695-2022")</f>
        <v/>
      </c>
      <c r="Z28">
        <f>HYPERLINK("https://klasma.github.io/Logging_1256/fåglar/A 2695-2022 prioriterade fågelarter.docx", "A 2695-2022")</f>
        <v/>
      </c>
    </row>
    <row r="29" ht="15" customHeight="1">
      <c r="A29" t="inlineStr">
        <is>
          <t>A 69463-2020</t>
        </is>
      </c>
      <c r="B29" s="1" t="n">
        <v>44193</v>
      </c>
      <c r="C29" s="1" t="n">
        <v>45959</v>
      </c>
      <c r="D29" t="inlineStr">
        <is>
          <t>SKÅNE LÄN</t>
        </is>
      </c>
      <c r="E29" t="inlineStr">
        <is>
          <t>ÖSTRA GÖINGE</t>
        </is>
      </c>
      <c r="G29" t="n">
        <v>22.9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2532-2021</t>
        </is>
      </c>
      <c r="B30" s="1" t="n">
        <v>44214</v>
      </c>
      <c r="C30" s="1" t="n">
        <v>45959</v>
      </c>
      <c r="D30" t="inlineStr">
        <is>
          <t>SKÅNE LÄN</t>
        </is>
      </c>
      <c r="E30" t="inlineStr">
        <is>
          <t>ÖSTRA GÖINGE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22793-2021</t>
        </is>
      </c>
      <c r="B31" s="1" t="n">
        <v>44327</v>
      </c>
      <c r="C31" s="1" t="n">
        <v>45959</v>
      </c>
      <c r="D31" t="inlineStr">
        <is>
          <t>SKÅNE LÄN</t>
        </is>
      </c>
      <c r="E31" t="inlineStr">
        <is>
          <t>ÖSTRA GÖINGE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48038-2022</t>
        </is>
      </c>
      <c r="B32" s="1" t="n">
        <v>44855.75388888889</v>
      </c>
      <c r="C32" s="1" t="n">
        <v>45959</v>
      </c>
      <c r="D32" t="inlineStr">
        <is>
          <t>SKÅNE LÄN</t>
        </is>
      </c>
      <c r="E32" t="inlineStr">
        <is>
          <t>ÖSTRA GÖINGE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69461-2020</t>
        </is>
      </c>
      <c r="B33" s="1" t="n">
        <v>44193</v>
      </c>
      <c r="C33" s="1" t="n">
        <v>45959</v>
      </c>
      <c r="D33" t="inlineStr">
        <is>
          <t>SKÅNE LÄN</t>
        </is>
      </c>
      <c r="E33" t="inlineStr">
        <is>
          <t>ÖSTRA GÖINGE</t>
        </is>
      </c>
      <c r="G33" t="n">
        <v>7.6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9459-2021</t>
        </is>
      </c>
      <c r="B34" s="1" t="n">
        <v>44251.42832175926</v>
      </c>
      <c r="C34" s="1" t="n">
        <v>45959</v>
      </c>
      <c r="D34" t="inlineStr">
        <is>
          <t>SKÅNE LÄN</t>
        </is>
      </c>
      <c r="E34" t="inlineStr">
        <is>
          <t>ÖSTRA GÖINGE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13585-2021</t>
        </is>
      </c>
      <c r="B35" s="1" t="n">
        <v>44274.31954861111</v>
      </c>
      <c r="C35" s="1" t="n">
        <v>45959</v>
      </c>
      <c r="D35" t="inlineStr">
        <is>
          <t>SKÅNE LÄN</t>
        </is>
      </c>
      <c r="E35" t="inlineStr">
        <is>
          <t>ÖSTRA GÖINGE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20426-2021</t>
        </is>
      </c>
      <c r="B36" s="1" t="n">
        <v>44315.56872685185</v>
      </c>
      <c r="C36" s="1" t="n">
        <v>45959</v>
      </c>
      <c r="D36" t="inlineStr">
        <is>
          <t>SKÅNE LÄN</t>
        </is>
      </c>
      <c r="E36" t="inlineStr">
        <is>
          <t>ÖSTRA GÖINGE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74078-2021</t>
        </is>
      </c>
      <c r="B37" s="1" t="n">
        <v>44557.56232638889</v>
      </c>
      <c r="C37" s="1" t="n">
        <v>45959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74093-2021</t>
        </is>
      </c>
      <c r="B38" s="1" t="n">
        <v>44557.62729166666</v>
      </c>
      <c r="C38" s="1" t="n">
        <v>45959</v>
      </c>
      <c r="D38" t="inlineStr">
        <is>
          <t>SKÅNE LÄN</t>
        </is>
      </c>
      <c r="E38" t="inlineStr">
        <is>
          <t>ÖSTRA GÖINGE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37164-2021</t>
        </is>
      </c>
      <c r="B39" s="1" t="n">
        <v>44396</v>
      </c>
      <c r="C39" s="1" t="n">
        <v>45959</v>
      </c>
      <c r="D39" t="inlineStr">
        <is>
          <t>SKÅNE LÄN</t>
        </is>
      </c>
      <c r="E39" t="inlineStr">
        <is>
          <t>ÖSTRA GÖINGE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9808-2022</t>
        </is>
      </c>
      <c r="B40" s="1" t="n">
        <v>44620</v>
      </c>
      <c r="C40" s="1" t="n">
        <v>45959</v>
      </c>
      <c r="D40" t="inlineStr">
        <is>
          <t>SKÅNE LÄN</t>
        </is>
      </c>
      <c r="E40" t="inlineStr">
        <is>
          <t>ÖSTRA GÖINGE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61353-2021</t>
        </is>
      </c>
      <c r="B41" s="1" t="n">
        <v>44498.85872685185</v>
      </c>
      <c r="C41" s="1" t="n">
        <v>45959</v>
      </c>
      <c r="D41" t="inlineStr">
        <is>
          <t>SKÅNE LÄN</t>
        </is>
      </c>
      <c r="E41" t="inlineStr">
        <is>
          <t>ÖSTRA GÖINGE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54317-2021</t>
        </is>
      </c>
      <c r="B42" s="1" t="n">
        <v>44472.64002314815</v>
      </c>
      <c r="C42" s="1" t="n">
        <v>45959</v>
      </c>
      <c r="D42" t="inlineStr">
        <is>
          <t>SKÅNE LÄN</t>
        </is>
      </c>
      <c r="E42" t="inlineStr">
        <is>
          <t>ÖSTRA GÖINGE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34288-2021</t>
        </is>
      </c>
      <c r="B43" s="1" t="n">
        <v>44379.59642361111</v>
      </c>
      <c r="C43" s="1" t="n">
        <v>45959</v>
      </c>
      <c r="D43" t="inlineStr">
        <is>
          <t>SKÅNE LÄN</t>
        </is>
      </c>
      <c r="E43" t="inlineStr">
        <is>
          <t>ÖSTRA GÖINGE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51559-2021</t>
        </is>
      </c>
      <c r="B44" s="1" t="n">
        <v>44462</v>
      </c>
      <c r="C44" s="1" t="n">
        <v>45959</v>
      </c>
      <c r="D44" t="inlineStr">
        <is>
          <t>SKÅNE LÄN</t>
        </is>
      </c>
      <c r="E44" t="inlineStr">
        <is>
          <t>ÖSTRA GÖINGE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25239-2021</t>
        </is>
      </c>
      <c r="B45" s="1" t="n">
        <v>44342.41119212963</v>
      </c>
      <c r="C45" s="1" t="n">
        <v>45959</v>
      </c>
      <c r="D45" t="inlineStr">
        <is>
          <t>SKÅNE LÄN</t>
        </is>
      </c>
      <c r="E45" t="inlineStr">
        <is>
          <t>ÖSTRA GÖINGE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3442-2022</t>
        </is>
      </c>
      <c r="B46" s="1" t="n">
        <v>44585.56385416666</v>
      </c>
      <c r="C46" s="1" t="n">
        <v>45959</v>
      </c>
      <c r="D46" t="inlineStr">
        <is>
          <t>SKÅNE LÄN</t>
        </is>
      </c>
      <c r="E46" t="inlineStr">
        <is>
          <t>ÖSTRA GÖINGE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74137-2021</t>
        </is>
      </c>
      <c r="B47" s="1" t="n">
        <v>44557.93648148148</v>
      </c>
      <c r="C47" s="1" t="n">
        <v>45959</v>
      </c>
      <c r="D47" t="inlineStr">
        <is>
          <t>SKÅNE LÄN</t>
        </is>
      </c>
      <c r="E47" t="inlineStr">
        <is>
          <t>ÖSTRA GÖINGE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4053-2022</t>
        </is>
      </c>
      <c r="B48" s="1" t="n">
        <v>44588</v>
      </c>
      <c r="C48" s="1" t="n">
        <v>45959</v>
      </c>
      <c r="D48" t="inlineStr">
        <is>
          <t>SKÅNE LÄN</t>
        </is>
      </c>
      <c r="E48" t="inlineStr">
        <is>
          <t>ÖSTRA GÖINGE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7391-2022</t>
        </is>
      </c>
      <c r="B49" s="1" t="n">
        <v>44606</v>
      </c>
      <c r="C49" s="1" t="n">
        <v>45959</v>
      </c>
      <c r="D49" t="inlineStr">
        <is>
          <t>SKÅNE LÄN</t>
        </is>
      </c>
      <c r="E49" t="inlineStr">
        <is>
          <t>ÖSTRA GÖINGE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8386-2022</t>
        </is>
      </c>
      <c r="B50" s="1" t="n">
        <v>44610.64776620371</v>
      </c>
      <c r="C50" s="1" t="n">
        <v>45959</v>
      </c>
      <c r="D50" t="inlineStr">
        <is>
          <t>SKÅNE LÄN</t>
        </is>
      </c>
      <c r="E50" t="inlineStr">
        <is>
          <t>ÖSTRA GÖINGE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28143-2022</t>
        </is>
      </c>
      <c r="B51" s="1" t="n">
        <v>44746</v>
      </c>
      <c r="C51" s="1" t="n">
        <v>45959</v>
      </c>
      <c r="D51" t="inlineStr">
        <is>
          <t>SKÅNE LÄN</t>
        </is>
      </c>
      <c r="E51" t="inlineStr">
        <is>
          <t>ÖSTRA GÖINGE</t>
        </is>
      </c>
      <c r="G51" t="n">
        <v>5.5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74143-2021</t>
        </is>
      </c>
      <c r="B52" s="1" t="n">
        <v>44557.95741898148</v>
      </c>
      <c r="C52" s="1" t="n">
        <v>45959</v>
      </c>
      <c r="D52" t="inlineStr">
        <is>
          <t>SKÅNE LÄN</t>
        </is>
      </c>
      <c r="E52" t="inlineStr">
        <is>
          <t>ÖSTRA GÖINGE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47407-2022</t>
        </is>
      </c>
      <c r="B53" s="1" t="n">
        <v>44853.52287037037</v>
      </c>
      <c r="C53" s="1" t="n">
        <v>45959</v>
      </c>
      <c r="D53" t="inlineStr">
        <is>
          <t>SKÅNE LÄN</t>
        </is>
      </c>
      <c r="E53" t="inlineStr">
        <is>
          <t>ÖSTRA GÖINGE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65760-2020</t>
        </is>
      </c>
      <c r="B54" s="1" t="n">
        <v>44174</v>
      </c>
      <c r="C54" s="1" t="n">
        <v>45959</v>
      </c>
      <c r="D54" t="inlineStr">
        <is>
          <t>SKÅNE LÄN</t>
        </is>
      </c>
      <c r="E54" t="inlineStr">
        <is>
          <t>ÖSTRA GÖINGE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64694-2020</t>
        </is>
      </c>
      <c r="B55" s="1" t="n">
        <v>44169.5669212963</v>
      </c>
      <c r="C55" s="1" t="n">
        <v>45959</v>
      </c>
      <c r="D55" t="inlineStr">
        <is>
          <t>SKÅNE LÄN</t>
        </is>
      </c>
      <c r="E55" t="inlineStr">
        <is>
          <t>ÖSTRA GÖINGE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14055-2021</t>
        </is>
      </c>
      <c r="B56" s="1" t="n">
        <v>44277.75394675926</v>
      </c>
      <c r="C56" s="1" t="n">
        <v>45959</v>
      </c>
      <c r="D56" t="inlineStr">
        <is>
          <t>SKÅNE LÄN</t>
        </is>
      </c>
      <c r="E56" t="inlineStr">
        <is>
          <t>ÖSTRA GÖINGE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27795-2021</t>
        </is>
      </c>
      <c r="B57" s="1" t="n">
        <v>44354</v>
      </c>
      <c r="C57" s="1" t="n">
        <v>45959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66520-2021</t>
        </is>
      </c>
      <c r="B58" s="1" t="n">
        <v>44519.36152777778</v>
      </c>
      <c r="C58" s="1" t="n">
        <v>45959</v>
      </c>
      <c r="D58" t="inlineStr">
        <is>
          <t>SKÅNE LÄN</t>
        </is>
      </c>
      <c r="E58" t="inlineStr">
        <is>
          <t>ÖSTRA GÖINGE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34283-2021</t>
        </is>
      </c>
      <c r="B59" s="1" t="n">
        <v>44379.59303240741</v>
      </c>
      <c r="C59" s="1" t="n">
        <v>45959</v>
      </c>
      <c r="D59" t="inlineStr">
        <is>
          <t>SKÅNE LÄN</t>
        </is>
      </c>
      <c r="E59" t="inlineStr">
        <is>
          <t>ÖSTRA GÖINGE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39476-2021</t>
        </is>
      </c>
      <c r="B60" s="1" t="n">
        <v>44414</v>
      </c>
      <c r="C60" s="1" t="n">
        <v>45959</v>
      </c>
      <c r="D60" t="inlineStr">
        <is>
          <t>SKÅNE LÄN</t>
        </is>
      </c>
      <c r="E60" t="inlineStr">
        <is>
          <t>ÖSTRA GÖINGE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5215-2022</t>
        </is>
      </c>
      <c r="B61" s="1" t="n">
        <v>44594</v>
      </c>
      <c r="C61" s="1" t="n">
        <v>45959</v>
      </c>
      <c r="D61" t="inlineStr">
        <is>
          <t>SKÅNE LÄN</t>
        </is>
      </c>
      <c r="E61" t="inlineStr">
        <is>
          <t>ÖSTRA GÖINGE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6802-2022</t>
        </is>
      </c>
      <c r="B62" s="1" t="n">
        <v>44602.57128472222</v>
      </c>
      <c r="C62" s="1" t="n">
        <v>45959</v>
      </c>
      <c r="D62" t="inlineStr">
        <is>
          <t>SKÅNE LÄN</t>
        </is>
      </c>
      <c r="E62" t="inlineStr">
        <is>
          <t>ÖSTRA GÖINGE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60206-2020</t>
        </is>
      </c>
      <c r="B63" s="1" t="n">
        <v>44152</v>
      </c>
      <c r="C63" s="1" t="n">
        <v>45959</v>
      </c>
      <c r="D63" t="inlineStr">
        <is>
          <t>SKÅNE LÄN</t>
        </is>
      </c>
      <c r="E63" t="inlineStr">
        <is>
          <t>ÖSTRA GÖINGE</t>
        </is>
      </c>
      <c r="G63" t="n">
        <v>6.3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74135-2021</t>
        </is>
      </c>
      <c r="B64" s="1" t="n">
        <v>44557.92930555555</v>
      </c>
      <c r="C64" s="1" t="n">
        <v>45959</v>
      </c>
      <c r="D64" t="inlineStr">
        <is>
          <t>SKÅNE LÄN</t>
        </is>
      </c>
      <c r="E64" t="inlineStr">
        <is>
          <t>ÖSTRA GÖINGE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74141-2021</t>
        </is>
      </c>
      <c r="B65" s="1" t="n">
        <v>44557.95087962963</v>
      </c>
      <c r="C65" s="1" t="n">
        <v>45959</v>
      </c>
      <c r="D65" t="inlineStr">
        <is>
          <t>SKÅNE LÄN</t>
        </is>
      </c>
      <c r="E65" t="inlineStr">
        <is>
          <t>ÖSTRA GÖINGE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52625-2021</t>
        </is>
      </c>
      <c r="B66" s="1" t="n">
        <v>44466.61886574074</v>
      </c>
      <c r="C66" s="1" t="n">
        <v>45959</v>
      </c>
      <c r="D66" t="inlineStr">
        <is>
          <t>SKÅNE LÄN</t>
        </is>
      </c>
      <c r="E66" t="inlineStr">
        <is>
          <t>ÖSTRA GÖINGE</t>
        </is>
      </c>
      <c r="F66" t="inlineStr">
        <is>
          <t>Kyrkan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55495-2022</t>
        </is>
      </c>
      <c r="B67" s="1" t="n">
        <v>44887.7209375</v>
      </c>
      <c r="C67" s="1" t="n">
        <v>45959</v>
      </c>
      <c r="D67" t="inlineStr">
        <is>
          <t>SKÅNE LÄN</t>
        </is>
      </c>
      <c r="E67" t="inlineStr">
        <is>
          <t>ÖSTRA GÖINGE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52304-2021</t>
        </is>
      </c>
      <c r="B68" s="1" t="n">
        <v>44463.82530092593</v>
      </c>
      <c r="C68" s="1" t="n">
        <v>45959</v>
      </c>
      <c r="D68" t="inlineStr">
        <is>
          <t>SKÅNE LÄN</t>
        </is>
      </c>
      <c r="E68" t="inlineStr">
        <is>
          <t>ÖSTRA GÖINGE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74144-2021</t>
        </is>
      </c>
      <c r="B69" s="1" t="n">
        <v>44557.96420138889</v>
      </c>
      <c r="C69" s="1" t="n">
        <v>45959</v>
      </c>
      <c r="D69" t="inlineStr">
        <is>
          <t>SKÅNE LÄN</t>
        </is>
      </c>
      <c r="E69" t="inlineStr">
        <is>
          <t>ÖSTRA GÖINGE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40139-2022</t>
        </is>
      </c>
      <c r="B70" s="1" t="n">
        <v>44820</v>
      </c>
      <c r="C70" s="1" t="n">
        <v>45959</v>
      </c>
      <c r="D70" t="inlineStr">
        <is>
          <t>SKÅNE LÄN</t>
        </is>
      </c>
      <c r="E70" t="inlineStr">
        <is>
          <t>ÖSTRA GÖINGE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64703-2020</t>
        </is>
      </c>
      <c r="B71" s="1" t="n">
        <v>44169</v>
      </c>
      <c r="C71" s="1" t="n">
        <v>45959</v>
      </c>
      <c r="D71" t="inlineStr">
        <is>
          <t>SKÅNE LÄN</t>
        </is>
      </c>
      <c r="E71" t="inlineStr">
        <is>
          <t>ÖSTRA GÖINGE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3445-2022</t>
        </is>
      </c>
      <c r="B72" s="1" t="n">
        <v>44585.56642361111</v>
      </c>
      <c r="C72" s="1" t="n">
        <v>45959</v>
      </c>
      <c r="D72" t="inlineStr">
        <is>
          <t>SKÅNE LÄN</t>
        </is>
      </c>
      <c r="E72" t="inlineStr">
        <is>
          <t>ÖSTRA GÖINGE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5941-2022</t>
        </is>
      </c>
      <c r="B73" s="1" t="n">
        <v>44598.91083333334</v>
      </c>
      <c r="C73" s="1" t="n">
        <v>45959</v>
      </c>
      <c r="D73" t="inlineStr">
        <is>
          <t>SKÅNE LÄN</t>
        </is>
      </c>
      <c r="E73" t="inlineStr">
        <is>
          <t>ÖSTRA GÖINGE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72746-2021</t>
        </is>
      </c>
      <c r="B74" s="1" t="n">
        <v>44546.87743055556</v>
      </c>
      <c r="C74" s="1" t="n">
        <v>45959</v>
      </c>
      <c r="D74" t="inlineStr">
        <is>
          <t>SKÅNE LÄN</t>
        </is>
      </c>
      <c r="E74" t="inlineStr">
        <is>
          <t>ÖSTRA GÖINGE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5773-2021</t>
        </is>
      </c>
      <c r="B75" s="1" t="n">
        <v>44230</v>
      </c>
      <c r="C75" s="1" t="n">
        <v>45959</v>
      </c>
      <c r="D75" t="inlineStr">
        <is>
          <t>SKÅNE LÄN</t>
        </is>
      </c>
      <c r="E75" t="inlineStr">
        <is>
          <t>ÖSTRA GÖINGE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2063-2022</t>
        </is>
      </c>
      <c r="B76" s="1" t="n">
        <v>44575</v>
      </c>
      <c r="C76" s="1" t="n">
        <v>45959</v>
      </c>
      <c r="D76" t="inlineStr">
        <is>
          <t>SKÅNE LÄN</t>
        </is>
      </c>
      <c r="E76" t="inlineStr">
        <is>
          <t>ÖSTRA GÖINGE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10939-2022</t>
        </is>
      </c>
      <c r="B77" s="1" t="n">
        <v>44627</v>
      </c>
      <c r="C77" s="1" t="n">
        <v>45959</v>
      </c>
      <c r="D77" t="inlineStr">
        <is>
          <t>SKÅNE LÄN</t>
        </is>
      </c>
      <c r="E77" t="inlineStr">
        <is>
          <t>ÖSTRA GÖINGE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56443-2021</t>
        </is>
      </c>
      <c r="B78" s="1" t="n">
        <v>44480.4962962963</v>
      </c>
      <c r="C78" s="1" t="n">
        <v>45959</v>
      </c>
      <c r="D78" t="inlineStr">
        <is>
          <t>SKÅNE LÄN</t>
        </is>
      </c>
      <c r="E78" t="inlineStr">
        <is>
          <t>ÖSTRA GÖINGE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52855-2021</t>
        </is>
      </c>
      <c r="B79" s="1" t="n">
        <v>44467.4494675926</v>
      </c>
      <c r="C79" s="1" t="n">
        <v>45959</v>
      </c>
      <c r="D79" t="inlineStr">
        <is>
          <t>SKÅNE LÄN</t>
        </is>
      </c>
      <c r="E79" t="inlineStr">
        <is>
          <t>ÖSTRA GÖINGE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22794-2021</t>
        </is>
      </c>
      <c r="B80" s="1" t="n">
        <v>44327.98402777778</v>
      </c>
      <c r="C80" s="1" t="n">
        <v>45959</v>
      </c>
      <c r="D80" t="inlineStr">
        <is>
          <t>SKÅNE LÄN</t>
        </is>
      </c>
      <c r="E80" t="inlineStr">
        <is>
          <t>ÖSTRA GÖINGE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33917-2021</t>
        </is>
      </c>
      <c r="B81" s="1" t="n">
        <v>44378</v>
      </c>
      <c r="C81" s="1" t="n">
        <v>45959</v>
      </c>
      <c r="D81" t="inlineStr">
        <is>
          <t>SKÅNE LÄN</t>
        </is>
      </c>
      <c r="E81" t="inlineStr">
        <is>
          <t>ÖSTRA GÖINGE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2158-2022</t>
        </is>
      </c>
      <c r="B82" s="1" t="n">
        <v>44578.43423611111</v>
      </c>
      <c r="C82" s="1" t="n">
        <v>45959</v>
      </c>
      <c r="D82" t="inlineStr">
        <is>
          <t>SKÅNE LÄN</t>
        </is>
      </c>
      <c r="E82" t="inlineStr">
        <is>
          <t>ÖSTRA GÖINGE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17737-2022</t>
        </is>
      </c>
      <c r="B83" s="1" t="n">
        <v>44680.95025462963</v>
      </c>
      <c r="C83" s="1" t="n">
        <v>45959</v>
      </c>
      <c r="D83" t="inlineStr">
        <is>
          <t>SKÅNE LÄN</t>
        </is>
      </c>
      <c r="E83" t="inlineStr">
        <is>
          <t>ÖSTRA GÖINGE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10501-2022</t>
        </is>
      </c>
      <c r="B84" s="1" t="n">
        <v>44623.6662037037</v>
      </c>
      <c r="C84" s="1" t="n">
        <v>45959</v>
      </c>
      <c r="D84" t="inlineStr">
        <is>
          <t>SKÅNE LÄN</t>
        </is>
      </c>
      <c r="E84" t="inlineStr">
        <is>
          <t>ÖSTRA GÖINGE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24547-2022</t>
        </is>
      </c>
      <c r="B85" s="1" t="n">
        <v>44727</v>
      </c>
      <c r="C85" s="1" t="n">
        <v>45959</v>
      </c>
      <c r="D85" t="inlineStr">
        <is>
          <t>SKÅNE LÄN</t>
        </is>
      </c>
      <c r="E85" t="inlineStr">
        <is>
          <t>ÖSTRA GÖINGE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20622-2022</t>
        </is>
      </c>
      <c r="B86" s="1" t="n">
        <v>44700</v>
      </c>
      <c r="C86" s="1" t="n">
        <v>45959</v>
      </c>
      <c r="D86" t="inlineStr">
        <is>
          <t>SKÅNE LÄN</t>
        </is>
      </c>
      <c r="E86" t="inlineStr">
        <is>
          <t>ÖSTRA GÖINGE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61276-2020</t>
        </is>
      </c>
      <c r="B87" s="1" t="n">
        <v>44155</v>
      </c>
      <c r="C87" s="1" t="n">
        <v>45959</v>
      </c>
      <c r="D87" t="inlineStr">
        <is>
          <t>SKÅNE LÄN</t>
        </is>
      </c>
      <c r="E87" t="inlineStr">
        <is>
          <t>ÖSTRA GÖINGE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37816-2021</t>
        </is>
      </c>
      <c r="B88" s="1" t="n">
        <v>44403</v>
      </c>
      <c r="C88" s="1" t="n">
        <v>45959</v>
      </c>
      <c r="D88" t="inlineStr">
        <is>
          <t>SKÅNE LÄN</t>
        </is>
      </c>
      <c r="E88" t="inlineStr">
        <is>
          <t>ÖSTRA GÖINGE</t>
        </is>
      </c>
      <c r="G88" t="n">
        <v>9.5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57017-2020</t>
        </is>
      </c>
      <c r="B89" s="1" t="n">
        <v>44138</v>
      </c>
      <c r="C89" s="1" t="n">
        <v>45959</v>
      </c>
      <c r="D89" t="inlineStr">
        <is>
          <t>SKÅNE LÄN</t>
        </is>
      </c>
      <c r="E89" t="inlineStr">
        <is>
          <t>ÖSTRA GÖINGE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74112-2021</t>
        </is>
      </c>
      <c r="B90" s="1" t="n">
        <v>44557</v>
      </c>
      <c r="C90" s="1" t="n">
        <v>45959</v>
      </c>
      <c r="D90" t="inlineStr">
        <is>
          <t>SKÅNE LÄN</t>
        </is>
      </c>
      <c r="E90" t="inlineStr">
        <is>
          <t>ÖSTRA GÖINGE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34389-2024</t>
        </is>
      </c>
      <c r="B91" s="1" t="n">
        <v>45525</v>
      </c>
      <c r="C91" s="1" t="n">
        <v>45959</v>
      </c>
      <c r="D91" t="inlineStr">
        <is>
          <t>SKÅNE LÄN</t>
        </is>
      </c>
      <c r="E91" t="inlineStr">
        <is>
          <t>ÖSTRA GÖINGE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55130-2022</t>
        </is>
      </c>
      <c r="B92" s="1" t="n">
        <v>44886.65877314815</v>
      </c>
      <c r="C92" s="1" t="n">
        <v>45959</v>
      </c>
      <c r="D92" t="inlineStr">
        <is>
          <t>SKÅNE LÄN</t>
        </is>
      </c>
      <c r="E92" t="inlineStr">
        <is>
          <t>ÖSTRA GÖINGE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16668-2023</t>
        </is>
      </c>
      <c r="B93" s="1" t="n">
        <v>45030.5625</v>
      </c>
      <c r="C93" s="1" t="n">
        <v>45959</v>
      </c>
      <c r="D93" t="inlineStr">
        <is>
          <t>SKÅNE LÄN</t>
        </is>
      </c>
      <c r="E93" t="inlineStr">
        <is>
          <t>ÖSTRA GÖINGE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14683-2025</t>
        </is>
      </c>
      <c r="B94" s="1" t="n">
        <v>45742.57288194444</v>
      </c>
      <c r="C94" s="1" t="n">
        <v>45959</v>
      </c>
      <c r="D94" t="inlineStr">
        <is>
          <t>SKÅNE LÄN</t>
        </is>
      </c>
      <c r="E94" t="inlineStr">
        <is>
          <t>ÖSTRA GÖINGE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14684-2025</t>
        </is>
      </c>
      <c r="B95" s="1" t="n">
        <v>45742.57572916667</v>
      </c>
      <c r="C95" s="1" t="n">
        <v>45959</v>
      </c>
      <c r="D95" t="inlineStr">
        <is>
          <t>SKÅNE LÄN</t>
        </is>
      </c>
      <c r="E95" t="inlineStr">
        <is>
          <t>ÖSTRA GÖINGE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37592-2024</t>
        </is>
      </c>
      <c r="B96" s="1" t="n">
        <v>45541.47113425926</v>
      </c>
      <c r="C96" s="1" t="n">
        <v>45959</v>
      </c>
      <c r="D96" t="inlineStr">
        <is>
          <t>SKÅNE LÄN</t>
        </is>
      </c>
      <c r="E96" t="inlineStr">
        <is>
          <t>ÖSTRA GÖINGE</t>
        </is>
      </c>
      <c r="G96" t="n">
        <v>4.1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34983-2022</t>
        </is>
      </c>
      <c r="B97" s="1" t="n">
        <v>44796.69704861111</v>
      </c>
      <c r="C97" s="1" t="n">
        <v>45959</v>
      </c>
      <c r="D97" t="inlineStr">
        <is>
          <t>SKÅNE LÄN</t>
        </is>
      </c>
      <c r="E97" t="inlineStr">
        <is>
          <t>ÖSTRA GÖINGE</t>
        </is>
      </c>
      <c r="F97" t="inlineStr">
        <is>
          <t>Kyrkan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60251-2022</t>
        </is>
      </c>
      <c r="B98" s="1" t="n">
        <v>44910</v>
      </c>
      <c r="C98" s="1" t="n">
        <v>45959</v>
      </c>
      <c r="D98" t="inlineStr">
        <is>
          <t>SKÅNE LÄN</t>
        </is>
      </c>
      <c r="E98" t="inlineStr">
        <is>
          <t>ÖSTRA GÖINGE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30142-2024</t>
        </is>
      </c>
      <c r="B99" s="1" t="n">
        <v>45489</v>
      </c>
      <c r="C99" s="1" t="n">
        <v>45959</v>
      </c>
      <c r="D99" t="inlineStr">
        <is>
          <t>SKÅNE LÄN</t>
        </is>
      </c>
      <c r="E99" t="inlineStr">
        <is>
          <t>ÖSTRA GÖINGE</t>
        </is>
      </c>
      <c r="G99" t="n">
        <v>11.9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59369-2024</t>
        </is>
      </c>
      <c r="B100" s="1" t="n">
        <v>45638.34212962963</v>
      </c>
      <c r="C100" s="1" t="n">
        <v>45959</v>
      </c>
      <c r="D100" t="inlineStr">
        <is>
          <t>SKÅNE LÄN</t>
        </is>
      </c>
      <c r="E100" t="inlineStr">
        <is>
          <t>ÖSTRA GÖINGE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  <c r="U100">
        <f>HYPERLINK("https://klasma.github.io/Logging_1256/knärot/A 59369-2024 karta knärot.png", "A 59369-2024")</f>
        <v/>
      </c>
      <c r="V100">
        <f>HYPERLINK("https://klasma.github.io/Logging_1256/klagomål/A 59369-2024 FSC-klagomål.docx", "A 59369-2024")</f>
        <v/>
      </c>
      <c r="W100">
        <f>HYPERLINK("https://klasma.github.io/Logging_1256/klagomålsmail/A 59369-2024 FSC-klagomål mail.docx", "A 59369-2024")</f>
        <v/>
      </c>
      <c r="X100">
        <f>HYPERLINK("https://klasma.github.io/Logging_1256/tillsyn/A 59369-2024 tillsynsbegäran.docx", "A 59369-2024")</f>
        <v/>
      </c>
      <c r="Y100">
        <f>HYPERLINK("https://klasma.github.io/Logging_1256/tillsynsmail/A 59369-2024 tillsynsbegäran mail.docx", "A 59369-2024")</f>
        <v/>
      </c>
    </row>
    <row r="101" ht="15" customHeight="1">
      <c r="A101" t="inlineStr">
        <is>
          <t>A 16509-2024</t>
        </is>
      </c>
      <c r="B101" s="1" t="n">
        <v>45408.3866550926</v>
      </c>
      <c r="C101" s="1" t="n">
        <v>45959</v>
      </c>
      <c r="D101" t="inlineStr">
        <is>
          <t>SKÅNE LÄN</t>
        </is>
      </c>
      <c r="E101" t="inlineStr">
        <is>
          <t>ÖSTRA GÖINGE</t>
        </is>
      </c>
      <c r="G101" t="n">
        <v>8.5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53070-2023</t>
        </is>
      </c>
      <c r="B102" s="1" t="n">
        <v>45227.51521990741</v>
      </c>
      <c r="C102" s="1" t="n">
        <v>45959</v>
      </c>
      <c r="D102" t="inlineStr">
        <is>
          <t>SKÅNE LÄN</t>
        </is>
      </c>
      <c r="E102" t="inlineStr">
        <is>
          <t>ÖSTRA GÖINGE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57529-2022</t>
        </is>
      </c>
      <c r="B103" s="1" t="n">
        <v>44896.67655092593</v>
      </c>
      <c r="C103" s="1" t="n">
        <v>45959</v>
      </c>
      <c r="D103" t="inlineStr">
        <is>
          <t>SKÅNE LÄN</t>
        </is>
      </c>
      <c r="E103" t="inlineStr">
        <is>
          <t>ÖSTRA GÖINGE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69387-2021</t>
        </is>
      </c>
      <c r="B104" s="1" t="n">
        <v>44531</v>
      </c>
      <c r="C104" s="1" t="n">
        <v>45959</v>
      </c>
      <c r="D104" t="inlineStr">
        <is>
          <t>SKÅNE LÄN</t>
        </is>
      </c>
      <c r="E104" t="inlineStr">
        <is>
          <t>ÖSTRA GÖINGE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3747-2023</t>
        </is>
      </c>
      <c r="B105" s="1" t="n">
        <v>44949</v>
      </c>
      <c r="C105" s="1" t="n">
        <v>45959</v>
      </c>
      <c r="D105" t="inlineStr">
        <is>
          <t>SKÅNE LÄN</t>
        </is>
      </c>
      <c r="E105" t="inlineStr">
        <is>
          <t>ÖSTRA GÖINGE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43478-2023</t>
        </is>
      </c>
      <c r="B106" s="1" t="n">
        <v>45184</v>
      </c>
      <c r="C106" s="1" t="n">
        <v>45959</v>
      </c>
      <c r="D106" t="inlineStr">
        <is>
          <t>SKÅNE LÄN</t>
        </is>
      </c>
      <c r="E106" t="inlineStr">
        <is>
          <t>ÖSTRA GÖINGE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45359-2023</t>
        </is>
      </c>
      <c r="B107" s="1" t="n">
        <v>45192</v>
      </c>
      <c r="C107" s="1" t="n">
        <v>45959</v>
      </c>
      <c r="D107" t="inlineStr">
        <is>
          <t>SKÅNE LÄN</t>
        </is>
      </c>
      <c r="E107" t="inlineStr">
        <is>
          <t>ÖSTRA GÖINGE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58938-2024</t>
        </is>
      </c>
      <c r="B108" s="1" t="n">
        <v>45636.53048611111</v>
      </c>
      <c r="C108" s="1" t="n">
        <v>45959</v>
      </c>
      <c r="D108" t="inlineStr">
        <is>
          <t>SKÅNE LÄN</t>
        </is>
      </c>
      <c r="E108" t="inlineStr">
        <is>
          <t>ÖSTRA GÖINGE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36963-2024</t>
        </is>
      </c>
      <c r="B109" s="1" t="n">
        <v>45538.76355324074</v>
      </c>
      <c r="C109" s="1" t="n">
        <v>45959</v>
      </c>
      <c r="D109" t="inlineStr">
        <is>
          <t>SKÅNE LÄN</t>
        </is>
      </c>
      <c r="E109" t="inlineStr">
        <is>
          <t>ÖSTRA GÖINGE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22081-2023</t>
        </is>
      </c>
      <c r="B110" s="1" t="n">
        <v>45069</v>
      </c>
      <c r="C110" s="1" t="n">
        <v>45959</v>
      </c>
      <c r="D110" t="inlineStr">
        <is>
          <t>SKÅNE LÄN</t>
        </is>
      </c>
      <c r="E110" t="inlineStr">
        <is>
          <t>ÖSTRA GÖINGE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6152-2024</t>
        </is>
      </c>
      <c r="B111" s="1" t="n">
        <v>45337</v>
      </c>
      <c r="C111" s="1" t="n">
        <v>45959</v>
      </c>
      <c r="D111" t="inlineStr">
        <is>
          <t>SKÅNE LÄN</t>
        </is>
      </c>
      <c r="E111" t="inlineStr">
        <is>
          <t>ÖSTRA GÖINGE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30140-2024</t>
        </is>
      </c>
      <c r="B112" s="1" t="n">
        <v>45489</v>
      </c>
      <c r="C112" s="1" t="n">
        <v>45959</v>
      </c>
      <c r="D112" t="inlineStr">
        <is>
          <t>SKÅNE LÄN</t>
        </is>
      </c>
      <c r="E112" t="inlineStr">
        <is>
          <t>ÖSTRA GÖINGE</t>
        </is>
      </c>
      <c r="G112" t="n">
        <v>8.1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16505-2024</t>
        </is>
      </c>
      <c r="B113" s="1" t="n">
        <v>45408.37851851852</v>
      </c>
      <c r="C113" s="1" t="n">
        <v>45959</v>
      </c>
      <c r="D113" t="inlineStr">
        <is>
          <t>SKÅNE LÄN</t>
        </is>
      </c>
      <c r="E113" t="inlineStr">
        <is>
          <t>ÖSTRA GÖINGE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59355-2024</t>
        </is>
      </c>
      <c r="B114" s="1" t="n">
        <v>45638.3119212963</v>
      </c>
      <c r="C114" s="1" t="n">
        <v>45959</v>
      </c>
      <c r="D114" t="inlineStr">
        <is>
          <t>SKÅNE LÄN</t>
        </is>
      </c>
      <c r="E114" t="inlineStr">
        <is>
          <t>ÖSTRA GÖINGE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37784-2022</t>
        </is>
      </c>
      <c r="B115" s="1" t="n">
        <v>44810</v>
      </c>
      <c r="C115" s="1" t="n">
        <v>45959</v>
      </c>
      <c r="D115" t="inlineStr">
        <is>
          <t>SKÅNE LÄN</t>
        </is>
      </c>
      <c r="E115" t="inlineStr">
        <is>
          <t>ÖSTRA GÖINGE</t>
        </is>
      </c>
      <c r="F115" t="inlineStr">
        <is>
          <t>Kyrkan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48621-2023</t>
        </is>
      </c>
      <c r="B116" s="1" t="n">
        <v>45202</v>
      </c>
      <c r="C116" s="1" t="n">
        <v>45959</v>
      </c>
      <c r="D116" t="inlineStr">
        <is>
          <t>SKÅNE LÄN</t>
        </is>
      </c>
      <c r="E116" t="inlineStr">
        <is>
          <t>ÖSTRA GÖINGE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37588-2024</t>
        </is>
      </c>
      <c r="B117" s="1" t="n">
        <v>45541.46586805556</v>
      </c>
      <c r="C117" s="1" t="n">
        <v>45959</v>
      </c>
      <c r="D117" t="inlineStr">
        <is>
          <t>SKÅNE LÄN</t>
        </is>
      </c>
      <c r="E117" t="inlineStr">
        <is>
          <t>ÖSTRA GÖINGE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37593-2024</t>
        </is>
      </c>
      <c r="B118" s="1" t="n">
        <v>45541.4724074074</v>
      </c>
      <c r="C118" s="1" t="n">
        <v>45959</v>
      </c>
      <c r="D118" t="inlineStr">
        <is>
          <t>SKÅNE LÄN</t>
        </is>
      </c>
      <c r="E118" t="inlineStr">
        <is>
          <t>ÖSTRA GÖINGE</t>
        </is>
      </c>
      <c r="G118" t="n">
        <v>8.300000000000001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43395-2024</t>
        </is>
      </c>
      <c r="B119" s="1" t="n">
        <v>45568</v>
      </c>
      <c r="C119" s="1" t="n">
        <v>45959</v>
      </c>
      <c r="D119" t="inlineStr">
        <is>
          <t>SKÅNE LÄN</t>
        </is>
      </c>
      <c r="E119" t="inlineStr">
        <is>
          <t>ÖSTRA GÖINGE</t>
        </is>
      </c>
      <c r="G119" t="n">
        <v>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7804-2025</t>
        </is>
      </c>
      <c r="B120" s="1" t="n">
        <v>45706</v>
      </c>
      <c r="C120" s="1" t="n">
        <v>45959</v>
      </c>
      <c r="D120" t="inlineStr">
        <is>
          <t>SKÅNE LÄN</t>
        </is>
      </c>
      <c r="E120" t="inlineStr">
        <is>
          <t>ÖSTRA GÖINGE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2366-2024</t>
        </is>
      </c>
      <c r="B121" s="1" t="n">
        <v>45310</v>
      </c>
      <c r="C121" s="1" t="n">
        <v>45959</v>
      </c>
      <c r="D121" t="inlineStr">
        <is>
          <t>SKÅNE LÄN</t>
        </is>
      </c>
      <c r="E121" t="inlineStr">
        <is>
          <t>ÖSTRA GÖINGE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55489-2022</t>
        </is>
      </c>
      <c r="B122" s="1" t="n">
        <v>44887.68068287037</v>
      </c>
      <c r="C122" s="1" t="n">
        <v>45959</v>
      </c>
      <c r="D122" t="inlineStr">
        <is>
          <t>SKÅNE LÄN</t>
        </is>
      </c>
      <c r="E122" t="inlineStr">
        <is>
          <t>ÖSTRA GÖINGE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37552-2024</t>
        </is>
      </c>
      <c r="B123" s="1" t="n">
        <v>45541.43497685185</v>
      </c>
      <c r="C123" s="1" t="n">
        <v>45959</v>
      </c>
      <c r="D123" t="inlineStr">
        <is>
          <t>SKÅNE LÄN</t>
        </is>
      </c>
      <c r="E123" t="inlineStr">
        <is>
          <t>ÖSTRA GÖINGE</t>
        </is>
      </c>
      <c r="G123" t="n">
        <v>8.1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37575-2024</t>
        </is>
      </c>
      <c r="B124" s="1" t="n">
        <v>45541.45583333333</v>
      </c>
      <c r="C124" s="1" t="n">
        <v>45959</v>
      </c>
      <c r="D124" t="inlineStr">
        <is>
          <t>SKÅNE LÄN</t>
        </is>
      </c>
      <c r="E124" t="inlineStr">
        <is>
          <t>ÖSTRA GÖINGE</t>
        </is>
      </c>
      <c r="G124" t="n">
        <v>8.6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46279-2024</t>
        </is>
      </c>
      <c r="B125" s="1" t="n">
        <v>45581.63439814815</v>
      </c>
      <c r="C125" s="1" t="n">
        <v>45959</v>
      </c>
      <c r="D125" t="inlineStr">
        <is>
          <t>SKÅNE LÄN</t>
        </is>
      </c>
      <c r="E125" t="inlineStr">
        <is>
          <t>ÖSTRA GÖINGE</t>
        </is>
      </c>
      <c r="F125" t="inlineStr">
        <is>
          <t>Sveaskog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28619-2025</t>
        </is>
      </c>
      <c r="B126" s="1" t="n">
        <v>45819</v>
      </c>
      <c r="C126" s="1" t="n">
        <v>45959</v>
      </c>
      <c r="D126" t="inlineStr">
        <is>
          <t>SKÅNE LÄN</t>
        </is>
      </c>
      <c r="E126" t="inlineStr">
        <is>
          <t>ÖSTRA GÖINGE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18340-2024</t>
        </is>
      </c>
      <c r="B127" s="1" t="n">
        <v>45422.58119212963</v>
      </c>
      <c r="C127" s="1" t="n">
        <v>45959</v>
      </c>
      <c r="D127" t="inlineStr">
        <is>
          <t>SKÅNE LÄN</t>
        </is>
      </c>
      <c r="E127" t="inlineStr">
        <is>
          <t>ÖSTRA GÖINGE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18355-2025</t>
        </is>
      </c>
      <c r="B128" s="1" t="n">
        <v>45762.55292824074</v>
      </c>
      <c r="C128" s="1" t="n">
        <v>45959</v>
      </c>
      <c r="D128" t="inlineStr">
        <is>
          <t>SKÅNE LÄN</t>
        </is>
      </c>
      <c r="E128" t="inlineStr">
        <is>
          <t>ÖSTRA GÖINGE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50472-2023</t>
        </is>
      </c>
      <c r="B129" s="1" t="n">
        <v>45216.91013888889</v>
      </c>
      <c r="C129" s="1" t="n">
        <v>45959</v>
      </c>
      <c r="D129" t="inlineStr">
        <is>
          <t>SKÅNE LÄN</t>
        </is>
      </c>
      <c r="E129" t="inlineStr">
        <is>
          <t>ÖSTRA GÖINGE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3781-2024</t>
        </is>
      </c>
      <c r="B130" s="1" t="n">
        <v>45321.59253472222</v>
      </c>
      <c r="C130" s="1" t="n">
        <v>45959</v>
      </c>
      <c r="D130" t="inlineStr">
        <is>
          <t>SKÅNE LÄN</t>
        </is>
      </c>
      <c r="E130" t="inlineStr">
        <is>
          <t>ÖSTRA GÖINGE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20407-2024</t>
        </is>
      </c>
      <c r="B131" s="1" t="n">
        <v>45435.57190972222</v>
      </c>
      <c r="C131" s="1" t="n">
        <v>45959</v>
      </c>
      <c r="D131" t="inlineStr">
        <is>
          <t>SKÅNE LÄN</t>
        </is>
      </c>
      <c r="E131" t="inlineStr">
        <is>
          <t>ÖSTRA GÖINGE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44764-2021</t>
        </is>
      </c>
      <c r="B132" s="1" t="n">
        <v>44438</v>
      </c>
      <c r="C132" s="1" t="n">
        <v>45959</v>
      </c>
      <c r="D132" t="inlineStr">
        <is>
          <t>SKÅNE LÄN</t>
        </is>
      </c>
      <c r="E132" t="inlineStr">
        <is>
          <t>ÖSTRA GÖINGE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37710-2024</t>
        </is>
      </c>
      <c r="B133" s="1" t="n">
        <v>45541.6287962963</v>
      </c>
      <c r="C133" s="1" t="n">
        <v>45959</v>
      </c>
      <c r="D133" t="inlineStr">
        <is>
          <t>SKÅNE LÄN</t>
        </is>
      </c>
      <c r="E133" t="inlineStr">
        <is>
          <t>ÖSTRA GÖINGE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43660-2024</t>
        </is>
      </c>
      <c r="B134" s="1" t="n">
        <v>45569.54984953703</v>
      </c>
      <c r="C134" s="1" t="n">
        <v>45959</v>
      </c>
      <c r="D134" t="inlineStr">
        <is>
          <t>SKÅNE LÄN</t>
        </is>
      </c>
      <c r="E134" t="inlineStr">
        <is>
          <t>ÖSTRA GÖINGE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4460-2025</t>
        </is>
      </c>
      <c r="B135" s="1" t="n">
        <v>45686.59799768519</v>
      </c>
      <c r="C135" s="1" t="n">
        <v>45959</v>
      </c>
      <c r="D135" t="inlineStr">
        <is>
          <t>SKÅNE LÄN</t>
        </is>
      </c>
      <c r="E135" t="inlineStr">
        <is>
          <t>ÖSTRA GÖINGE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13140-2024</t>
        </is>
      </c>
      <c r="B136" s="1" t="n">
        <v>45386.34684027778</v>
      </c>
      <c r="C136" s="1" t="n">
        <v>45959</v>
      </c>
      <c r="D136" t="inlineStr">
        <is>
          <t>SKÅNE LÄN</t>
        </is>
      </c>
      <c r="E136" t="inlineStr">
        <is>
          <t>ÖSTRA GÖINGE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63996-2020</t>
        </is>
      </c>
      <c r="B137" s="1" t="n">
        <v>44167</v>
      </c>
      <c r="C137" s="1" t="n">
        <v>45959</v>
      </c>
      <c r="D137" t="inlineStr">
        <is>
          <t>SKÅNE LÄN</t>
        </is>
      </c>
      <c r="E137" t="inlineStr">
        <is>
          <t>ÖSTRA GÖINGE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10497-2022</t>
        </is>
      </c>
      <c r="B138" s="1" t="n">
        <v>44623.66270833334</v>
      </c>
      <c r="C138" s="1" t="n">
        <v>45959</v>
      </c>
      <c r="D138" t="inlineStr">
        <is>
          <t>SKÅNE LÄN</t>
        </is>
      </c>
      <c r="E138" t="inlineStr">
        <is>
          <t>ÖSTRA GÖINGE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1953-2023</t>
        </is>
      </c>
      <c r="B139" s="1" t="n">
        <v>44937</v>
      </c>
      <c r="C139" s="1" t="n">
        <v>45959</v>
      </c>
      <c r="D139" t="inlineStr">
        <is>
          <t>SKÅNE LÄN</t>
        </is>
      </c>
      <c r="E139" t="inlineStr">
        <is>
          <t>ÖSTRA GÖINGE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60840-2020</t>
        </is>
      </c>
      <c r="B140" s="1" t="n">
        <v>44154</v>
      </c>
      <c r="C140" s="1" t="n">
        <v>45959</v>
      </c>
      <c r="D140" t="inlineStr">
        <is>
          <t>SKÅNE LÄN</t>
        </is>
      </c>
      <c r="E140" t="inlineStr">
        <is>
          <t>ÖSTRA GÖINGE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23402-2023</t>
        </is>
      </c>
      <c r="B141" s="1" t="n">
        <v>45076.47388888889</v>
      </c>
      <c r="C141" s="1" t="n">
        <v>45959</v>
      </c>
      <c r="D141" t="inlineStr">
        <is>
          <t>SKÅNE LÄN</t>
        </is>
      </c>
      <c r="E141" t="inlineStr">
        <is>
          <t>ÖSTRA GÖINGE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23403-2023</t>
        </is>
      </c>
      <c r="B142" s="1" t="n">
        <v>45076.47741898148</v>
      </c>
      <c r="C142" s="1" t="n">
        <v>45959</v>
      </c>
      <c r="D142" t="inlineStr">
        <is>
          <t>SKÅNE LÄN</t>
        </is>
      </c>
      <c r="E142" t="inlineStr">
        <is>
          <t>ÖSTRA GÖINGE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48952-2022</t>
        </is>
      </c>
      <c r="B143" s="1" t="n">
        <v>44859</v>
      </c>
      <c r="C143" s="1" t="n">
        <v>45959</v>
      </c>
      <c r="D143" t="inlineStr">
        <is>
          <t>SKÅNE LÄN</t>
        </is>
      </c>
      <c r="E143" t="inlineStr">
        <is>
          <t>ÖSTRA GÖINGE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59188-2022</t>
        </is>
      </c>
      <c r="B144" s="1" t="n">
        <v>44897</v>
      </c>
      <c r="C144" s="1" t="n">
        <v>45959</v>
      </c>
      <c r="D144" t="inlineStr">
        <is>
          <t>SKÅNE LÄN</t>
        </is>
      </c>
      <c r="E144" t="inlineStr">
        <is>
          <t>ÖSTRA GÖINGE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16743-2024</t>
        </is>
      </c>
      <c r="B145" s="1" t="n">
        <v>45410</v>
      </c>
      <c r="C145" s="1" t="n">
        <v>45959</v>
      </c>
      <c r="D145" t="inlineStr">
        <is>
          <t>SKÅNE LÄN</t>
        </is>
      </c>
      <c r="E145" t="inlineStr">
        <is>
          <t>ÖSTRA GÖINGE</t>
        </is>
      </c>
      <c r="G145" t="n">
        <v>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40843-2023</t>
        </is>
      </c>
      <c r="B146" s="1" t="n">
        <v>45172.9414699074</v>
      </c>
      <c r="C146" s="1" t="n">
        <v>45959</v>
      </c>
      <c r="D146" t="inlineStr">
        <is>
          <t>SKÅNE LÄN</t>
        </is>
      </c>
      <c r="E146" t="inlineStr">
        <is>
          <t>ÖSTRA GÖINGE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34931-2023</t>
        </is>
      </c>
      <c r="B147" s="1" t="n">
        <v>45142</v>
      </c>
      <c r="C147" s="1" t="n">
        <v>45959</v>
      </c>
      <c r="D147" t="inlineStr">
        <is>
          <t>SKÅNE LÄN</t>
        </is>
      </c>
      <c r="E147" t="inlineStr">
        <is>
          <t>ÖSTRA GÖINGE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74094-2021</t>
        </is>
      </c>
      <c r="B148" s="1" t="n">
        <v>44557.62873842593</v>
      </c>
      <c r="C148" s="1" t="n">
        <v>45959</v>
      </c>
      <c r="D148" t="inlineStr">
        <is>
          <t>SKÅNE LÄN</t>
        </is>
      </c>
      <c r="E148" t="inlineStr">
        <is>
          <t>ÖSTRA GÖINGE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560-2023</t>
        </is>
      </c>
      <c r="B149" s="1" t="n">
        <v>44930.48471064815</v>
      </c>
      <c r="C149" s="1" t="n">
        <v>45959</v>
      </c>
      <c r="D149" t="inlineStr">
        <is>
          <t>SKÅNE LÄN</t>
        </is>
      </c>
      <c r="E149" t="inlineStr">
        <is>
          <t>ÖSTRA GÖINGE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16382-2025</t>
        </is>
      </c>
      <c r="B150" s="1" t="n">
        <v>45751.41636574074</v>
      </c>
      <c r="C150" s="1" t="n">
        <v>45959</v>
      </c>
      <c r="D150" t="inlineStr">
        <is>
          <t>SKÅNE LÄN</t>
        </is>
      </c>
      <c r="E150" t="inlineStr">
        <is>
          <t>ÖSTRA GÖINGE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6356-2025</t>
        </is>
      </c>
      <c r="B151" s="1" t="n">
        <v>45699.36305555556</v>
      </c>
      <c r="C151" s="1" t="n">
        <v>45959</v>
      </c>
      <c r="D151" t="inlineStr">
        <is>
          <t>SKÅNE LÄN</t>
        </is>
      </c>
      <c r="E151" t="inlineStr">
        <is>
          <t>ÖSTRA GÖINGE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16261-2023</t>
        </is>
      </c>
      <c r="B152" s="1" t="n">
        <v>45022</v>
      </c>
      <c r="C152" s="1" t="n">
        <v>45959</v>
      </c>
      <c r="D152" t="inlineStr">
        <is>
          <t>SKÅNE LÄN</t>
        </is>
      </c>
      <c r="E152" t="inlineStr">
        <is>
          <t>ÖSTRA GÖINGE</t>
        </is>
      </c>
      <c r="G152" t="n">
        <v>3.7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54869-2023</t>
        </is>
      </c>
      <c r="B153" s="1" t="n">
        <v>45229</v>
      </c>
      <c r="C153" s="1" t="n">
        <v>45959</v>
      </c>
      <c r="D153" t="inlineStr">
        <is>
          <t>SKÅNE LÄN</t>
        </is>
      </c>
      <c r="E153" t="inlineStr">
        <is>
          <t>ÖSTRA GÖINGE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57539-2022</t>
        </is>
      </c>
      <c r="B154" s="1" t="n">
        <v>44896.69921296297</v>
      </c>
      <c r="C154" s="1" t="n">
        <v>45959</v>
      </c>
      <c r="D154" t="inlineStr">
        <is>
          <t>SKÅNE LÄN</t>
        </is>
      </c>
      <c r="E154" t="inlineStr">
        <is>
          <t>ÖSTRA GÖINGE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57547-2022</t>
        </is>
      </c>
      <c r="B155" s="1" t="n">
        <v>44896.7287037037</v>
      </c>
      <c r="C155" s="1" t="n">
        <v>45959</v>
      </c>
      <c r="D155" t="inlineStr">
        <is>
          <t>SKÅNE LÄN</t>
        </is>
      </c>
      <c r="E155" t="inlineStr">
        <is>
          <t>ÖSTRA GÖINGE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31629-2023</t>
        </is>
      </c>
      <c r="B156" s="1" t="n">
        <v>45117</v>
      </c>
      <c r="C156" s="1" t="n">
        <v>45959</v>
      </c>
      <c r="D156" t="inlineStr">
        <is>
          <t>SKÅNE LÄN</t>
        </is>
      </c>
      <c r="E156" t="inlineStr">
        <is>
          <t>ÖSTRA GÖINGE</t>
        </is>
      </c>
      <c r="F156" t="inlineStr">
        <is>
          <t>Sveaskog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22555-2021</t>
        </is>
      </c>
      <c r="B157" s="1" t="n">
        <v>44326</v>
      </c>
      <c r="C157" s="1" t="n">
        <v>45959</v>
      </c>
      <c r="D157" t="inlineStr">
        <is>
          <t>SKÅNE LÄN</t>
        </is>
      </c>
      <c r="E157" t="inlineStr">
        <is>
          <t>ÖSTRA GÖINGE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42373-2024</t>
        </is>
      </c>
      <c r="B158" s="1" t="n">
        <v>45564.54063657407</v>
      </c>
      <c r="C158" s="1" t="n">
        <v>45959</v>
      </c>
      <c r="D158" t="inlineStr">
        <is>
          <t>SKÅNE LÄN</t>
        </is>
      </c>
      <c r="E158" t="inlineStr">
        <is>
          <t>ÖSTRA GÖINGE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34649-2023</t>
        </is>
      </c>
      <c r="B159" s="1" t="n">
        <v>45139</v>
      </c>
      <c r="C159" s="1" t="n">
        <v>45959</v>
      </c>
      <c r="D159" t="inlineStr">
        <is>
          <t>SKÅNE LÄN</t>
        </is>
      </c>
      <c r="E159" t="inlineStr">
        <is>
          <t>ÖSTRA GÖINGE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33305-2023</t>
        </is>
      </c>
      <c r="B160" s="1" t="n">
        <v>45117</v>
      </c>
      <c r="C160" s="1" t="n">
        <v>45959</v>
      </c>
      <c r="D160" t="inlineStr">
        <is>
          <t>SKÅNE LÄN</t>
        </is>
      </c>
      <c r="E160" t="inlineStr">
        <is>
          <t>ÖSTRA GÖINGE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42192-2023</t>
        </is>
      </c>
      <c r="B161" s="1" t="n">
        <v>45179.61063657407</v>
      </c>
      <c r="C161" s="1" t="n">
        <v>45959</v>
      </c>
      <c r="D161" t="inlineStr">
        <is>
          <t>SKÅNE LÄN</t>
        </is>
      </c>
      <c r="E161" t="inlineStr">
        <is>
          <t>ÖSTRA GÖINGE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35680-2023</t>
        </is>
      </c>
      <c r="B162" s="1" t="n">
        <v>45147</v>
      </c>
      <c r="C162" s="1" t="n">
        <v>45959</v>
      </c>
      <c r="D162" t="inlineStr">
        <is>
          <t>SKÅNE LÄN</t>
        </is>
      </c>
      <c r="E162" t="inlineStr">
        <is>
          <t>ÖSTRA GÖINGE</t>
        </is>
      </c>
      <c r="G162" t="n">
        <v>15.4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46606-2023</t>
        </is>
      </c>
      <c r="B163" s="1" t="n">
        <v>45194</v>
      </c>
      <c r="C163" s="1" t="n">
        <v>45959</v>
      </c>
      <c r="D163" t="inlineStr">
        <is>
          <t>SKÅNE LÄN</t>
        </is>
      </c>
      <c r="E163" t="inlineStr">
        <is>
          <t>ÖSTRA GÖINGE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46625-2023</t>
        </is>
      </c>
      <c r="B164" s="1" t="n">
        <v>45194</v>
      </c>
      <c r="C164" s="1" t="n">
        <v>45959</v>
      </c>
      <c r="D164" t="inlineStr">
        <is>
          <t>SKÅNE LÄN</t>
        </is>
      </c>
      <c r="E164" t="inlineStr">
        <is>
          <t>ÖSTRA GÖINGE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17856-2025</t>
        </is>
      </c>
      <c r="B165" s="1" t="n">
        <v>45758.62086805556</v>
      </c>
      <c r="C165" s="1" t="n">
        <v>45959</v>
      </c>
      <c r="D165" t="inlineStr">
        <is>
          <t>SKÅNE LÄN</t>
        </is>
      </c>
      <c r="E165" t="inlineStr">
        <is>
          <t>ÖSTRA GÖINGE</t>
        </is>
      </c>
      <c r="F165" t="inlineStr">
        <is>
          <t>Sveaskog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6521-2025</t>
        </is>
      </c>
      <c r="B166" s="1" t="n">
        <v>45699</v>
      </c>
      <c r="C166" s="1" t="n">
        <v>45959</v>
      </c>
      <c r="D166" t="inlineStr">
        <is>
          <t>SKÅNE LÄN</t>
        </is>
      </c>
      <c r="E166" t="inlineStr">
        <is>
          <t>ÖSTRA GÖINGE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4425-2025</t>
        </is>
      </c>
      <c r="B167" s="1" t="n">
        <v>45686.48164351852</v>
      </c>
      <c r="C167" s="1" t="n">
        <v>45959</v>
      </c>
      <c r="D167" t="inlineStr">
        <is>
          <t>SKÅNE LÄN</t>
        </is>
      </c>
      <c r="E167" t="inlineStr">
        <is>
          <t>ÖSTRA GÖINGE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60504-2024</t>
        </is>
      </c>
      <c r="B168" s="1" t="n">
        <v>45643</v>
      </c>
      <c r="C168" s="1" t="n">
        <v>45959</v>
      </c>
      <c r="D168" t="inlineStr">
        <is>
          <t>SKÅNE LÄN</t>
        </is>
      </c>
      <c r="E168" t="inlineStr">
        <is>
          <t>ÖSTRA GÖINGE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62783-2023</t>
        </is>
      </c>
      <c r="B169" s="1" t="n">
        <v>45271.67439814815</v>
      </c>
      <c r="C169" s="1" t="n">
        <v>45959</v>
      </c>
      <c r="D169" t="inlineStr">
        <is>
          <t>SKÅNE LÄN</t>
        </is>
      </c>
      <c r="E169" t="inlineStr">
        <is>
          <t>ÖSTRA GÖINGE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4185-2025</t>
        </is>
      </c>
      <c r="B170" s="1" t="n">
        <v>45685.44765046296</v>
      </c>
      <c r="C170" s="1" t="n">
        <v>45959</v>
      </c>
      <c r="D170" t="inlineStr">
        <is>
          <t>SKÅNE LÄN</t>
        </is>
      </c>
      <c r="E170" t="inlineStr">
        <is>
          <t>ÖSTRA GÖINGE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4196-2025</t>
        </is>
      </c>
      <c r="B171" s="1" t="n">
        <v>45685.45268518518</v>
      </c>
      <c r="C171" s="1" t="n">
        <v>45959</v>
      </c>
      <c r="D171" t="inlineStr">
        <is>
          <t>SKÅNE LÄN</t>
        </is>
      </c>
      <c r="E171" t="inlineStr">
        <is>
          <t>ÖSTRA GÖINGE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6089-2023</t>
        </is>
      </c>
      <c r="B172" s="1" t="n">
        <v>44964</v>
      </c>
      <c r="C172" s="1" t="n">
        <v>45959</v>
      </c>
      <c r="D172" t="inlineStr">
        <is>
          <t>SKÅNE LÄN</t>
        </is>
      </c>
      <c r="E172" t="inlineStr">
        <is>
          <t>ÖSTRA GÖINGE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58868-2021</t>
        </is>
      </c>
      <c r="B173" s="1" t="n">
        <v>44489</v>
      </c>
      <c r="C173" s="1" t="n">
        <v>45959</v>
      </c>
      <c r="D173" t="inlineStr">
        <is>
          <t>SKÅNE LÄN</t>
        </is>
      </c>
      <c r="E173" t="inlineStr">
        <is>
          <t>ÖSTRA GÖINGE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69383-2021</t>
        </is>
      </c>
      <c r="B174" s="1" t="n">
        <v>44531</v>
      </c>
      <c r="C174" s="1" t="n">
        <v>45959</v>
      </c>
      <c r="D174" t="inlineStr">
        <is>
          <t>SKÅNE LÄN</t>
        </is>
      </c>
      <c r="E174" t="inlineStr">
        <is>
          <t>ÖSTRA GÖINGE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69390-2021</t>
        </is>
      </c>
      <c r="B175" s="1" t="n">
        <v>44531</v>
      </c>
      <c r="C175" s="1" t="n">
        <v>45959</v>
      </c>
      <c r="D175" t="inlineStr">
        <is>
          <t>SKÅNE LÄN</t>
        </is>
      </c>
      <c r="E175" t="inlineStr">
        <is>
          <t>ÖSTRA GÖINGE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20281-2025</t>
        </is>
      </c>
      <c r="B176" s="1" t="n">
        <v>45774.44432870371</v>
      </c>
      <c r="C176" s="1" t="n">
        <v>45959</v>
      </c>
      <c r="D176" t="inlineStr">
        <is>
          <t>SKÅNE LÄN</t>
        </is>
      </c>
      <c r="E176" t="inlineStr">
        <is>
          <t>ÖSTRA GÖINGE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29355-2024</t>
        </is>
      </c>
      <c r="B177" s="1" t="n">
        <v>45483.51128472222</v>
      </c>
      <c r="C177" s="1" t="n">
        <v>45959</v>
      </c>
      <c r="D177" t="inlineStr">
        <is>
          <t>SKÅNE LÄN</t>
        </is>
      </c>
      <c r="E177" t="inlineStr">
        <is>
          <t>ÖSTRA GÖINGE</t>
        </is>
      </c>
      <c r="G177" t="n">
        <v>7.7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52930-2021</t>
        </is>
      </c>
      <c r="B178" s="1" t="n">
        <v>44467</v>
      </c>
      <c r="C178" s="1" t="n">
        <v>45959</v>
      </c>
      <c r="D178" t="inlineStr">
        <is>
          <t>SKÅNE LÄN</t>
        </is>
      </c>
      <c r="E178" t="inlineStr">
        <is>
          <t>ÖSTRA GÖINGE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36324-2022</t>
        </is>
      </c>
      <c r="B179" s="1" t="n">
        <v>44803</v>
      </c>
      <c r="C179" s="1" t="n">
        <v>45959</v>
      </c>
      <c r="D179" t="inlineStr">
        <is>
          <t>SKÅNE LÄN</t>
        </is>
      </c>
      <c r="E179" t="inlineStr">
        <is>
          <t>ÖSTRA GÖINGE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35037-2024</t>
        </is>
      </c>
      <c r="B180" s="1" t="n">
        <v>45527</v>
      </c>
      <c r="C180" s="1" t="n">
        <v>45959</v>
      </c>
      <c r="D180" t="inlineStr">
        <is>
          <t>SKÅNE LÄN</t>
        </is>
      </c>
      <c r="E180" t="inlineStr">
        <is>
          <t>ÖSTRA GÖINGE</t>
        </is>
      </c>
      <c r="G180" t="n">
        <v>12.6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6753-2025</t>
        </is>
      </c>
      <c r="B181" s="1" t="n">
        <v>45700.61596064815</v>
      </c>
      <c r="C181" s="1" t="n">
        <v>45959</v>
      </c>
      <c r="D181" t="inlineStr">
        <is>
          <t>SKÅNE LÄN</t>
        </is>
      </c>
      <c r="E181" t="inlineStr">
        <is>
          <t>ÖSTRA GÖINGE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59359-2024</t>
        </is>
      </c>
      <c r="B182" s="1" t="n">
        <v>45638.3243287037</v>
      </c>
      <c r="C182" s="1" t="n">
        <v>45959</v>
      </c>
      <c r="D182" t="inlineStr">
        <is>
          <t>SKÅNE LÄN</t>
        </is>
      </c>
      <c r="E182" t="inlineStr">
        <is>
          <t>ÖSTRA GÖINGE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59709-2023</t>
        </is>
      </c>
      <c r="B183" s="1" t="n">
        <v>45256.94847222222</v>
      </c>
      <c r="C183" s="1" t="n">
        <v>45959</v>
      </c>
      <c r="D183" t="inlineStr">
        <is>
          <t>SKÅNE LÄN</t>
        </is>
      </c>
      <c r="E183" t="inlineStr">
        <is>
          <t>ÖSTRA GÖINGE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55703-2024</t>
        </is>
      </c>
      <c r="B184" s="1" t="n">
        <v>45622</v>
      </c>
      <c r="C184" s="1" t="n">
        <v>45959</v>
      </c>
      <c r="D184" t="inlineStr">
        <is>
          <t>SKÅNE LÄN</t>
        </is>
      </c>
      <c r="E184" t="inlineStr">
        <is>
          <t>ÖSTRA GÖINGE</t>
        </is>
      </c>
      <c r="F184" t="inlineStr">
        <is>
          <t>Sveaskog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9537-2023</t>
        </is>
      </c>
      <c r="B185" s="1" t="n">
        <v>44981</v>
      </c>
      <c r="C185" s="1" t="n">
        <v>45959</v>
      </c>
      <c r="D185" t="inlineStr">
        <is>
          <t>SKÅNE LÄN</t>
        </is>
      </c>
      <c r="E185" t="inlineStr">
        <is>
          <t>ÖSTRA GÖINGE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63891-2023</t>
        </is>
      </c>
      <c r="B186" s="1" t="n">
        <v>45278</v>
      </c>
      <c r="C186" s="1" t="n">
        <v>45959</v>
      </c>
      <c r="D186" t="inlineStr">
        <is>
          <t>SKÅNE LÄN</t>
        </is>
      </c>
      <c r="E186" t="inlineStr">
        <is>
          <t>ÖSTRA GÖINGE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45572-2022</t>
        </is>
      </c>
      <c r="B187" s="1" t="n">
        <v>44845</v>
      </c>
      <c r="C187" s="1" t="n">
        <v>45959</v>
      </c>
      <c r="D187" t="inlineStr">
        <is>
          <t>SKÅNE LÄN</t>
        </is>
      </c>
      <c r="E187" t="inlineStr">
        <is>
          <t>ÖSTRA GÖINGE</t>
        </is>
      </c>
      <c r="G187" t="n">
        <v>10.4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24285-2025</t>
        </is>
      </c>
      <c r="B188" s="1" t="n">
        <v>45797.4594212963</v>
      </c>
      <c r="C188" s="1" t="n">
        <v>45959</v>
      </c>
      <c r="D188" t="inlineStr">
        <is>
          <t>SKÅNE LÄN</t>
        </is>
      </c>
      <c r="E188" t="inlineStr">
        <is>
          <t>ÖSTRA GÖINGE</t>
        </is>
      </c>
      <c r="F188" t="inlineStr">
        <is>
          <t>Sveaskog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18540-2022</t>
        </is>
      </c>
      <c r="B189" s="1" t="n">
        <v>44686.91196759259</v>
      </c>
      <c r="C189" s="1" t="n">
        <v>45959</v>
      </c>
      <c r="D189" t="inlineStr">
        <is>
          <t>SKÅNE LÄN</t>
        </is>
      </c>
      <c r="E189" t="inlineStr">
        <is>
          <t>ÖSTRA GÖINGE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1824-2021</t>
        </is>
      </c>
      <c r="B190" s="1" t="n">
        <v>44210</v>
      </c>
      <c r="C190" s="1" t="n">
        <v>45959</v>
      </c>
      <c r="D190" t="inlineStr">
        <is>
          <t>SKÅNE LÄN</t>
        </is>
      </c>
      <c r="E190" t="inlineStr">
        <is>
          <t>ÖSTRA GÖINGE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5136-2023</t>
        </is>
      </c>
      <c r="B191" s="1" t="n">
        <v>44958</v>
      </c>
      <c r="C191" s="1" t="n">
        <v>45959</v>
      </c>
      <c r="D191" t="inlineStr">
        <is>
          <t>SKÅNE LÄN</t>
        </is>
      </c>
      <c r="E191" t="inlineStr">
        <is>
          <t>ÖSTRA GÖINGE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27318-2022</t>
        </is>
      </c>
      <c r="B192" s="1" t="n">
        <v>44742</v>
      </c>
      <c r="C192" s="1" t="n">
        <v>45959</v>
      </c>
      <c r="D192" t="inlineStr">
        <is>
          <t>SKÅNE LÄN</t>
        </is>
      </c>
      <c r="E192" t="inlineStr">
        <is>
          <t>ÖSTRA GÖINGE</t>
        </is>
      </c>
      <c r="G192" t="n">
        <v>8.300000000000001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47405-2022</t>
        </is>
      </c>
      <c r="B193" s="1" t="n">
        <v>44853</v>
      </c>
      <c r="C193" s="1" t="n">
        <v>45959</v>
      </c>
      <c r="D193" t="inlineStr">
        <is>
          <t>SKÅNE LÄN</t>
        </is>
      </c>
      <c r="E193" t="inlineStr">
        <is>
          <t>ÖSTRA GÖINGE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69375-2021</t>
        </is>
      </c>
      <c r="B194" s="1" t="n">
        <v>44531</v>
      </c>
      <c r="C194" s="1" t="n">
        <v>45959</v>
      </c>
      <c r="D194" t="inlineStr">
        <is>
          <t>SKÅNE LÄN</t>
        </is>
      </c>
      <c r="E194" t="inlineStr">
        <is>
          <t>ÖSTRA GÖINGE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69393-2021</t>
        </is>
      </c>
      <c r="B195" s="1" t="n">
        <v>44531</v>
      </c>
      <c r="C195" s="1" t="n">
        <v>45959</v>
      </c>
      <c r="D195" t="inlineStr">
        <is>
          <t>SKÅNE LÄN</t>
        </is>
      </c>
      <c r="E195" t="inlineStr">
        <is>
          <t>ÖSTRA GÖINGE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46677-2023</t>
        </is>
      </c>
      <c r="B196" s="1" t="n">
        <v>45198</v>
      </c>
      <c r="C196" s="1" t="n">
        <v>45959</v>
      </c>
      <c r="D196" t="inlineStr">
        <is>
          <t>SKÅNE LÄN</t>
        </is>
      </c>
      <c r="E196" t="inlineStr">
        <is>
          <t>ÖSTRA GÖINGE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55490-2022</t>
        </is>
      </c>
      <c r="B197" s="1" t="n">
        <v>44887.68564814814</v>
      </c>
      <c r="C197" s="1" t="n">
        <v>45959</v>
      </c>
      <c r="D197" t="inlineStr">
        <is>
          <t>SKÅNE LÄN</t>
        </is>
      </c>
      <c r="E197" t="inlineStr">
        <is>
          <t>ÖSTRA GÖINGE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11722-2023</t>
        </is>
      </c>
      <c r="B198" s="1" t="n">
        <v>44992</v>
      </c>
      <c r="C198" s="1" t="n">
        <v>45959</v>
      </c>
      <c r="D198" t="inlineStr">
        <is>
          <t>SKÅNE LÄN</t>
        </is>
      </c>
      <c r="E198" t="inlineStr">
        <is>
          <t>ÖSTRA GÖINGE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32514-2023</t>
        </is>
      </c>
      <c r="B199" s="1" t="n">
        <v>45121.35908564815</v>
      </c>
      <c r="C199" s="1" t="n">
        <v>45959</v>
      </c>
      <c r="D199" t="inlineStr">
        <is>
          <t>SKÅNE LÄN</t>
        </is>
      </c>
      <c r="E199" t="inlineStr">
        <is>
          <t>ÖSTRA GÖINGE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3157-2023</t>
        </is>
      </c>
      <c r="B200" s="1" t="n">
        <v>44946.56505787037</v>
      </c>
      <c r="C200" s="1" t="n">
        <v>45959</v>
      </c>
      <c r="D200" t="inlineStr">
        <is>
          <t>SKÅNE LÄN</t>
        </is>
      </c>
      <c r="E200" t="inlineStr">
        <is>
          <t>ÖSTRA GÖINGE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425-2023</t>
        </is>
      </c>
      <c r="B201" s="1" t="n">
        <v>44929</v>
      </c>
      <c r="C201" s="1" t="n">
        <v>45959</v>
      </c>
      <c r="D201" t="inlineStr">
        <is>
          <t>SKÅNE LÄN</t>
        </is>
      </c>
      <c r="E201" t="inlineStr">
        <is>
          <t>ÖSTRA GÖINGE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44725-2022</t>
        </is>
      </c>
      <c r="B202" s="1" t="n">
        <v>44840</v>
      </c>
      <c r="C202" s="1" t="n">
        <v>45959</v>
      </c>
      <c r="D202" t="inlineStr">
        <is>
          <t>SKÅNE LÄN</t>
        </is>
      </c>
      <c r="E202" t="inlineStr">
        <is>
          <t>ÖSTRA GÖINGE</t>
        </is>
      </c>
      <c r="G202" t="n">
        <v>8.300000000000001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20604-2021</t>
        </is>
      </c>
      <c r="B203" s="1" t="n">
        <v>44315</v>
      </c>
      <c r="C203" s="1" t="n">
        <v>45959</v>
      </c>
      <c r="D203" t="inlineStr">
        <is>
          <t>SKÅNE LÄN</t>
        </is>
      </c>
      <c r="E203" t="inlineStr">
        <is>
          <t>ÖSTRA GÖINGE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20611-2021</t>
        </is>
      </c>
      <c r="B204" s="1" t="n">
        <v>44315</v>
      </c>
      <c r="C204" s="1" t="n">
        <v>45959</v>
      </c>
      <c r="D204" t="inlineStr">
        <is>
          <t>SKÅNE LÄN</t>
        </is>
      </c>
      <c r="E204" t="inlineStr">
        <is>
          <t>ÖSTRA GÖINGE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35171-2024</t>
        </is>
      </c>
      <c r="B205" s="1" t="n">
        <v>45530</v>
      </c>
      <c r="C205" s="1" t="n">
        <v>45959</v>
      </c>
      <c r="D205" t="inlineStr">
        <is>
          <t>SKÅNE LÄN</t>
        </is>
      </c>
      <c r="E205" t="inlineStr">
        <is>
          <t>ÖSTRA GÖINGE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61926-2023</t>
        </is>
      </c>
      <c r="B206" s="1" t="n">
        <v>45266</v>
      </c>
      <c r="C206" s="1" t="n">
        <v>45959</v>
      </c>
      <c r="D206" t="inlineStr">
        <is>
          <t>SKÅNE LÄN</t>
        </is>
      </c>
      <c r="E206" t="inlineStr">
        <is>
          <t>ÖSTRA GÖINGE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9709-2024</t>
        </is>
      </c>
      <c r="B207" s="1" t="n">
        <v>45362.51869212963</v>
      </c>
      <c r="C207" s="1" t="n">
        <v>45959</v>
      </c>
      <c r="D207" t="inlineStr">
        <is>
          <t>SKÅNE LÄN</t>
        </is>
      </c>
      <c r="E207" t="inlineStr">
        <is>
          <t>ÖSTRA GÖINGE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5131-2023</t>
        </is>
      </c>
      <c r="B208" s="1" t="n">
        <v>44958.74996527778</v>
      </c>
      <c r="C208" s="1" t="n">
        <v>45959</v>
      </c>
      <c r="D208" t="inlineStr">
        <is>
          <t>SKÅNE LÄN</t>
        </is>
      </c>
      <c r="E208" t="inlineStr">
        <is>
          <t>ÖSTRA GÖINGE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5138-2023</t>
        </is>
      </c>
      <c r="B209" s="1" t="n">
        <v>44958.88269675926</v>
      </c>
      <c r="C209" s="1" t="n">
        <v>45959</v>
      </c>
      <c r="D209" t="inlineStr">
        <is>
          <t>SKÅNE LÄN</t>
        </is>
      </c>
      <c r="E209" t="inlineStr">
        <is>
          <t>ÖSTRA GÖINGE</t>
        </is>
      </c>
      <c r="G209" t="n">
        <v>5.2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47592-2023</t>
        </is>
      </c>
      <c r="B210" s="1" t="n">
        <v>45203.44675925926</v>
      </c>
      <c r="C210" s="1" t="n">
        <v>45959</v>
      </c>
      <c r="D210" t="inlineStr">
        <is>
          <t>SKÅNE LÄN</t>
        </is>
      </c>
      <c r="E210" t="inlineStr">
        <is>
          <t>ÖSTRA GÖINGE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25824-2025</t>
        </is>
      </c>
      <c r="B211" s="1" t="n">
        <v>45804.44163194444</v>
      </c>
      <c r="C211" s="1" t="n">
        <v>45959</v>
      </c>
      <c r="D211" t="inlineStr">
        <is>
          <t>SKÅNE LÄN</t>
        </is>
      </c>
      <c r="E211" t="inlineStr">
        <is>
          <t>ÖSTRA GÖINGE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63436-2023</t>
        </is>
      </c>
      <c r="B212" s="1" t="n">
        <v>45274.58528935185</v>
      </c>
      <c r="C212" s="1" t="n">
        <v>45959</v>
      </c>
      <c r="D212" t="inlineStr">
        <is>
          <t>SKÅNE LÄN</t>
        </is>
      </c>
      <c r="E212" t="inlineStr">
        <is>
          <t>ÖSTRA GÖINGE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57521-2022</t>
        </is>
      </c>
      <c r="B213" s="1" t="n">
        <v>44896</v>
      </c>
      <c r="C213" s="1" t="n">
        <v>45959</v>
      </c>
      <c r="D213" t="inlineStr">
        <is>
          <t>SKÅNE LÄN</t>
        </is>
      </c>
      <c r="E213" t="inlineStr">
        <is>
          <t>ÖSTRA GÖINGE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23396-2023</t>
        </is>
      </c>
      <c r="B214" s="1" t="n">
        <v>45076</v>
      </c>
      <c r="C214" s="1" t="n">
        <v>45959</v>
      </c>
      <c r="D214" t="inlineStr">
        <is>
          <t>SKÅNE LÄN</t>
        </is>
      </c>
      <c r="E214" t="inlineStr">
        <is>
          <t>ÖSTRA GÖINGE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61096-2022</t>
        </is>
      </c>
      <c r="B215" s="1" t="n">
        <v>44915.39915509259</v>
      </c>
      <c r="C215" s="1" t="n">
        <v>45959</v>
      </c>
      <c r="D215" t="inlineStr">
        <is>
          <t>SKÅNE LÄN</t>
        </is>
      </c>
      <c r="E215" t="inlineStr">
        <is>
          <t>ÖSTRA GÖINGE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74142-2021</t>
        </is>
      </c>
      <c r="B216" s="1" t="n">
        <v>44557.95532407407</v>
      </c>
      <c r="C216" s="1" t="n">
        <v>45959</v>
      </c>
      <c r="D216" t="inlineStr">
        <is>
          <t>SKÅNE LÄN</t>
        </is>
      </c>
      <c r="E216" t="inlineStr">
        <is>
          <t>ÖSTRA GÖINGE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12671-2025</t>
        </is>
      </c>
      <c r="B217" s="1" t="n">
        <v>45733</v>
      </c>
      <c r="C217" s="1" t="n">
        <v>45959</v>
      </c>
      <c r="D217" t="inlineStr">
        <is>
          <t>SKÅNE LÄN</t>
        </is>
      </c>
      <c r="E217" t="inlineStr">
        <is>
          <t>ÖSTRA GÖINGE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37978-2024</t>
        </is>
      </c>
      <c r="B218" s="1" t="n">
        <v>45544.57798611111</v>
      </c>
      <c r="C218" s="1" t="n">
        <v>45959</v>
      </c>
      <c r="D218" t="inlineStr">
        <is>
          <t>SKÅNE LÄN</t>
        </is>
      </c>
      <c r="E218" t="inlineStr">
        <is>
          <t>ÖSTRA GÖINGE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5177-2024</t>
        </is>
      </c>
      <c r="B219" s="1" t="n">
        <v>45330.57633101852</v>
      </c>
      <c r="C219" s="1" t="n">
        <v>45959</v>
      </c>
      <c r="D219" t="inlineStr">
        <is>
          <t>SKÅNE LÄN</t>
        </is>
      </c>
      <c r="E219" t="inlineStr">
        <is>
          <t>ÖSTRA GÖINGE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7739-2024</t>
        </is>
      </c>
      <c r="B220" s="1" t="n">
        <v>45349.45274305555</v>
      </c>
      <c r="C220" s="1" t="n">
        <v>45959</v>
      </c>
      <c r="D220" t="inlineStr">
        <is>
          <t>SKÅNE LÄN</t>
        </is>
      </c>
      <c r="E220" t="inlineStr">
        <is>
          <t>ÖSTRA GÖINGE</t>
        </is>
      </c>
      <c r="G220" t="n">
        <v>3.9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57293-2023</t>
        </is>
      </c>
      <c r="B221" s="1" t="n">
        <v>45245.60819444444</v>
      </c>
      <c r="C221" s="1" t="n">
        <v>45959</v>
      </c>
      <c r="D221" t="inlineStr">
        <is>
          <t>SKÅNE LÄN</t>
        </is>
      </c>
      <c r="E221" t="inlineStr">
        <is>
          <t>ÖSTRA GÖINGE</t>
        </is>
      </c>
      <c r="G221" t="n">
        <v>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11451-2025</t>
        </is>
      </c>
      <c r="B222" s="1" t="n">
        <v>45726</v>
      </c>
      <c r="C222" s="1" t="n">
        <v>45959</v>
      </c>
      <c r="D222" t="inlineStr">
        <is>
          <t>SKÅNE LÄN</t>
        </is>
      </c>
      <c r="E222" t="inlineStr">
        <is>
          <t>ÖSTRA GÖINGE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26506-2025</t>
        </is>
      </c>
      <c r="B223" s="1" t="n">
        <v>45807.52334490741</v>
      </c>
      <c r="C223" s="1" t="n">
        <v>45959</v>
      </c>
      <c r="D223" t="inlineStr">
        <is>
          <t>SKÅNE LÄN</t>
        </is>
      </c>
      <c r="E223" t="inlineStr">
        <is>
          <t>ÖSTRA GÖINGE</t>
        </is>
      </c>
      <c r="G223" t="n">
        <v>7.1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50370-2024</t>
        </is>
      </c>
      <c r="B224" s="1" t="n">
        <v>45601</v>
      </c>
      <c r="C224" s="1" t="n">
        <v>45959</v>
      </c>
      <c r="D224" t="inlineStr">
        <is>
          <t>SKÅNE LÄN</t>
        </is>
      </c>
      <c r="E224" t="inlineStr">
        <is>
          <t>ÖSTRA GÖINGE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24028-2022</t>
        </is>
      </c>
      <c r="B225" s="1" t="n">
        <v>44723.45247685185</v>
      </c>
      <c r="C225" s="1" t="n">
        <v>45959</v>
      </c>
      <c r="D225" t="inlineStr">
        <is>
          <t>SKÅNE LÄN</t>
        </is>
      </c>
      <c r="E225" t="inlineStr">
        <is>
          <t>ÖSTRA GÖINGE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26517-2025</t>
        </is>
      </c>
      <c r="B226" s="1" t="n">
        <v>45807.55731481482</v>
      </c>
      <c r="C226" s="1" t="n">
        <v>45959</v>
      </c>
      <c r="D226" t="inlineStr">
        <is>
          <t>SKÅNE LÄN</t>
        </is>
      </c>
      <c r="E226" t="inlineStr">
        <is>
          <t>ÖSTRA GÖINGE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6811-2021</t>
        </is>
      </c>
      <c r="B227" s="1" t="n">
        <v>44236</v>
      </c>
      <c r="C227" s="1" t="n">
        <v>45959</v>
      </c>
      <c r="D227" t="inlineStr">
        <is>
          <t>SKÅNE LÄN</t>
        </is>
      </c>
      <c r="E227" t="inlineStr">
        <is>
          <t>ÖSTRA GÖINGE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26824-2025</t>
        </is>
      </c>
      <c r="B228" s="1" t="n">
        <v>45810.64702546296</v>
      </c>
      <c r="C228" s="1" t="n">
        <v>45959</v>
      </c>
      <c r="D228" t="inlineStr">
        <is>
          <t>SKÅNE LÄN</t>
        </is>
      </c>
      <c r="E228" t="inlineStr">
        <is>
          <t>ÖSTRA GÖINGE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3782-2024</t>
        </is>
      </c>
      <c r="B229" s="1" t="n">
        <v>45321</v>
      </c>
      <c r="C229" s="1" t="n">
        <v>45959</v>
      </c>
      <c r="D229" t="inlineStr">
        <is>
          <t>SKÅNE LÄN</t>
        </is>
      </c>
      <c r="E229" t="inlineStr">
        <is>
          <t>ÖSTRA GÖINGE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2364-2024</t>
        </is>
      </c>
      <c r="B230" s="1" t="n">
        <v>45310</v>
      </c>
      <c r="C230" s="1" t="n">
        <v>45959</v>
      </c>
      <c r="D230" t="inlineStr">
        <is>
          <t>SKÅNE LÄN</t>
        </is>
      </c>
      <c r="E230" t="inlineStr">
        <is>
          <t>ÖSTRA GÖINGE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26509-2025</t>
        </is>
      </c>
      <c r="B231" s="1" t="n">
        <v>45807.5277662037</v>
      </c>
      <c r="C231" s="1" t="n">
        <v>45959</v>
      </c>
      <c r="D231" t="inlineStr">
        <is>
          <t>SKÅNE LÄN</t>
        </is>
      </c>
      <c r="E231" t="inlineStr">
        <is>
          <t>ÖSTRA GÖINGE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4435-2025</t>
        </is>
      </c>
      <c r="B232" s="1" t="n">
        <v>45686.50671296296</v>
      </c>
      <c r="C232" s="1" t="n">
        <v>45959</v>
      </c>
      <c r="D232" t="inlineStr">
        <is>
          <t>SKÅNE LÄN</t>
        </is>
      </c>
      <c r="E232" t="inlineStr">
        <is>
          <t>ÖSTRA GÖINGE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12048-2025</t>
        </is>
      </c>
      <c r="B233" s="1" t="n">
        <v>45728.6678587963</v>
      </c>
      <c r="C233" s="1" t="n">
        <v>45959</v>
      </c>
      <c r="D233" t="inlineStr">
        <is>
          <t>SKÅNE LÄN</t>
        </is>
      </c>
      <c r="E233" t="inlineStr">
        <is>
          <t>ÖSTRA GÖINGE</t>
        </is>
      </c>
      <c r="F233" t="inlineStr">
        <is>
          <t>Sveaskog</t>
        </is>
      </c>
      <c r="G233" t="n">
        <v>3.8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35527-2025</t>
        </is>
      </c>
      <c r="B234" s="1" t="n">
        <v>45856</v>
      </c>
      <c r="C234" s="1" t="n">
        <v>45959</v>
      </c>
      <c r="D234" t="inlineStr">
        <is>
          <t>SKÅNE LÄN</t>
        </is>
      </c>
      <c r="E234" t="inlineStr">
        <is>
          <t>ÖSTRA GÖINGE</t>
        </is>
      </c>
      <c r="G234" t="n">
        <v>11.9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2543-2025</t>
        </is>
      </c>
      <c r="B235" s="1" t="n">
        <v>45674.62034722222</v>
      </c>
      <c r="C235" s="1" t="n">
        <v>45959</v>
      </c>
      <c r="D235" t="inlineStr">
        <is>
          <t>SKÅNE LÄN</t>
        </is>
      </c>
      <c r="E235" t="inlineStr">
        <is>
          <t>ÖSTRA GÖINGE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27796-2025</t>
        </is>
      </c>
      <c r="B236" s="1" t="n">
        <v>45816.79953703703</v>
      </c>
      <c r="C236" s="1" t="n">
        <v>45959</v>
      </c>
      <c r="D236" t="inlineStr">
        <is>
          <t>SKÅNE LÄN</t>
        </is>
      </c>
      <c r="E236" t="inlineStr">
        <is>
          <t>ÖSTRA GÖINGE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11645-2025</t>
        </is>
      </c>
      <c r="B237" s="1" t="n">
        <v>45727</v>
      </c>
      <c r="C237" s="1" t="n">
        <v>45959</v>
      </c>
      <c r="D237" t="inlineStr">
        <is>
          <t>SKÅNE LÄN</t>
        </is>
      </c>
      <c r="E237" t="inlineStr">
        <is>
          <t>ÖSTRA GÖINGE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35676-2023</t>
        </is>
      </c>
      <c r="B238" s="1" t="n">
        <v>45147</v>
      </c>
      <c r="C238" s="1" t="n">
        <v>45959</v>
      </c>
      <c r="D238" t="inlineStr">
        <is>
          <t>SKÅNE LÄN</t>
        </is>
      </c>
      <c r="E238" t="inlineStr">
        <is>
          <t>ÖSTRA GÖINGE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53688-2024</t>
        </is>
      </c>
      <c r="B239" s="1" t="n">
        <v>45615.36962962963</v>
      </c>
      <c r="C239" s="1" t="n">
        <v>45959</v>
      </c>
      <c r="D239" t="inlineStr">
        <is>
          <t>SKÅNE LÄN</t>
        </is>
      </c>
      <c r="E239" t="inlineStr">
        <is>
          <t>ÖSTRA GÖINGE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35825-2023</t>
        </is>
      </c>
      <c r="B240" s="1" t="n">
        <v>45147</v>
      </c>
      <c r="C240" s="1" t="n">
        <v>45959</v>
      </c>
      <c r="D240" t="inlineStr">
        <is>
          <t>SKÅNE LÄN</t>
        </is>
      </c>
      <c r="E240" t="inlineStr">
        <is>
          <t>ÖSTRA GÖINGE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23391-2023</t>
        </is>
      </c>
      <c r="B241" s="1" t="n">
        <v>45076</v>
      </c>
      <c r="C241" s="1" t="n">
        <v>45959</v>
      </c>
      <c r="D241" t="inlineStr">
        <is>
          <t>SKÅNE LÄN</t>
        </is>
      </c>
      <c r="E241" t="inlineStr">
        <is>
          <t>ÖSTRA GÖINGE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31391-2021</t>
        </is>
      </c>
      <c r="B242" s="1" t="n">
        <v>44368</v>
      </c>
      <c r="C242" s="1" t="n">
        <v>45959</v>
      </c>
      <c r="D242" t="inlineStr">
        <is>
          <t>SKÅNE LÄN</t>
        </is>
      </c>
      <c r="E242" t="inlineStr">
        <is>
          <t>ÖSTRA GÖINGE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1169-2023</t>
        </is>
      </c>
      <c r="B243" s="1" t="n">
        <v>44935.67930555555</v>
      </c>
      <c r="C243" s="1" t="n">
        <v>45959</v>
      </c>
      <c r="D243" t="inlineStr">
        <is>
          <t>SKÅNE LÄN</t>
        </is>
      </c>
      <c r="E243" t="inlineStr">
        <is>
          <t>ÖSTRA GÖINGE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39934-2024</t>
        </is>
      </c>
      <c r="B244" s="1" t="n">
        <v>45553.56228009259</v>
      </c>
      <c r="C244" s="1" t="n">
        <v>45959</v>
      </c>
      <c r="D244" t="inlineStr">
        <is>
          <t>SKÅNE LÄN</t>
        </is>
      </c>
      <c r="E244" t="inlineStr">
        <is>
          <t>ÖSTRA GÖINGE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28858-2025</t>
        </is>
      </c>
      <c r="B245" s="1" t="n">
        <v>45820.58746527778</v>
      </c>
      <c r="C245" s="1" t="n">
        <v>45959</v>
      </c>
      <c r="D245" t="inlineStr">
        <is>
          <t>SKÅNE LÄN</t>
        </is>
      </c>
      <c r="E245" t="inlineStr">
        <is>
          <t>ÖSTRA GÖINGE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28911-2025</t>
        </is>
      </c>
      <c r="B246" s="1" t="n">
        <v>45820.65574074074</v>
      </c>
      <c r="C246" s="1" t="n">
        <v>45959</v>
      </c>
      <c r="D246" t="inlineStr">
        <is>
          <t>SKÅNE LÄN</t>
        </is>
      </c>
      <c r="E246" t="inlineStr">
        <is>
          <t>ÖSTRA GÖINGE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28915-2025</t>
        </is>
      </c>
      <c r="B247" s="1" t="n">
        <v>45820</v>
      </c>
      <c r="C247" s="1" t="n">
        <v>45959</v>
      </c>
      <c r="D247" t="inlineStr">
        <is>
          <t>SKÅNE LÄN</t>
        </is>
      </c>
      <c r="E247" t="inlineStr">
        <is>
          <t>ÖSTRA GÖINGE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28918-2025</t>
        </is>
      </c>
      <c r="B248" s="1" t="n">
        <v>45820</v>
      </c>
      <c r="C248" s="1" t="n">
        <v>45959</v>
      </c>
      <c r="D248" t="inlineStr">
        <is>
          <t>SKÅNE LÄN</t>
        </is>
      </c>
      <c r="E248" t="inlineStr">
        <is>
          <t>ÖSTRA GÖINGE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28914-2025</t>
        </is>
      </c>
      <c r="B249" s="1" t="n">
        <v>45820</v>
      </c>
      <c r="C249" s="1" t="n">
        <v>45959</v>
      </c>
      <c r="D249" t="inlineStr">
        <is>
          <t>SKÅNE LÄN</t>
        </is>
      </c>
      <c r="E249" t="inlineStr">
        <is>
          <t>ÖSTRA GÖINGE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60519-2023</t>
        </is>
      </c>
      <c r="B250" s="1" t="n">
        <v>45259</v>
      </c>
      <c r="C250" s="1" t="n">
        <v>45959</v>
      </c>
      <c r="D250" t="inlineStr">
        <is>
          <t>SKÅNE LÄN</t>
        </is>
      </c>
      <c r="E250" t="inlineStr">
        <is>
          <t>ÖSTRA GÖINGE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71747-2021</t>
        </is>
      </c>
      <c r="B251" s="1" t="n">
        <v>44539</v>
      </c>
      <c r="C251" s="1" t="n">
        <v>45959</v>
      </c>
      <c r="D251" t="inlineStr">
        <is>
          <t>SKÅNE LÄN</t>
        </is>
      </c>
      <c r="E251" t="inlineStr">
        <is>
          <t>ÖSTRA GÖINGE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28982-2025</t>
        </is>
      </c>
      <c r="B252" s="1" t="n">
        <v>45821.35623842593</v>
      </c>
      <c r="C252" s="1" t="n">
        <v>45959</v>
      </c>
      <c r="D252" t="inlineStr">
        <is>
          <t>SKÅNE LÄN</t>
        </is>
      </c>
      <c r="E252" t="inlineStr">
        <is>
          <t>ÖSTRA GÖINGE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63167-2023</t>
        </is>
      </c>
      <c r="B253" s="1" t="n">
        <v>45273.56233796296</v>
      </c>
      <c r="C253" s="1" t="n">
        <v>45959</v>
      </c>
      <c r="D253" t="inlineStr">
        <is>
          <t>SKÅNE LÄN</t>
        </is>
      </c>
      <c r="E253" t="inlineStr">
        <is>
          <t>ÖSTRA GÖINGE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1936-2023</t>
        </is>
      </c>
      <c r="B254" s="1" t="n">
        <v>44937</v>
      </c>
      <c r="C254" s="1" t="n">
        <v>45959</v>
      </c>
      <c r="D254" t="inlineStr">
        <is>
          <t>SKÅNE LÄN</t>
        </is>
      </c>
      <c r="E254" t="inlineStr">
        <is>
          <t>ÖSTRA GÖINGE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16287-2023</t>
        </is>
      </c>
      <c r="B255" s="1" t="n">
        <v>45022</v>
      </c>
      <c r="C255" s="1" t="n">
        <v>45959</v>
      </c>
      <c r="D255" t="inlineStr">
        <is>
          <t>SKÅNE LÄN</t>
        </is>
      </c>
      <c r="E255" t="inlineStr">
        <is>
          <t>ÖSTRA GÖINGE</t>
        </is>
      </c>
      <c r="G255" t="n">
        <v>3.6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43224-2024</t>
        </is>
      </c>
      <c r="B256" s="1" t="n">
        <v>45567.87409722222</v>
      </c>
      <c r="C256" s="1" t="n">
        <v>45959</v>
      </c>
      <c r="D256" t="inlineStr">
        <is>
          <t>SKÅNE LÄN</t>
        </is>
      </c>
      <c r="E256" t="inlineStr">
        <is>
          <t>ÖSTRA GÖINGE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34924-2022</t>
        </is>
      </c>
      <c r="B257" s="1" t="n">
        <v>44796</v>
      </c>
      <c r="C257" s="1" t="n">
        <v>45959</v>
      </c>
      <c r="D257" t="inlineStr">
        <is>
          <t>SKÅNE LÄN</t>
        </is>
      </c>
      <c r="E257" t="inlineStr">
        <is>
          <t>ÖSTRA GÖINGE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64181-2023</t>
        </is>
      </c>
      <c r="B258" s="1" t="n">
        <v>45279</v>
      </c>
      <c r="C258" s="1" t="n">
        <v>45959</v>
      </c>
      <c r="D258" t="inlineStr">
        <is>
          <t>SKÅNE LÄN</t>
        </is>
      </c>
      <c r="E258" t="inlineStr">
        <is>
          <t>ÖSTRA GÖINGE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30108-2025</t>
        </is>
      </c>
      <c r="B259" s="1" t="n">
        <v>45826.69407407408</v>
      </c>
      <c r="C259" s="1" t="n">
        <v>45959</v>
      </c>
      <c r="D259" t="inlineStr">
        <is>
          <t>SKÅNE LÄN</t>
        </is>
      </c>
      <c r="E259" t="inlineStr">
        <is>
          <t>ÖSTRA GÖINGE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30306-2025</t>
        </is>
      </c>
      <c r="B260" s="1" t="n">
        <v>45827.48390046296</v>
      </c>
      <c r="C260" s="1" t="n">
        <v>45959</v>
      </c>
      <c r="D260" t="inlineStr">
        <is>
          <t>SKÅNE LÄN</t>
        </is>
      </c>
      <c r="E260" t="inlineStr">
        <is>
          <t>ÖSTRA GÖINGE</t>
        </is>
      </c>
      <c r="G260" t="n">
        <v>3.6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27085-2021</t>
        </is>
      </c>
      <c r="B261" s="1" t="n">
        <v>44350.48686342593</v>
      </c>
      <c r="C261" s="1" t="n">
        <v>45959</v>
      </c>
      <c r="D261" t="inlineStr">
        <is>
          <t>SKÅNE LÄN</t>
        </is>
      </c>
      <c r="E261" t="inlineStr">
        <is>
          <t>ÖSTRA GÖINGE</t>
        </is>
      </c>
      <c r="F261" t="inlineStr">
        <is>
          <t>Sveaskog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30845-2025</t>
        </is>
      </c>
      <c r="B262" s="1" t="n">
        <v>45831.79603009259</v>
      </c>
      <c r="C262" s="1" t="n">
        <v>45959</v>
      </c>
      <c r="D262" t="inlineStr">
        <is>
          <t>SKÅNE LÄN</t>
        </is>
      </c>
      <c r="E262" t="inlineStr">
        <is>
          <t>ÖSTRA GÖINGE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31847-2025</t>
        </is>
      </c>
      <c r="B263" s="1" t="n">
        <v>45834.60393518519</v>
      </c>
      <c r="C263" s="1" t="n">
        <v>45959</v>
      </c>
      <c r="D263" t="inlineStr">
        <is>
          <t>SKÅNE LÄN</t>
        </is>
      </c>
      <c r="E263" t="inlineStr">
        <is>
          <t>ÖSTRA GÖINGE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31389-2021</t>
        </is>
      </c>
      <c r="B264" s="1" t="n">
        <v>44368</v>
      </c>
      <c r="C264" s="1" t="n">
        <v>45959</v>
      </c>
      <c r="D264" t="inlineStr">
        <is>
          <t>SKÅNE LÄN</t>
        </is>
      </c>
      <c r="E264" t="inlineStr">
        <is>
          <t>ÖSTRA GÖINGE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31858-2025</t>
        </is>
      </c>
      <c r="B265" s="1" t="n">
        <v>45834.62658564815</v>
      </c>
      <c r="C265" s="1" t="n">
        <v>45959</v>
      </c>
      <c r="D265" t="inlineStr">
        <is>
          <t>SKÅNE LÄN</t>
        </is>
      </c>
      <c r="E265" t="inlineStr">
        <is>
          <t>ÖSTRA GÖINGE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11384-2021</t>
        </is>
      </c>
      <c r="B266" s="1" t="n">
        <v>44263</v>
      </c>
      <c r="C266" s="1" t="n">
        <v>45959</v>
      </c>
      <c r="D266" t="inlineStr">
        <is>
          <t>SKÅNE LÄN</t>
        </is>
      </c>
      <c r="E266" t="inlineStr">
        <is>
          <t>ÖSTRA GÖINGE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31823-2025</t>
        </is>
      </c>
      <c r="B267" s="1" t="n">
        <v>45834.581875</v>
      </c>
      <c r="C267" s="1" t="n">
        <v>45959</v>
      </c>
      <c r="D267" t="inlineStr">
        <is>
          <t>SKÅNE LÄN</t>
        </is>
      </c>
      <c r="E267" t="inlineStr">
        <is>
          <t>ÖSTRA GÖINGE</t>
        </is>
      </c>
      <c r="G267" t="n">
        <v>5.5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31841-2025</t>
        </is>
      </c>
      <c r="B268" s="1" t="n">
        <v>45834.59766203703</v>
      </c>
      <c r="C268" s="1" t="n">
        <v>45959</v>
      </c>
      <c r="D268" t="inlineStr">
        <is>
          <t>SKÅNE LÄN</t>
        </is>
      </c>
      <c r="E268" t="inlineStr">
        <is>
          <t>ÖSTRA GÖINGE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62142-2023</t>
        </is>
      </c>
      <c r="B269" s="1" t="n">
        <v>45267</v>
      </c>
      <c r="C269" s="1" t="n">
        <v>45959</v>
      </c>
      <c r="D269" t="inlineStr">
        <is>
          <t>SKÅNE LÄN</t>
        </is>
      </c>
      <c r="E269" t="inlineStr">
        <is>
          <t>ÖSTRA GÖINGE</t>
        </is>
      </c>
      <c r="G269" t="n">
        <v>8.1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34175-2025</t>
        </is>
      </c>
      <c r="B270" s="1" t="n">
        <v>45835</v>
      </c>
      <c r="C270" s="1" t="n">
        <v>45959</v>
      </c>
      <c r="D270" t="inlineStr">
        <is>
          <t>SKÅNE LÄN</t>
        </is>
      </c>
      <c r="E270" t="inlineStr">
        <is>
          <t>ÖSTRA GÖINGE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31943-2025</t>
        </is>
      </c>
      <c r="B271" s="1" t="n">
        <v>45835.31512731482</v>
      </c>
      <c r="C271" s="1" t="n">
        <v>45959</v>
      </c>
      <c r="D271" t="inlineStr">
        <is>
          <t>SKÅNE LÄN</t>
        </is>
      </c>
      <c r="E271" t="inlineStr">
        <is>
          <t>ÖSTRA GÖINGE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6103-2021</t>
        </is>
      </c>
      <c r="B272" s="1" t="n">
        <v>44232</v>
      </c>
      <c r="C272" s="1" t="n">
        <v>45959</v>
      </c>
      <c r="D272" t="inlineStr">
        <is>
          <t>SKÅNE LÄN</t>
        </is>
      </c>
      <c r="E272" t="inlineStr">
        <is>
          <t>ÖSTRA GÖINGE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28589-2025</t>
        </is>
      </c>
      <c r="B273" s="1" t="n">
        <v>45819</v>
      </c>
      <c r="C273" s="1" t="n">
        <v>45959</v>
      </c>
      <c r="D273" t="inlineStr">
        <is>
          <t>SKÅNE LÄN</t>
        </is>
      </c>
      <c r="E273" t="inlineStr">
        <is>
          <t>ÖSTRA GÖINGE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66526-2021</t>
        </is>
      </c>
      <c r="B274" s="1" t="n">
        <v>44519.36761574074</v>
      </c>
      <c r="C274" s="1" t="n">
        <v>45959</v>
      </c>
      <c r="D274" t="inlineStr">
        <is>
          <t>SKÅNE LÄN</t>
        </is>
      </c>
      <c r="E274" t="inlineStr">
        <is>
          <t>ÖSTRA GÖINGE</t>
        </is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41548-2022</t>
        </is>
      </c>
      <c r="B275" s="1" t="n">
        <v>44826</v>
      </c>
      <c r="C275" s="1" t="n">
        <v>45959</v>
      </c>
      <c r="D275" t="inlineStr">
        <is>
          <t>SKÅNE LÄN</t>
        </is>
      </c>
      <c r="E275" t="inlineStr">
        <is>
          <t>ÖSTRA GÖINGE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22094-2024</t>
        </is>
      </c>
      <c r="B276" s="1" t="n">
        <v>45443.76629629629</v>
      </c>
      <c r="C276" s="1" t="n">
        <v>45959</v>
      </c>
      <c r="D276" t="inlineStr">
        <is>
          <t>SKÅNE LÄN</t>
        </is>
      </c>
      <c r="E276" t="inlineStr">
        <is>
          <t>ÖSTRA GÖINGE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55933-2023</t>
        </is>
      </c>
      <c r="B277" s="1" t="n">
        <v>45239</v>
      </c>
      <c r="C277" s="1" t="n">
        <v>45959</v>
      </c>
      <c r="D277" t="inlineStr">
        <is>
          <t>SKÅNE LÄN</t>
        </is>
      </c>
      <c r="E277" t="inlineStr">
        <is>
          <t>ÖSTRA GÖINGE</t>
        </is>
      </c>
      <c r="G277" t="n">
        <v>10.6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60394-2024</t>
        </is>
      </c>
      <c r="B278" s="1" t="n">
        <v>45643.49228009259</v>
      </c>
      <c r="C278" s="1" t="n">
        <v>45959</v>
      </c>
      <c r="D278" t="inlineStr">
        <is>
          <t>SKÅNE LÄN</t>
        </is>
      </c>
      <c r="E278" t="inlineStr">
        <is>
          <t>ÖSTRA GÖINGE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47584-2023</t>
        </is>
      </c>
      <c r="B279" s="1" t="n">
        <v>45203.43324074074</v>
      </c>
      <c r="C279" s="1" t="n">
        <v>45959</v>
      </c>
      <c r="D279" t="inlineStr">
        <is>
          <t>SKÅNE LÄN</t>
        </is>
      </c>
      <c r="E279" t="inlineStr">
        <is>
          <t>ÖSTRA GÖINGE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19067-2025</t>
        </is>
      </c>
      <c r="B280" s="1" t="n">
        <v>45765.43305555556</v>
      </c>
      <c r="C280" s="1" t="n">
        <v>45959</v>
      </c>
      <c r="D280" t="inlineStr">
        <is>
          <t>SKÅNE LÄN</t>
        </is>
      </c>
      <c r="E280" t="inlineStr">
        <is>
          <t>ÖSTRA GÖINGE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50896-2021</t>
        </is>
      </c>
      <c r="B281" s="1" t="n">
        <v>44460</v>
      </c>
      <c r="C281" s="1" t="n">
        <v>45959</v>
      </c>
      <c r="D281" t="inlineStr">
        <is>
          <t>SKÅNE LÄN</t>
        </is>
      </c>
      <c r="E281" t="inlineStr">
        <is>
          <t>ÖSTRA GÖINGE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50927-2021</t>
        </is>
      </c>
      <c r="B282" s="1" t="n">
        <v>44459</v>
      </c>
      <c r="C282" s="1" t="n">
        <v>45959</v>
      </c>
      <c r="D282" t="inlineStr">
        <is>
          <t>SKÅNE LÄN</t>
        </is>
      </c>
      <c r="E282" t="inlineStr">
        <is>
          <t>ÖSTRA GÖINGE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4458-2025</t>
        </is>
      </c>
      <c r="B283" s="1" t="n">
        <v>45686.59657407407</v>
      </c>
      <c r="C283" s="1" t="n">
        <v>45959</v>
      </c>
      <c r="D283" t="inlineStr">
        <is>
          <t>SKÅNE LÄN</t>
        </is>
      </c>
      <c r="E283" t="inlineStr">
        <is>
          <t>ÖSTRA GÖINGE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22553-2021</t>
        </is>
      </c>
      <c r="B284" s="1" t="n">
        <v>44326</v>
      </c>
      <c r="C284" s="1" t="n">
        <v>45959</v>
      </c>
      <c r="D284" t="inlineStr">
        <is>
          <t>SKÅNE LÄN</t>
        </is>
      </c>
      <c r="E284" t="inlineStr">
        <is>
          <t>ÖSTRA GÖINGE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60837-2020</t>
        </is>
      </c>
      <c r="B285" s="1" t="n">
        <v>44154</v>
      </c>
      <c r="C285" s="1" t="n">
        <v>45959</v>
      </c>
      <c r="D285" t="inlineStr">
        <is>
          <t>SKÅNE LÄN</t>
        </is>
      </c>
      <c r="E285" t="inlineStr">
        <is>
          <t>ÖSTRA GÖINGE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7387-2022</t>
        </is>
      </c>
      <c r="B286" s="1" t="n">
        <v>44606.62732638889</v>
      </c>
      <c r="C286" s="1" t="n">
        <v>45959</v>
      </c>
      <c r="D286" t="inlineStr">
        <is>
          <t>SKÅNE LÄN</t>
        </is>
      </c>
      <c r="E286" t="inlineStr">
        <is>
          <t>ÖSTRA GÖINGE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34344-2025</t>
        </is>
      </c>
      <c r="B287" s="1" t="n">
        <v>45846.4655324074</v>
      </c>
      <c r="C287" s="1" t="n">
        <v>45959</v>
      </c>
      <c r="D287" t="inlineStr">
        <is>
          <t>SKÅNE LÄN</t>
        </is>
      </c>
      <c r="E287" t="inlineStr">
        <is>
          <t>ÖSTRA GÖINGE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55140-2022</t>
        </is>
      </c>
      <c r="B288" s="1" t="n">
        <v>44886</v>
      </c>
      <c r="C288" s="1" t="n">
        <v>45959</v>
      </c>
      <c r="D288" t="inlineStr">
        <is>
          <t>SKÅNE LÄN</t>
        </is>
      </c>
      <c r="E288" t="inlineStr">
        <is>
          <t>ÖSTRA GÖINGE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9769-2024</t>
        </is>
      </c>
      <c r="B289" s="1" t="n">
        <v>45362</v>
      </c>
      <c r="C289" s="1" t="n">
        <v>45959</v>
      </c>
      <c r="D289" t="inlineStr">
        <is>
          <t>SKÅNE LÄN</t>
        </is>
      </c>
      <c r="E289" t="inlineStr">
        <is>
          <t>ÖSTRA GÖINGE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59201-2022</t>
        </is>
      </c>
      <c r="B290" s="1" t="n">
        <v>44897</v>
      </c>
      <c r="C290" s="1" t="n">
        <v>45959</v>
      </c>
      <c r="D290" t="inlineStr">
        <is>
          <t>SKÅNE LÄN</t>
        </is>
      </c>
      <c r="E290" t="inlineStr">
        <is>
          <t>ÖSTRA GÖINGE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34043-2025</t>
        </is>
      </c>
      <c r="B291" s="1" t="n">
        <v>45845.37958333334</v>
      </c>
      <c r="C291" s="1" t="n">
        <v>45959</v>
      </c>
      <c r="D291" t="inlineStr">
        <is>
          <t>SKÅNE LÄN</t>
        </is>
      </c>
      <c r="E291" t="inlineStr">
        <is>
          <t>ÖSTRA GÖINGE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47628-2022</t>
        </is>
      </c>
      <c r="B292" s="1" t="n">
        <v>44852</v>
      </c>
      <c r="C292" s="1" t="n">
        <v>45959</v>
      </c>
      <c r="D292" t="inlineStr">
        <is>
          <t>SKÅNE LÄN</t>
        </is>
      </c>
      <c r="E292" t="inlineStr">
        <is>
          <t>ÖSTRA GÖINGE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5098-2022</t>
        </is>
      </c>
      <c r="B293" s="1" t="n">
        <v>44593</v>
      </c>
      <c r="C293" s="1" t="n">
        <v>45959</v>
      </c>
      <c r="D293" t="inlineStr">
        <is>
          <t>SKÅNE LÄN</t>
        </is>
      </c>
      <c r="E293" t="inlineStr">
        <is>
          <t>ÖSTRA GÖINGE</t>
        </is>
      </c>
      <c r="G293" t="n">
        <v>5.8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34040-2025</t>
        </is>
      </c>
      <c r="B294" s="1" t="n">
        <v>45845.37525462963</v>
      </c>
      <c r="C294" s="1" t="n">
        <v>45959</v>
      </c>
      <c r="D294" t="inlineStr">
        <is>
          <t>SKÅNE LÄN</t>
        </is>
      </c>
      <c r="E294" t="inlineStr">
        <is>
          <t>ÖSTRA GÖINGE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27724-2024</t>
        </is>
      </c>
      <c r="B295" s="1" t="n">
        <v>45475</v>
      </c>
      <c r="C295" s="1" t="n">
        <v>45959</v>
      </c>
      <c r="D295" t="inlineStr">
        <is>
          <t>SKÅNE LÄN</t>
        </is>
      </c>
      <c r="E295" t="inlineStr">
        <is>
          <t>ÖSTRA GÖINGE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69462-2020</t>
        </is>
      </c>
      <c r="B296" s="1" t="n">
        <v>44193</v>
      </c>
      <c r="C296" s="1" t="n">
        <v>45959</v>
      </c>
      <c r="D296" t="inlineStr">
        <is>
          <t>SKÅNE LÄN</t>
        </is>
      </c>
      <c r="E296" t="inlineStr">
        <is>
          <t>ÖSTRA GÖINGE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34687-2025</t>
        </is>
      </c>
      <c r="B297" s="1" t="n">
        <v>45848.43571759259</v>
      </c>
      <c r="C297" s="1" t="n">
        <v>45959</v>
      </c>
      <c r="D297" t="inlineStr">
        <is>
          <t>SKÅNE LÄN</t>
        </is>
      </c>
      <c r="E297" t="inlineStr">
        <is>
          <t>ÖSTRA GÖINGE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46566-2023</t>
        </is>
      </c>
      <c r="B298" s="1" t="n">
        <v>45198</v>
      </c>
      <c r="C298" s="1" t="n">
        <v>45959</v>
      </c>
      <c r="D298" t="inlineStr">
        <is>
          <t>SKÅNE LÄN</t>
        </is>
      </c>
      <c r="E298" t="inlineStr">
        <is>
          <t>ÖSTRA GÖINGE</t>
        </is>
      </c>
      <c r="G298" t="n">
        <v>4.2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46618-2023</t>
        </is>
      </c>
      <c r="B299" s="1" t="n">
        <v>45194</v>
      </c>
      <c r="C299" s="1" t="n">
        <v>45959</v>
      </c>
      <c r="D299" t="inlineStr">
        <is>
          <t>SKÅNE LÄN</t>
        </is>
      </c>
      <c r="E299" t="inlineStr">
        <is>
          <t>ÖSTRA GÖINGE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1225-2025</t>
        </is>
      </c>
      <c r="B300" s="1" t="n">
        <v>45667.43741898148</v>
      </c>
      <c r="C300" s="1" t="n">
        <v>45959</v>
      </c>
      <c r="D300" t="inlineStr">
        <is>
          <t>SKÅNE LÄN</t>
        </is>
      </c>
      <c r="E300" t="inlineStr">
        <is>
          <t>ÖSTRA GÖINGE</t>
        </is>
      </c>
      <c r="G300" t="n">
        <v>4.6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34690-2025</t>
        </is>
      </c>
      <c r="B301" s="1" t="n">
        <v>45848.44622685185</v>
      </c>
      <c r="C301" s="1" t="n">
        <v>45959</v>
      </c>
      <c r="D301" t="inlineStr">
        <is>
          <t>SKÅNE LÄN</t>
        </is>
      </c>
      <c r="E301" t="inlineStr">
        <is>
          <t>ÖSTRA GÖINGE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16495-2025</t>
        </is>
      </c>
      <c r="B302" s="1" t="n">
        <v>45751.59857638889</v>
      </c>
      <c r="C302" s="1" t="n">
        <v>45959</v>
      </c>
      <c r="D302" t="inlineStr">
        <is>
          <t>SKÅNE LÄN</t>
        </is>
      </c>
      <c r="E302" t="inlineStr">
        <is>
          <t>ÖSTRA GÖINGE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37056-2024</t>
        </is>
      </c>
      <c r="B303" s="1" t="n">
        <v>45539.44309027777</v>
      </c>
      <c r="C303" s="1" t="n">
        <v>45959</v>
      </c>
      <c r="D303" t="inlineStr">
        <is>
          <t>SKÅNE LÄN</t>
        </is>
      </c>
      <c r="E303" t="inlineStr">
        <is>
          <t>ÖSTRA GÖINGE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57487-2023</t>
        </is>
      </c>
      <c r="B304" s="1" t="n">
        <v>45246.40434027778</v>
      </c>
      <c r="C304" s="1" t="n">
        <v>45959</v>
      </c>
      <c r="D304" t="inlineStr">
        <is>
          <t>SKÅNE LÄN</t>
        </is>
      </c>
      <c r="E304" t="inlineStr">
        <is>
          <t>ÖSTRA GÖINGE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58944-2024</t>
        </is>
      </c>
      <c r="B305" s="1" t="n">
        <v>45636.54423611111</v>
      </c>
      <c r="C305" s="1" t="n">
        <v>45959</v>
      </c>
      <c r="D305" t="inlineStr">
        <is>
          <t>SKÅNE LÄN</t>
        </is>
      </c>
      <c r="E305" t="inlineStr">
        <is>
          <t>ÖSTRA GÖINGE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10937-2022</t>
        </is>
      </c>
      <c r="B306" s="1" t="n">
        <v>44627</v>
      </c>
      <c r="C306" s="1" t="n">
        <v>45959</v>
      </c>
      <c r="D306" t="inlineStr">
        <is>
          <t>SKÅNE LÄN</t>
        </is>
      </c>
      <c r="E306" t="inlineStr">
        <is>
          <t>ÖSTRA GÖINGE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24526-2023</t>
        </is>
      </c>
      <c r="B307" s="1" t="n">
        <v>45082</v>
      </c>
      <c r="C307" s="1" t="n">
        <v>45959</v>
      </c>
      <c r="D307" t="inlineStr">
        <is>
          <t>SKÅNE LÄN</t>
        </is>
      </c>
      <c r="E307" t="inlineStr">
        <is>
          <t>ÖSTRA GÖINGE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62546-2023</t>
        </is>
      </c>
      <c r="B308" s="1" t="n">
        <v>45268.90278935185</v>
      </c>
      <c r="C308" s="1" t="n">
        <v>45959</v>
      </c>
      <c r="D308" t="inlineStr">
        <is>
          <t>SKÅNE LÄN</t>
        </is>
      </c>
      <c r="E308" t="inlineStr">
        <is>
          <t>ÖSTRA GÖINGE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62052-2022</t>
        </is>
      </c>
      <c r="B309" s="1" t="n">
        <v>44918</v>
      </c>
      <c r="C309" s="1" t="n">
        <v>45959</v>
      </c>
      <c r="D309" t="inlineStr">
        <is>
          <t>SKÅNE LÄN</t>
        </is>
      </c>
      <c r="E309" t="inlineStr">
        <is>
          <t>ÖSTRA GÖINGE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3158-2023</t>
        </is>
      </c>
      <c r="B310" s="1" t="n">
        <v>44946.56618055556</v>
      </c>
      <c r="C310" s="1" t="n">
        <v>45959</v>
      </c>
      <c r="D310" t="inlineStr">
        <is>
          <t>SKÅNE LÄN</t>
        </is>
      </c>
      <c r="E310" t="inlineStr">
        <is>
          <t>ÖSTRA GÖINGE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43479-2023</t>
        </is>
      </c>
      <c r="B311" s="1" t="n">
        <v>45184</v>
      </c>
      <c r="C311" s="1" t="n">
        <v>45959</v>
      </c>
      <c r="D311" t="inlineStr">
        <is>
          <t>SKÅNE LÄN</t>
        </is>
      </c>
      <c r="E311" t="inlineStr">
        <is>
          <t>ÖSTRA GÖINGE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56646-2023</t>
        </is>
      </c>
      <c r="B312" s="1" t="n">
        <v>45243</v>
      </c>
      <c r="C312" s="1" t="n">
        <v>45959</v>
      </c>
      <c r="D312" t="inlineStr">
        <is>
          <t>SKÅNE LÄN</t>
        </is>
      </c>
      <c r="E312" t="inlineStr">
        <is>
          <t>ÖSTRA GÖINGE</t>
        </is>
      </c>
      <c r="G312" t="n">
        <v>7.2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3172-2024</t>
        </is>
      </c>
      <c r="B313" s="1" t="n">
        <v>45316.6327662037</v>
      </c>
      <c r="C313" s="1" t="n">
        <v>45959</v>
      </c>
      <c r="D313" t="inlineStr">
        <is>
          <t>SKÅNE LÄN</t>
        </is>
      </c>
      <c r="E313" t="inlineStr">
        <is>
          <t>ÖSTRA GÖINGE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47178-2025</t>
        </is>
      </c>
      <c r="B314" s="1" t="n">
        <v>45930</v>
      </c>
      <c r="C314" s="1" t="n">
        <v>45959</v>
      </c>
      <c r="D314" t="inlineStr">
        <is>
          <t>SKÅNE LÄN</t>
        </is>
      </c>
      <c r="E314" t="inlineStr">
        <is>
          <t>ÖSTRA GÖINGE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34340-2025</t>
        </is>
      </c>
      <c r="B315" s="1" t="n">
        <v>45846</v>
      </c>
      <c r="C315" s="1" t="n">
        <v>45959</v>
      </c>
      <c r="D315" t="inlineStr">
        <is>
          <t>SKÅNE LÄN</t>
        </is>
      </c>
      <c r="E315" t="inlineStr">
        <is>
          <t>ÖSTRA GÖINGE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44043-2023</t>
        </is>
      </c>
      <c r="B316" s="1" t="n">
        <v>45188.38028935185</v>
      </c>
      <c r="C316" s="1" t="n">
        <v>45959</v>
      </c>
      <c r="D316" t="inlineStr">
        <is>
          <t>SKÅNE LÄN</t>
        </is>
      </c>
      <c r="E316" t="inlineStr">
        <is>
          <t>ÖSTRA GÖINGE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11635-2025</t>
        </is>
      </c>
      <c r="B317" s="1" t="n">
        <v>45727</v>
      </c>
      <c r="C317" s="1" t="n">
        <v>45959</v>
      </c>
      <c r="D317" t="inlineStr">
        <is>
          <t>SKÅNE LÄN</t>
        </is>
      </c>
      <c r="E317" t="inlineStr">
        <is>
          <t>ÖSTRA GÖINGE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34793-2023</t>
        </is>
      </c>
      <c r="B318" s="1" t="n">
        <v>45141.58101851852</v>
      </c>
      <c r="C318" s="1" t="n">
        <v>45959</v>
      </c>
      <c r="D318" t="inlineStr">
        <is>
          <t>SKÅNE LÄN</t>
        </is>
      </c>
      <c r="E318" t="inlineStr">
        <is>
          <t>ÖSTRA GÖINGE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22081-2023</t>
        </is>
      </c>
      <c r="B319" s="1" t="n">
        <v>45069</v>
      </c>
      <c r="C319" s="1" t="n">
        <v>45959</v>
      </c>
      <c r="D319" t="inlineStr">
        <is>
          <t>SKÅNE LÄN</t>
        </is>
      </c>
      <c r="E319" t="inlineStr">
        <is>
          <t>ÖSTRA GÖINGE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25933-2023</t>
        </is>
      </c>
      <c r="B320" s="1" t="n">
        <v>45090.6815625</v>
      </c>
      <c r="C320" s="1" t="n">
        <v>45959</v>
      </c>
      <c r="D320" t="inlineStr">
        <is>
          <t>SKÅNE LÄN</t>
        </is>
      </c>
      <c r="E320" t="inlineStr">
        <is>
          <t>ÖSTRA GÖINGE</t>
        </is>
      </c>
      <c r="G320" t="n">
        <v>12.8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24976-2024</t>
        </is>
      </c>
      <c r="B321" s="1" t="n">
        <v>45461.66430555555</v>
      </c>
      <c r="C321" s="1" t="n">
        <v>45959</v>
      </c>
      <c r="D321" t="inlineStr">
        <is>
          <t>SKÅNE LÄN</t>
        </is>
      </c>
      <c r="E321" t="inlineStr">
        <is>
          <t>ÖSTRA GÖINGE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6782-2022</t>
        </is>
      </c>
      <c r="B322" s="1" t="n">
        <v>44602.54034722222</v>
      </c>
      <c r="C322" s="1" t="n">
        <v>45959</v>
      </c>
      <c r="D322" t="inlineStr">
        <is>
          <t>SKÅNE LÄN</t>
        </is>
      </c>
      <c r="E322" t="inlineStr">
        <is>
          <t>ÖSTRA GÖINGE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35547-2023</t>
        </is>
      </c>
      <c r="B323" s="1" t="n">
        <v>45146</v>
      </c>
      <c r="C323" s="1" t="n">
        <v>45959</v>
      </c>
      <c r="D323" t="inlineStr">
        <is>
          <t>SKÅNE LÄN</t>
        </is>
      </c>
      <c r="E323" t="inlineStr">
        <is>
          <t>ÖSTRA GÖINGE</t>
        </is>
      </c>
      <c r="G323" t="n">
        <v>5.1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427-2023</t>
        </is>
      </c>
      <c r="B324" s="1" t="n">
        <v>44929</v>
      </c>
      <c r="C324" s="1" t="n">
        <v>45959</v>
      </c>
      <c r="D324" t="inlineStr">
        <is>
          <t>SKÅNE LÄN</t>
        </is>
      </c>
      <c r="E324" t="inlineStr">
        <is>
          <t>ÖSTRA GÖINGE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17904-2025</t>
        </is>
      </c>
      <c r="B325" s="1" t="n">
        <v>45758.71329861111</v>
      </c>
      <c r="C325" s="1" t="n">
        <v>45959</v>
      </c>
      <c r="D325" t="inlineStr">
        <is>
          <t>SKÅNE LÄN</t>
        </is>
      </c>
      <c r="E325" t="inlineStr">
        <is>
          <t>ÖSTRA GÖINGE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37554-2024</t>
        </is>
      </c>
      <c r="B326" s="1" t="n">
        <v>45541.43700231481</v>
      </c>
      <c r="C326" s="1" t="n">
        <v>45959</v>
      </c>
      <c r="D326" t="inlineStr">
        <is>
          <t>SKÅNE LÄN</t>
        </is>
      </c>
      <c r="E326" t="inlineStr">
        <is>
          <t>ÖSTRA GÖINGE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37558-2024</t>
        </is>
      </c>
      <c r="B327" s="1" t="n">
        <v>45541.43848379629</v>
      </c>
      <c r="C327" s="1" t="n">
        <v>45959</v>
      </c>
      <c r="D327" t="inlineStr">
        <is>
          <t>SKÅNE LÄN</t>
        </is>
      </c>
      <c r="E327" t="inlineStr">
        <is>
          <t>ÖSTRA GÖINGE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37559-2024</t>
        </is>
      </c>
      <c r="B328" s="1" t="n">
        <v>45541.44021990741</v>
      </c>
      <c r="C328" s="1" t="n">
        <v>45959</v>
      </c>
      <c r="D328" t="inlineStr">
        <is>
          <t>SKÅNE LÄN</t>
        </is>
      </c>
      <c r="E328" t="inlineStr">
        <is>
          <t>ÖSTRA GÖINGE</t>
        </is>
      </c>
      <c r="G328" t="n">
        <v>6.3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36798-2025</t>
        </is>
      </c>
      <c r="B329" s="1" t="n">
        <v>45873.655625</v>
      </c>
      <c r="C329" s="1" t="n">
        <v>45959</v>
      </c>
      <c r="D329" t="inlineStr">
        <is>
          <t>SKÅNE LÄN</t>
        </is>
      </c>
      <c r="E329" t="inlineStr">
        <is>
          <t>ÖSTRA GÖINGE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26721-2022</t>
        </is>
      </c>
      <c r="B330" s="1" t="n">
        <v>44739.92146990741</v>
      </c>
      <c r="C330" s="1" t="n">
        <v>45959</v>
      </c>
      <c r="D330" t="inlineStr">
        <is>
          <t>SKÅNE LÄN</t>
        </is>
      </c>
      <c r="E330" t="inlineStr">
        <is>
          <t>ÖSTRA GÖINGE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47796-2025</t>
        </is>
      </c>
      <c r="B331" s="1" t="n">
        <v>45931</v>
      </c>
      <c r="C331" s="1" t="n">
        <v>45959</v>
      </c>
      <c r="D331" t="inlineStr">
        <is>
          <t>SKÅNE LÄN</t>
        </is>
      </c>
      <c r="E331" t="inlineStr">
        <is>
          <t>ÖSTRA GÖINGE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23400-2023</t>
        </is>
      </c>
      <c r="B332" s="1" t="n">
        <v>45076</v>
      </c>
      <c r="C332" s="1" t="n">
        <v>45959</v>
      </c>
      <c r="D332" t="inlineStr">
        <is>
          <t>SKÅNE LÄN</t>
        </is>
      </c>
      <c r="E332" t="inlineStr">
        <is>
          <t>ÖSTRA GÖINGE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23405-2023</t>
        </is>
      </c>
      <c r="B333" s="1" t="n">
        <v>45076</v>
      </c>
      <c r="C333" s="1" t="n">
        <v>45959</v>
      </c>
      <c r="D333" t="inlineStr">
        <is>
          <t>SKÅNE LÄN</t>
        </is>
      </c>
      <c r="E333" t="inlineStr">
        <is>
          <t>ÖSTRA GÖINGE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57543-2022</t>
        </is>
      </c>
      <c r="B334" s="1" t="n">
        <v>44896.71260416666</v>
      </c>
      <c r="C334" s="1" t="n">
        <v>45959</v>
      </c>
      <c r="D334" t="inlineStr">
        <is>
          <t>SKÅNE LÄN</t>
        </is>
      </c>
      <c r="E334" t="inlineStr">
        <is>
          <t>ÖSTRA GÖINGE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36919-2025</t>
        </is>
      </c>
      <c r="B335" s="1" t="n">
        <v>45874.51923611111</v>
      </c>
      <c r="C335" s="1" t="n">
        <v>45959</v>
      </c>
      <c r="D335" t="inlineStr">
        <is>
          <t>SKÅNE LÄN</t>
        </is>
      </c>
      <c r="E335" t="inlineStr">
        <is>
          <t>ÖSTRA GÖINGE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43401-2024</t>
        </is>
      </c>
      <c r="B336" s="1" t="n">
        <v>45568</v>
      </c>
      <c r="C336" s="1" t="n">
        <v>45959</v>
      </c>
      <c r="D336" t="inlineStr">
        <is>
          <t>SKÅNE LÄN</t>
        </is>
      </c>
      <c r="E336" t="inlineStr">
        <is>
          <t>ÖSTRA GÖINGE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52051-2022</t>
        </is>
      </c>
      <c r="B337" s="1" t="n">
        <v>44873.32849537037</v>
      </c>
      <c r="C337" s="1" t="n">
        <v>45959</v>
      </c>
      <c r="D337" t="inlineStr">
        <is>
          <t>SKÅNE LÄN</t>
        </is>
      </c>
      <c r="E337" t="inlineStr">
        <is>
          <t>ÖSTRA GÖINGE</t>
        </is>
      </c>
      <c r="G337" t="n">
        <v>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37571-2024</t>
        </is>
      </c>
      <c r="B338" s="1" t="n">
        <v>45541.45120370371</v>
      </c>
      <c r="C338" s="1" t="n">
        <v>45959</v>
      </c>
      <c r="D338" t="inlineStr">
        <is>
          <t>SKÅNE LÄN</t>
        </is>
      </c>
      <c r="E338" t="inlineStr">
        <is>
          <t>ÖSTRA GÖINGE</t>
        </is>
      </c>
      <c r="G338" t="n">
        <v>10.4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37578-2024</t>
        </is>
      </c>
      <c r="B339" s="1" t="n">
        <v>45541.4572800926</v>
      </c>
      <c r="C339" s="1" t="n">
        <v>45959</v>
      </c>
      <c r="D339" t="inlineStr">
        <is>
          <t>SKÅNE LÄN</t>
        </is>
      </c>
      <c r="E339" t="inlineStr">
        <is>
          <t>ÖSTRA GÖINGE</t>
        </is>
      </c>
      <c r="G339" t="n">
        <v>8.699999999999999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50922-2021</t>
        </is>
      </c>
      <c r="B340" s="1" t="n">
        <v>44459</v>
      </c>
      <c r="C340" s="1" t="n">
        <v>45959</v>
      </c>
      <c r="D340" t="inlineStr">
        <is>
          <t>SKÅNE LÄN</t>
        </is>
      </c>
      <c r="E340" t="inlineStr">
        <is>
          <t>ÖSTRA GÖINGE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35673-2023</t>
        </is>
      </c>
      <c r="B341" s="1" t="n">
        <v>45147</v>
      </c>
      <c r="C341" s="1" t="n">
        <v>45959</v>
      </c>
      <c r="D341" t="inlineStr">
        <is>
          <t>SKÅNE LÄN</t>
        </is>
      </c>
      <c r="E341" t="inlineStr">
        <is>
          <t>ÖSTRA GÖINGE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2708-2021</t>
        </is>
      </c>
      <c r="B342" s="1" t="n">
        <v>44215</v>
      </c>
      <c r="C342" s="1" t="n">
        <v>45959</v>
      </c>
      <c r="D342" t="inlineStr">
        <is>
          <t>SKÅNE LÄN</t>
        </is>
      </c>
      <c r="E342" t="inlineStr">
        <is>
          <t>ÖSTRA GÖINGE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48707-2025</t>
        </is>
      </c>
      <c r="B343" s="1" t="n">
        <v>45935</v>
      </c>
      <c r="C343" s="1" t="n">
        <v>45959</v>
      </c>
      <c r="D343" t="inlineStr">
        <is>
          <t>SKÅNE LÄN</t>
        </is>
      </c>
      <c r="E343" t="inlineStr">
        <is>
          <t>ÖSTRA GÖINGE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51955-2024</t>
        </is>
      </c>
      <c r="B344" s="1" t="n">
        <v>45607</v>
      </c>
      <c r="C344" s="1" t="n">
        <v>45959</v>
      </c>
      <c r="D344" t="inlineStr">
        <is>
          <t>SKÅNE LÄN</t>
        </is>
      </c>
      <c r="E344" t="inlineStr">
        <is>
          <t>ÖSTRA GÖINGE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44789-2025</t>
        </is>
      </c>
      <c r="B345" s="1" t="n">
        <v>45918.29686342592</v>
      </c>
      <c r="C345" s="1" t="n">
        <v>45959</v>
      </c>
      <c r="D345" t="inlineStr">
        <is>
          <t>SKÅNE LÄN</t>
        </is>
      </c>
      <c r="E345" t="inlineStr">
        <is>
          <t>ÖSTRA GÖINGE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44790-2025</t>
        </is>
      </c>
      <c r="B346" s="1" t="n">
        <v>45918.30107638889</v>
      </c>
      <c r="C346" s="1" t="n">
        <v>45959</v>
      </c>
      <c r="D346" t="inlineStr">
        <is>
          <t>SKÅNE LÄN</t>
        </is>
      </c>
      <c r="E346" t="inlineStr">
        <is>
          <t>ÖSTRA GÖINGE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26339-2023</t>
        </is>
      </c>
      <c r="B347" s="1" t="n">
        <v>45091.87535879629</v>
      </c>
      <c r="C347" s="1" t="n">
        <v>45959</v>
      </c>
      <c r="D347" t="inlineStr">
        <is>
          <t>SKÅNE LÄN</t>
        </is>
      </c>
      <c r="E347" t="inlineStr">
        <is>
          <t>ÖSTRA GÖINGE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48717-2025</t>
        </is>
      </c>
      <c r="B348" s="1" t="n">
        <v>45935</v>
      </c>
      <c r="C348" s="1" t="n">
        <v>45959</v>
      </c>
      <c r="D348" t="inlineStr">
        <is>
          <t>SKÅNE LÄN</t>
        </is>
      </c>
      <c r="E348" t="inlineStr">
        <is>
          <t>ÖSTRA GÖINGE</t>
        </is>
      </c>
      <c r="G348" t="n">
        <v>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5145-2021</t>
        </is>
      </c>
      <c r="B349" s="1" t="n">
        <v>44228</v>
      </c>
      <c r="C349" s="1" t="n">
        <v>45959</v>
      </c>
      <c r="D349" t="inlineStr">
        <is>
          <t>SKÅNE LÄN</t>
        </is>
      </c>
      <c r="E349" t="inlineStr">
        <is>
          <t>ÖSTRA GÖINGE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42399-2023</t>
        </is>
      </c>
      <c r="B350" s="1" t="n">
        <v>45180.59017361111</v>
      </c>
      <c r="C350" s="1" t="n">
        <v>45959</v>
      </c>
      <c r="D350" t="inlineStr">
        <is>
          <t>SKÅNE LÄN</t>
        </is>
      </c>
      <c r="E350" t="inlineStr">
        <is>
          <t>ÖSTRA GÖINGE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17855-2025</t>
        </is>
      </c>
      <c r="B351" s="1" t="n">
        <v>45758.61925925926</v>
      </c>
      <c r="C351" s="1" t="n">
        <v>45959</v>
      </c>
      <c r="D351" t="inlineStr">
        <is>
          <t>SKÅNE LÄN</t>
        </is>
      </c>
      <c r="E351" t="inlineStr">
        <is>
          <t>ÖSTRA GÖINGE</t>
        </is>
      </c>
      <c r="F351" t="inlineStr">
        <is>
          <t>Sveaskog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17860-2025</t>
        </is>
      </c>
      <c r="B352" s="1" t="n">
        <v>45758.62509259259</v>
      </c>
      <c r="C352" s="1" t="n">
        <v>45959</v>
      </c>
      <c r="D352" t="inlineStr">
        <is>
          <t>SKÅNE LÄN</t>
        </is>
      </c>
      <c r="E352" t="inlineStr">
        <is>
          <t>ÖSTRA GÖINGE</t>
        </is>
      </c>
      <c r="F352" t="inlineStr">
        <is>
          <t>Sveaskog</t>
        </is>
      </c>
      <c r="G352" t="n">
        <v>9.1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23454-2023</t>
        </is>
      </c>
      <c r="B353" s="1" t="n">
        <v>45076</v>
      </c>
      <c r="C353" s="1" t="n">
        <v>45959</v>
      </c>
      <c r="D353" t="inlineStr">
        <is>
          <t>SKÅNE LÄN</t>
        </is>
      </c>
      <c r="E353" t="inlineStr">
        <is>
          <t>ÖSTRA GÖINGE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48720-2025</t>
        </is>
      </c>
      <c r="B354" s="1" t="n">
        <v>45935</v>
      </c>
      <c r="C354" s="1" t="n">
        <v>45959</v>
      </c>
      <c r="D354" t="inlineStr">
        <is>
          <t>SKÅNE LÄN</t>
        </is>
      </c>
      <c r="E354" t="inlineStr">
        <is>
          <t>ÖSTRA GÖINGE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56102-2022</t>
        </is>
      </c>
      <c r="B355" s="1" t="n">
        <v>44889</v>
      </c>
      <c r="C355" s="1" t="n">
        <v>45959</v>
      </c>
      <c r="D355" t="inlineStr">
        <is>
          <t>SKÅNE LÄN</t>
        </is>
      </c>
      <c r="E355" t="inlineStr">
        <is>
          <t>ÖSTRA GÖINGE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3447-2024</t>
        </is>
      </c>
      <c r="B356" s="1" t="n">
        <v>45320.37907407407</v>
      </c>
      <c r="C356" s="1" t="n">
        <v>45959</v>
      </c>
      <c r="D356" t="inlineStr">
        <is>
          <t>SKÅNE LÄN</t>
        </is>
      </c>
      <c r="E356" t="inlineStr">
        <is>
          <t>ÖSTRA GÖINGE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11802-2025</t>
        </is>
      </c>
      <c r="B357" s="1" t="n">
        <v>45727.86231481482</v>
      </c>
      <c r="C357" s="1" t="n">
        <v>45959</v>
      </c>
      <c r="D357" t="inlineStr">
        <is>
          <t>SKÅNE LÄN</t>
        </is>
      </c>
      <c r="E357" t="inlineStr">
        <is>
          <t>ÖSTRA GÖINGE</t>
        </is>
      </c>
      <c r="G357" t="n">
        <v>2.5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49228-2023</t>
        </is>
      </c>
      <c r="B358" s="1" t="n">
        <v>45210</v>
      </c>
      <c r="C358" s="1" t="n">
        <v>45959</v>
      </c>
      <c r="D358" t="inlineStr">
        <is>
          <t>SKÅNE LÄN</t>
        </is>
      </c>
      <c r="E358" t="inlineStr">
        <is>
          <t>ÖSTRA GÖINGE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37712-2025</t>
        </is>
      </c>
      <c r="B359" s="1" t="n">
        <v>45880</v>
      </c>
      <c r="C359" s="1" t="n">
        <v>45959</v>
      </c>
      <c r="D359" t="inlineStr">
        <is>
          <t>SKÅNE LÄN</t>
        </is>
      </c>
      <c r="E359" t="inlineStr">
        <is>
          <t>ÖSTRA GÖINGE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69384-2021</t>
        </is>
      </c>
      <c r="B360" s="1" t="n">
        <v>44531</v>
      </c>
      <c r="C360" s="1" t="n">
        <v>45959</v>
      </c>
      <c r="D360" t="inlineStr">
        <is>
          <t>SKÅNE LÄN</t>
        </is>
      </c>
      <c r="E360" t="inlineStr">
        <is>
          <t>ÖSTRA GÖINGE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60780-2022</t>
        </is>
      </c>
      <c r="B361" s="1" t="n">
        <v>44914.38637731481</v>
      </c>
      <c r="C361" s="1" t="n">
        <v>45959</v>
      </c>
      <c r="D361" t="inlineStr">
        <is>
          <t>SKÅNE LÄN</t>
        </is>
      </c>
      <c r="E361" t="inlineStr">
        <is>
          <t>ÖSTRA GÖINGE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11880-2024</t>
        </is>
      </c>
      <c r="B362" s="1" t="n">
        <v>45376.48771990741</v>
      </c>
      <c r="C362" s="1" t="n">
        <v>45959</v>
      </c>
      <c r="D362" t="inlineStr">
        <is>
          <t>SKÅNE LÄN</t>
        </is>
      </c>
      <c r="E362" t="inlineStr">
        <is>
          <t>ÖSTRA GÖINGE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45628-2025</t>
        </is>
      </c>
      <c r="B363" s="1" t="n">
        <v>45922</v>
      </c>
      <c r="C363" s="1" t="n">
        <v>45959</v>
      </c>
      <c r="D363" t="inlineStr">
        <is>
          <t>SKÅNE LÄN</t>
        </is>
      </c>
      <c r="E363" t="inlineStr">
        <is>
          <t>ÖSTRA GÖINGE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40621-2025</t>
        </is>
      </c>
      <c r="B364" s="1" t="n">
        <v>45896</v>
      </c>
      <c r="C364" s="1" t="n">
        <v>45959</v>
      </c>
      <c r="D364" t="inlineStr">
        <is>
          <t>SKÅNE LÄN</t>
        </is>
      </c>
      <c r="E364" t="inlineStr">
        <is>
          <t>ÖSTRA GÖINGE</t>
        </is>
      </c>
      <c r="F364" t="inlineStr">
        <is>
          <t>Kyrkan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40618-2025</t>
        </is>
      </c>
      <c r="B365" s="1" t="n">
        <v>45896</v>
      </c>
      <c r="C365" s="1" t="n">
        <v>45959</v>
      </c>
      <c r="D365" t="inlineStr">
        <is>
          <t>SKÅNE LÄN</t>
        </is>
      </c>
      <c r="E365" t="inlineStr">
        <is>
          <t>ÖSTRA GÖINGE</t>
        </is>
      </c>
      <c r="F365" t="inlineStr">
        <is>
          <t>Kyrkan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45871-2025</t>
        </is>
      </c>
      <c r="B366" s="1" t="n">
        <v>45923.6546875</v>
      </c>
      <c r="C366" s="1" t="n">
        <v>45959</v>
      </c>
      <c r="D366" t="inlineStr">
        <is>
          <t>SKÅNE LÄN</t>
        </is>
      </c>
      <c r="E366" t="inlineStr">
        <is>
          <t>ÖSTRA GÖINGE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29273-2023</t>
        </is>
      </c>
      <c r="B367" s="1" t="n">
        <v>45105</v>
      </c>
      <c r="C367" s="1" t="n">
        <v>45959</v>
      </c>
      <c r="D367" t="inlineStr">
        <is>
          <t>SKÅNE LÄN</t>
        </is>
      </c>
      <c r="E367" t="inlineStr">
        <is>
          <t>ÖSTRA GÖINGE</t>
        </is>
      </c>
      <c r="G367" t="n">
        <v>4.1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29285-2023</t>
        </is>
      </c>
      <c r="B368" s="1" t="n">
        <v>45105</v>
      </c>
      <c r="C368" s="1" t="n">
        <v>45959</v>
      </c>
      <c r="D368" t="inlineStr">
        <is>
          <t>SKÅNE LÄN</t>
        </is>
      </c>
      <c r="E368" t="inlineStr">
        <is>
          <t>ÖSTRA GÖINGE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45777-2025</t>
        </is>
      </c>
      <c r="B369" s="1" t="n">
        <v>45923.54709490741</v>
      </c>
      <c r="C369" s="1" t="n">
        <v>45959</v>
      </c>
      <c r="D369" t="inlineStr">
        <is>
          <t>SKÅNE LÄN</t>
        </is>
      </c>
      <c r="E369" t="inlineStr">
        <is>
          <t>ÖSTRA GÖINGE</t>
        </is>
      </c>
      <c r="G369" t="n">
        <v>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45878-2025</t>
        </is>
      </c>
      <c r="B370" s="1" t="n">
        <v>45923.65899305556</v>
      </c>
      <c r="C370" s="1" t="n">
        <v>45959</v>
      </c>
      <c r="D370" t="inlineStr">
        <is>
          <t>SKÅNE LÄN</t>
        </is>
      </c>
      <c r="E370" t="inlineStr">
        <is>
          <t>ÖSTRA GÖINGE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3289-2024</t>
        </is>
      </c>
      <c r="B371" s="1" t="n">
        <v>45316</v>
      </c>
      <c r="C371" s="1" t="n">
        <v>45959</v>
      </c>
      <c r="D371" t="inlineStr">
        <is>
          <t>SKÅNE LÄN</t>
        </is>
      </c>
      <c r="E371" t="inlineStr">
        <is>
          <t>ÖSTRA GÖINGE</t>
        </is>
      </c>
      <c r="F371" t="inlineStr">
        <is>
          <t>Sveaskog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71741-2021</t>
        </is>
      </c>
      <c r="B372" s="1" t="n">
        <v>44539</v>
      </c>
      <c r="C372" s="1" t="n">
        <v>45959</v>
      </c>
      <c r="D372" t="inlineStr">
        <is>
          <t>SKÅNE LÄN</t>
        </is>
      </c>
      <c r="E372" t="inlineStr">
        <is>
          <t>ÖSTRA GÖINGE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14529-2021</t>
        </is>
      </c>
      <c r="B373" s="1" t="n">
        <v>44279.65511574074</v>
      </c>
      <c r="C373" s="1" t="n">
        <v>45959</v>
      </c>
      <c r="D373" t="inlineStr">
        <is>
          <t>SKÅNE LÄN</t>
        </is>
      </c>
      <c r="E373" t="inlineStr">
        <is>
          <t>ÖSTRA GÖINGE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35552-2023</t>
        </is>
      </c>
      <c r="B374" s="1" t="n">
        <v>45146</v>
      </c>
      <c r="C374" s="1" t="n">
        <v>45959</v>
      </c>
      <c r="D374" t="inlineStr">
        <is>
          <t>SKÅNE LÄN</t>
        </is>
      </c>
      <c r="E374" t="inlineStr">
        <is>
          <t>ÖSTRA GÖINGE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16441-2023</t>
        </is>
      </c>
      <c r="B375" s="1" t="n">
        <v>45029</v>
      </c>
      <c r="C375" s="1" t="n">
        <v>45959</v>
      </c>
      <c r="D375" t="inlineStr">
        <is>
          <t>SKÅNE LÄN</t>
        </is>
      </c>
      <c r="E375" t="inlineStr">
        <is>
          <t>ÖSTRA GÖINGE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1575-2023</t>
        </is>
      </c>
      <c r="B376" s="1" t="n">
        <v>44937.61728009259</v>
      </c>
      <c r="C376" s="1" t="n">
        <v>45959</v>
      </c>
      <c r="D376" t="inlineStr">
        <is>
          <t>SKÅNE LÄN</t>
        </is>
      </c>
      <c r="E376" t="inlineStr">
        <is>
          <t>ÖSTRA GÖINGE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52522-2021</t>
        </is>
      </c>
      <c r="B377" s="1" t="n">
        <v>44466.4562962963</v>
      </c>
      <c r="C377" s="1" t="n">
        <v>45959</v>
      </c>
      <c r="D377" t="inlineStr">
        <is>
          <t>SKÅNE LÄN</t>
        </is>
      </c>
      <c r="E377" t="inlineStr">
        <is>
          <t>ÖSTRA GÖINGE</t>
        </is>
      </c>
      <c r="F377" t="inlineStr">
        <is>
          <t>Sveaskog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37550-2024</t>
        </is>
      </c>
      <c r="B378" s="1" t="n">
        <v>45541.43292824074</v>
      </c>
      <c r="C378" s="1" t="n">
        <v>45959</v>
      </c>
      <c r="D378" t="inlineStr">
        <is>
          <t>SKÅNE LÄN</t>
        </is>
      </c>
      <c r="E378" t="inlineStr">
        <is>
          <t>ÖSTRA GÖINGE</t>
        </is>
      </c>
      <c r="G378" t="n">
        <v>7.1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15057-2023</t>
        </is>
      </c>
      <c r="B379" s="1" t="n">
        <v>45015.69164351852</v>
      </c>
      <c r="C379" s="1" t="n">
        <v>45959</v>
      </c>
      <c r="D379" t="inlineStr">
        <is>
          <t>SKÅNE LÄN</t>
        </is>
      </c>
      <c r="E379" t="inlineStr">
        <is>
          <t>ÖSTRA GÖINGE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24020-2023</t>
        </is>
      </c>
      <c r="B380" s="1" t="n">
        <v>45078.736875</v>
      </c>
      <c r="C380" s="1" t="n">
        <v>45959</v>
      </c>
      <c r="D380" t="inlineStr">
        <is>
          <t>SKÅNE LÄN</t>
        </is>
      </c>
      <c r="E380" t="inlineStr">
        <is>
          <t>ÖSTRA GÖINGE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4383-2024</t>
        </is>
      </c>
      <c r="B381" s="1" t="n">
        <v>45327</v>
      </c>
      <c r="C381" s="1" t="n">
        <v>45959</v>
      </c>
      <c r="D381" t="inlineStr">
        <is>
          <t>SKÅNE LÄN</t>
        </is>
      </c>
      <c r="E381" t="inlineStr">
        <is>
          <t>ÖSTRA GÖINGE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37589-2024</t>
        </is>
      </c>
      <c r="B382" s="1" t="n">
        <v>45541.46791666667</v>
      </c>
      <c r="C382" s="1" t="n">
        <v>45959</v>
      </c>
      <c r="D382" t="inlineStr">
        <is>
          <t>SKÅNE LÄN</t>
        </is>
      </c>
      <c r="E382" t="inlineStr">
        <is>
          <t>ÖSTRA GÖINGE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13324-2025</t>
        </is>
      </c>
      <c r="B383" s="1" t="n">
        <v>45735</v>
      </c>
      <c r="C383" s="1" t="n">
        <v>45959</v>
      </c>
      <c r="D383" t="inlineStr">
        <is>
          <t>SKÅNE LÄN</t>
        </is>
      </c>
      <c r="E383" t="inlineStr">
        <is>
          <t>ÖSTRA GÖINGE</t>
        </is>
      </c>
      <c r="G383" t="n">
        <v>3.6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15993-2024</t>
        </is>
      </c>
      <c r="B384" s="1" t="n">
        <v>45405</v>
      </c>
      <c r="C384" s="1" t="n">
        <v>45959</v>
      </c>
      <c r="D384" t="inlineStr">
        <is>
          <t>SKÅNE LÄN</t>
        </is>
      </c>
      <c r="E384" t="inlineStr">
        <is>
          <t>ÖSTRA GÖINGE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7077-2025</t>
        </is>
      </c>
      <c r="B385" s="1" t="n">
        <v>45701.68670138889</v>
      </c>
      <c r="C385" s="1" t="n">
        <v>45959</v>
      </c>
      <c r="D385" t="inlineStr">
        <is>
          <t>SKÅNE LÄN</t>
        </is>
      </c>
      <c r="E385" t="inlineStr">
        <is>
          <t>ÖSTRA GÖINGE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42317-2024</t>
        </is>
      </c>
      <c r="B386" s="1" t="n">
        <v>45562.64423611111</v>
      </c>
      <c r="C386" s="1" t="n">
        <v>45959</v>
      </c>
      <c r="D386" t="inlineStr">
        <is>
          <t>SKÅNE LÄN</t>
        </is>
      </c>
      <c r="E386" t="inlineStr">
        <is>
          <t>ÖSTRA GÖINGE</t>
        </is>
      </c>
      <c r="F386" t="inlineStr">
        <is>
          <t>Sveaskog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49795-2025</t>
        </is>
      </c>
      <c r="B387" s="1" t="n">
        <v>45939</v>
      </c>
      <c r="C387" s="1" t="n">
        <v>45959</v>
      </c>
      <c r="D387" t="inlineStr">
        <is>
          <t>SKÅNE LÄN</t>
        </is>
      </c>
      <c r="E387" t="inlineStr">
        <is>
          <t>ÖSTRA GÖINGE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43447-2024</t>
        </is>
      </c>
      <c r="B388" s="1" t="n">
        <v>45568.67050925926</v>
      </c>
      <c r="C388" s="1" t="n">
        <v>45959</v>
      </c>
      <c r="D388" t="inlineStr">
        <is>
          <t>SKÅNE LÄN</t>
        </is>
      </c>
      <c r="E388" t="inlineStr">
        <is>
          <t>ÖSTRA GÖINGE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59601-2023</t>
        </is>
      </c>
      <c r="B389" s="1" t="n">
        <v>45254.62699074074</v>
      </c>
      <c r="C389" s="1" t="n">
        <v>45959</v>
      </c>
      <c r="D389" t="inlineStr">
        <is>
          <t>SKÅNE LÄN</t>
        </is>
      </c>
      <c r="E389" t="inlineStr">
        <is>
          <t>ÖSTRA GÖINGE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33826-2021</t>
        </is>
      </c>
      <c r="B390" s="1" t="n">
        <v>44378</v>
      </c>
      <c r="C390" s="1" t="n">
        <v>45959</v>
      </c>
      <c r="D390" t="inlineStr">
        <is>
          <t>SKÅNE LÄN</t>
        </is>
      </c>
      <c r="E390" t="inlineStr">
        <is>
          <t>ÖSTRA GÖINGE</t>
        </is>
      </c>
      <c r="G390" t="n">
        <v>9.199999999999999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8380-2023</t>
        </is>
      </c>
      <c r="B391" s="1" t="n">
        <v>44977</v>
      </c>
      <c r="C391" s="1" t="n">
        <v>45959</v>
      </c>
      <c r="D391" t="inlineStr">
        <is>
          <t>SKÅNE LÄN</t>
        </is>
      </c>
      <c r="E391" t="inlineStr">
        <is>
          <t>ÖSTRA GÖINGE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55716-2024</t>
        </is>
      </c>
      <c r="B392" s="1" t="n">
        <v>45622</v>
      </c>
      <c r="C392" s="1" t="n">
        <v>45959</v>
      </c>
      <c r="D392" t="inlineStr">
        <is>
          <t>SKÅNE LÄN</t>
        </is>
      </c>
      <c r="E392" t="inlineStr">
        <is>
          <t>ÖSTRA GÖINGE</t>
        </is>
      </c>
      <c r="F392" t="inlineStr">
        <is>
          <t>Sveaskog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44842-2024</t>
        </is>
      </c>
      <c r="B393" s="1" t="n">
        <v>45574.720625</v>
      </c>
      <c r="C393" s="1" t="n">
        <v>45959</v>
      </c>
      <c r="D393" t="inlineStr">
        <is>
          <t>SKÅNE LÄN</t>
        </is>
      </c>
      <c r="E393" t="inlineStr">
        <is>
          <t>ÖSTRA GÖINGE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960-2021</t>
        </is>
      </c>
      <c r="B394" s="1" t="n">
        <v>44207</v>
      </c>
      <c r="C394" s="1" t="n">
        <v>45959</v>
      </c>
      <c r="D394" t="inlineStr">
        <is>
          <t>SKÅNE LÄN</t>
        </is>
      </c>
      <c r="E394" t="inlineStr">
        <is>
          <t>ÖSTRA GÖINGE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15688-2023</t>
        </is>
      </c>
      <c r="B395" s="1" t="n">
        <v>45021.46637731481</v>
      </c>
      <c r="C395" s="1" t="n">
        <v>45959</v>
      </c>
      <c r="D395" t="inlineStr">
        <is>
          <t>SKÅNE LÄN</t>
        </is>
      </c>
      <c r="E395" t="inlineStr">
        <is>
          <t>ÖSTRA GÖINGE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4594-2023</t>
        </is>
      </c>
      <c r="B396" s="1" t="n">
        <v>44956.88331018519</v>
      </c>
      <c r="C396" s="1" t="n">
        <v>45959</v>
      </c>
      <c r="D396" t="inlineStr">
        <is>
          <t>SKÅNE LÄN</t>
        </is>
      </c>
      <c r="E396" t="inlineStr">
        <is>
          <t>ÖSTRA GÖINGE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34976-2023</t>
        </is>
      </c>
      <c r="B397" s="1" t="n">
        <v>45142.62859953703</v>
      </c>
      <c r="C397" s="1" t="n">
        <v>45959</v>
      </c>
      <c r="D397" t="inlineStr">
        <is>
          <t>SKÅNE LÄN</t>
        </is>
      </c>
      <c r="E397" t="inlineStr">
        <is>
          <t>ÖSTRA GÖINGE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62138-2023</t>
        </is>
      </c>
      <c r="B398" s="1" t="n">
        <v>45267.36788194445</v>
      </c>
      <c r="C398" s="1" t="n">
        <v>45959</v>
      </c>
      <c r="D398" t="inlineStr">
        <is>
          <t>SKÅNE LÄN</t>
        </is>
      </c>
      <c r="E398" t="inlineStr">
        <is>
          <t>ÖSTRA GÖINGE</t>
        </is>
      </c>
      <c r="G398" t="n">
        <v>3.7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49801-2025</t>
        </is>
      </c>
      <c r="B399" s="1" t="n">
        <v>45939</v>
      </c>
      <c r="C399" s="1" t="n">
        <v>45959</v>
      </c>
      <c r="D399" t="inlineStr">
        <is>
          <t>SKÅNE LÄN</t>
        </is>
      </c>
      <c r="E399" t="inlineStr">
        <is>
          <t>ÖSTRA GÖINGE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4386-2024</t>
        </is>
      </c>
      <c r="B400" s="1" t="n">
        <v>45327</v>
      </c>
      <c r="C400" s="1" t="n">
        <v>45959</v>
      </c>
      <c r="D400" t="inlineStr">
        <is>
          <t>SKÅNE LÄN</t>
        </is>
      </c>
      <c r="E400" t="inlineStr">
        <is>
          <t>ÖSTRA GÖINGE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5128-2023</t>
        </is>
      </c>
      <c r="B401" s="1" t="n">
        <v>44958</v>
      </c>
      <c r="C401" s="1" t="n">
        <v>45959</v>
      </c>
      <c r="D401" t="inlineStr">
        <is>
          <t>SKÅNE LÄN</t>
        </is>
      </c>
      <c r="E401" t="inlineStr">
        <is>
          <t>ÖSTRA GÖINGE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5134-2023</t>
        </is>
      </c>
      <c r="B402" s="1" t="n">
        <v>44958.76020833333</v>
      </c>
      <c r="C402" s="1" t="n">
        <v>45959</v>
      </c>
      <c r="D402" t="inlineStr">
        <is>
          <t>SKÅNE LÄN</t>
        </is>
      </c>
      <c r="E402" t="inlineStr">
        <is>
          <t>ÖSTRA GÖINGE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5374-2024</t>
        </is>
      </c>
      <c r="B403" s="1" t="n">
        <v>45331.48893518518</v>
      </c>
      <c r="C403" s="1" t="n">
        <v>45959</v>
      </c>
      <c r="D403" t="inlineStr">
        <is>
          <t>SKÅNE LÄN</t>
        </is>
      </c>
      <c r="E403" t="inlineStr">
        <is>
          <t>ÖSTRA GÖINGE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2588-2025</t>
        </is>
      </c>
      <c r="B404" s="1" t="n">
        <v>45674.69032407407</v>
      </c>
      <c r="C404" s="1" t="n">
        <v>45959</v>
      </c>
      <c r="D404" t="inlineStr">
        <is>
          <t>SKÅNE LÄN</t>
        </is>
      </c>
      <c r="E404" t="inlineStr">
        <is>
          <t>ÖSTRA GÖINGE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20429-2021</t>
        </is>
      </c>
      <c r="B405" s="1" t="n">
        <v>44315.57037037037</v>
      </c>
      <c r="C405" s="1" t="n">
        <v>45959</v>
      </c>
      <c r="D405" t="inlineStr">
        <is>
          <t>SKÅNE LÄN</t>
        </is>
      </c>
      <c r="E405" t="inlineStr">
        <is>
          <t>ÖSTRA GÖINGE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37303-2023</t>
        </is>
      </c>
      <c r="B406" s="1" t="n">
        <v>45156.36318287037</v>
      </c>
      <c r="C406" s="1" t="n">
        <v>45959</v>
      </c>
      <c r="D406" t="inlineStr">
        <is>
          <t>SKÅNE LÄN</t>
        </is>
      </c>
      <c r="E406" t="inlineStr">
        <is>
          <t>ÖSTRA GÖINGE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16438-2023</t>
        </is>
      </c>
      <c r="B407" s="1" t="n">
        <v>45029</v>
      </c>
      <c r="C407" s="1" t="n">
        <v>45959</v>
      </c>
      <c r="D407" t="inlineStr">
        <is>
          <t>SKÅNE LÄN</t>
        </is>
      </c>
      <c r="E407" t="inlineStr">
        <is>
          <t>ÖSTRA GÖINGE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43054-2025</t>
        </is>
      </c>
      <c r="B408" s="1" t="n">
        <v>45909.5709375</v>
      </c>
      <c r="C408" s="1" t="n">
        <v>45959</v>
      </c>
      <c r="D408" t="inlineStr">
        <is>
          <t>SKÅNE LÄN</t>
        </is>
      </c>
      <c r="E408" t="inlineStr">
        <is>
          <t>ÖSTRA GÖINGE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56647-2023</t>
        </is>
      </c>
      <c r="B409" s="1" t="n">
        <v>45243</v>
      </c>
      <c r="C409" s="1" t="n">
        <v>45959</v>
      </c>
      <c r="D409" t="inlineStr">
        <is>
          <t>SKÅNE LÄN</t>
        </is>
      </c>
      <c r="E409" t="inlineStr">
        <is>
          <t>ÖSTRA GÖINGE</t>
        </is>
      </c>
      <c r="G409" t="n">
        <v>7.7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50356-2023</t>
        </is>
      </c>
      <c r="B410" s="1" t="n">
        <v>45209</v>
      </c>
      <c r="C410" s="1" t="n">
        <v>45959</v>
      </c>
      <c r="D410" t="inlineStr">
        <is>
          <t>SKÅNE LÄN</t>
        </is>
      </c>
      <c r="E410" t="inlineStr">
        <is>
          <t>ÖSTRA GÖINGE</t>
        </is>
      </c>
      <c r="G410" t="n">
        <v>6.4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19068-2025</t>
        </is>
      </c>
      <c r="B411" s="1" t="n">
        <v>45765.43796296296</v>
      </c>
      <c r="C411" s="1" t="n">
        <v>45959</v>
      </c>
      <c r="D411" t="inlineStr">
        <is>
          <t>SKÅNE LÄN</t>
        </is>
      </c>
      <c r="E411" t="inlineStr">
        <is>
          <t>ÖSTRA GÖINGE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46709-2024</t>
        </is>
      </c>
      <c r="B412" s="1" t="n">
        <v>45583</v>
      </c>
      <c r="C412" s="1" t="n">
        <v>45959</v>
      </c>
      <c r="D412" t="inlineStr">
        <is>
          <t>SKÅNE LÄN</t>
        </is>
      </c>
      <c r="E412" t="inlineStr">
        <is>
          <t>ÖSTRA GÖINGE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62144-2023</t>
        </is>
      </c>
      <c r="B413" s="1" t="n">
        <v>45267.37601851852</v>
      </c>
      <c r="C413" s="1" t="n">
        <v>45959</v>
      </c>
      <c r="D413" t="inlineStr">
        <is>
          <t>SKÅNE LÄN</t>
        </is>
      </c>
      <c r="E413" t="inlineStr">
        <is>
          <t>ÖSTRA GÖINGE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43061-2025</t>
        </is>
      </c>
      <c r="B414" s="1" t="n">
        <v>45909.58018518519</v>
      </c>
      <c r="C414" s="1" t="n">
        <v>45959</v>
      </c>
      <c r="D414" t="inlineStr">
        <is>
          <t>SKÅNE LÄN</t>
        </is>
      </c>
      <c r="E414" t="inlineStr">
        <is>
          <t>ÖSTRA GÖINGE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36921-2024</t>
        </is>
      </c>
      <c r="B415" s="1" t="n">
        <v>45538.65402777777</v>
      </c>
      <c r="C415" s="1" t="n">
        <v>45959</v>
      </c>
      <c r="D415" t="inlineStr">
        <is>
          <t>SKÅNE LÄN</t>
        </is>
      </c>
      <c r="E415" t="inlineStr">
        <is>
          <t>ÖSTRA GÖINGE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43062-2025</t>
        </is>
      </c>
      <c r="B416" s="1" t="n">
        <v>45909.5822800926</v>
      </c>
      <c r="C416" s="1" t="n">
        <v>45959</v>
      </c>
      <c r="D416" t="inlineStr">
        <is>
          <t>SKÅNE LÄN</t>
        </is>
      </c>
      <c r="E416" t="inlineStr">
        <is>
          <t>ÖSTRA GÖINGE</t>
        </is>
      </c>
      <c r="G416" t="n">
        <v>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43063-2025</t>
        </is>
      </c>
      <c r="B417" s="1" t="n">
        <v>45909.58454861111</v>
      </c>
      <c r="C417" s="1" t="n">
        <v>45959</v>
      </c>
      <c r="D417" t="inlineStr">
        <is>
          <t>SKÅNE LÄN</t>
        </is>
      </c>
      <c r="E417" t="inlineStr">
        <is>
          <t>ÖSTRA GÖINGE</t>
        </is>
      </c>
      <c r="G417" t="n">
        <v>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43057-2025</t>
        </is>
      </c>
      <c r="B418" s="1" t="n">
        <v>45909.57569444444</v>
      </c>
      <c r="C418" s="1" t="n">
        <v>45959</v>
      </c>
      <c r="D418" t="inlineStr">
        <is>
          <t>SKÅNE LÄN</t>
        </is>
      </c>
      <c r="E418" t="inlineStr">
        <is>
          <t>ÖSTRA GÖINGE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61137-2024</t>
        </is>
      </c>
      <c r="B419" s="1" t="n">
        <v>45645</v>
      </c>
      <c r="C419" s="1" t="n">
        <v>45959</v>
      </c>
      <c r="D419" t="inlineStr">
        <is>
          <t>SKÅNE LÄN</t>
        </is>
      </c>
      <c r="E419" t="inlineStr">
        <is>
          <t>ÖSTRA GÖINGE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11631-2024</t>
        </is>
      </c>
      <c r="B420" s="1" t="n">
        <v>45373.46407407407</v>
      </c>
      <c r="C420" s="1" t="n">
        <v>45959</v>
      </c>
      <c r="D420" t="inlineStr">
        <is>
          <t>SKÅNE LÄN</t>
        </is>
      </c>
      <c r="E420" t="inlineStr">
        <is>
          <t>ÖSTRA GÖINGE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19149-2024</t>
        </is>
      </c>
      <c r="B421" s="1" t="n">
        <v>45428.43583333334</v>
      </c>
      <c r="C421" s="1" t="n">
        <v>45959</v>
      </c>
      <c r="D421" t="inlineStr">
        <is>
          <t>SKÅNE LÄN</t>
        </is>
      </c>
      <c r="E421" t="inlineStr">
        <is>
          <t>ÖSTRA GÖINGE</t>
        </is>
      </c>
      <c r="G421" t="n">
        <v>5.2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5426-2024</t>
        </is>
      </c>
      <c r="B422" s="1" t="n">
        <v>45331.81311342592</v>
      </c>
      <c r="C422" s="1" t="n">
        <v>45959</v>
      </c>
      <c r="D422" t="inlineStr">
        <is>
          <t>SKÅNE LÄN</t>
        </is>
      </c>
      <c r="E422" t="inlineStr">
        <is>
          <t>ÖSTRA GÖINGE</t>
        </is>
      </c>
      <c r="G422" t="n">
        <v>3.5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27322-2022</t>
        </is>
      </c>
      <c r="B423" s="1" t="n">
        <v>44742</v>
      </c>
      <c r="C423" s="1" t="n">
        <v>45959</v>
      </c>
      <c r="D423" t="inlineStr">
        <is>
          <t>SKÅNE LÄN</t>
        </is>
      </c>
      <c r="E423" t="inlineStr">
        <is>
          <t>ÖSTRA GÖINGE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42319-2024</t>
        </is>
      </c>
      <c r="B424" s="1" t="n">
        <v>45562.64549768518</v>
      </c>
      <c r="C424" s="1" t="n">
        <v>45959</v>
      </c>
      <c r="D424" t="inlineStr">
        <is>
          <t>SKÅNE LÄN</t>
        </is>
      </c>
      <c r="E424" t="inlineStr">
        <is>
          <t>ÖSTRA GÖINGE</t>
        </is>
      </c>
      <c r="F424" t="inlineStr">
        <is>
          <t>Sveaskog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29284-2023</t>
        </is>
      </c>
      <c r="B425" s="1" t="n">
        <v>45105</v>
      </c>
      <c r="C425" s="1" t="n">
        <v>45959</v>
      </c>
      <c r="D425" t="inlineStr">
        <is>
          <t>SKÅNE LÄN</t>
        </is>
      </c>
      <c r="E425" t="inlineStr">
        <is>
          <t>ÖSTRA GÖINGE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50897-2024</t>
        </is>
      </c>
      <c r="B426" s="1" t="n">
        <v>45602.68267361111</v>
      </c>
      <c r="C426" s="1" t="n">
        <v>45959</v>
      </c>
      <c r="D426" t="inlineStr">
        <is>
          <t>SKÅNE LÄN</t>
        </is>
      </c>
      <c r="E426" t="inlineStr">
        <is>
          <t>ÖSTRA GÖINGE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24986-2023</t>
        </is>
      </c>
      <c r="B427" s="1" t="n">
        <v>45085</v>
      </c>
      <c r="C427" s="1" t="n">
        <v>45959</v>
      </c>
      <c r="D427" t="inlineStr">
        <is>
          <t>SKÅNE LÄN</t>
        </is>
      </c>
      <c r="E427" t="inlineStr">
        <is>
          <t>ÖSTRA GÖINGE</t>
        </is>
      </c>
      <c r="G427" t="n">
        <v>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12047-2025</t>
        </is>
      </c>
      <c r="B428" s="1" t="n">
        <v>45728.66428240741</v>
      </c>
      <c r="C428" s="1" t="n">
        <v>45959</v>
      </c>
      <c r="D428" t="inlineStr">
        <is>
          <t>SKÅNE LÄN</t>
        </is>
      </c>
      <c r="E428" t="inlineStr">
        <is>
          <t>ÖSTRA GÖINGE</t>
        </is>
      </c>
      <c r="F428" t="inlineStr">
        <is>
          <t>Sveaskog</t>
        </is>
      </c>
      <c r="G428" t="n">
        <v>10.7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50663-2024</t>
        </is>
      </c>
      <c r="B429" s="1" t="n">
        <v>45601.74481481482</v>
      </c>
      <c r="C429" s="1" t="n">
        <v>45959</v>
      </c>
      <c r="D429" t="inlineStr">
        <is>
          <t>SKÅNE LÄN</t>
        </is>
      </c>
      <c r="E429" t="inlineStr">
        <is>
          <t>ÖSTRA GÖINGE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3805-2024</t>
        </is>
      </c>
      <c r="B430" s="1" t="n">
        <v>45321.6490625</v>
      </c>
      <c r="C430" s="1" t="n">
        <v>45959</v>
      </c>
      <c r="D430" t="inlineStr">
        <is>
          <t>SKÅNE LÄN</t>
        </is>
      </c>
      <c r="E430" t="inlineStr">
        <is>
          <t>ÖSTRA GÖINGE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15795-2025</t>
        </is>
      </c>
      <c r="B431" s="1" t="n">
        <v>45748</v>
      </c>
      <c r="C431" s="1" t="n">
        <v>45959</v>
      </c>
      <c r="D431" t="inlineStr">
        <is>
          <t>SKÅNE LÄN</t>
        </is>
      </c>
      <c r="E431" t="inlineStr">
        <is>
          <t>ÖSTRA GÖINGE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6154-2024</t>
        </is>
      </c>
      <c r="B432" s="1" t="n">
        <v>45337</v>
      </c>
      <c r="C432" s="1" t="n">
        <v>45959</v>
      </c>
      <c r="D432" t="inlineStr">
        <is>
          <t>SKÅNE LÄN</t>
        </is>
      </c>
      <c r="E432" t="inlineStr">
        <is>
          <t>ÖSTRA GÖINGE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9538-2023</t>
        </is>
      </c>
      <c r="B433" s="1" t="n">
        <v>44981.74542824074</v>
      </c>
      <c r="C433" s="1" t="n">
        <v>45959</v>
      </c>
      <c r="D433" t="inlineStr">
        <is>
          <t>SKÅNE LÄN</t>
        </is>
      </c>
      <c r="E433" t="inlineStr">
        <is>
          <t>ÖSTRA GÖINGE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8367-2023</t>
        </is>
      </c>
      <c r="B434" s="1" t="n">
        <v>44977</v>
      </c>
      <c r="C434" s="1" t="n">
        <v>45959</v>
      </c>
      <c r="D434" t="inlineStr">
        <is>
          <t>SKÅNE LÄN</t>
        </is>
      </c>
      <c r="E434" t="inlineStr">
        <is>
          <t>ÖSTRA GÖINGE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34722-2023</t>
        </is>
      </c>
      <c r="B435" s="1" t="n">
        <v>45139</v>
      </c>
      <c r="C435" s="1" t="n">
        <v>45959</v>
      </c>
      <c r="D435" t="inlineStr">
        <is>
          <t>SKÅNE LÄN</t>
        </is>
      </c>
      <c r="E435" t="inlineStr">
        <is>
          <t>ÖSTRA GÖINGE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53255-2025</t>
        </is>
      </c>
      <c r="B436" s="1" t="n">
        <v>45958.66930555556</v>
      </c>
      <c r="C436" s="1" t="n">
        <v>45959</v>
      </c>
      <c r="D436" t="inlineStr">
        <is>
          <t>SKÅNE LÄN</t>
        </is>
      </c>
      <c r="E436" t="inlineStr">
        <is>
          <t>ÖSTRA GÖINGE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35526-2025</t>
        </is>
      </c>
      <c r="B437" s="1" t="n">
        <v>45856</v>
      </c>
      <c r="C437" s="1" t="n">
        <v>45959</v>
      </c>
      <c r="D437" t="inlineStr">
        <is>
          <t>SKÅNE LÄN</t>
        </is>
      </c>
      <c r="E437" t="inlineStr">
        <is>
          <t>ÖSTRA GÖINGE</t>
        </is>
      </c>
      <c r="G437" t="n">
        <v>4.2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31627-2023</t>
        </is>
      </c>
      <c r="B438" s="1" t="n">
        <v>45117.56052083334</v>
      </c>
      <c r="C438" s="1" t="n">
        <v>45959</v>
      </c>
      <c r="D438" t="inlineStr">
        <is>
          <t>SKÅNE LÄN</t>
        </is>
      </c>
      <c r="E438" t="inlineStr">
        <is>
          <t>ÖSTRA GÖINGE</t>
        </is>
      </c>
      <c r="F438" t="inlineStr">
        <is>
          <t>Sveaskog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4191-2023</t>
        </is>
      </c>
      <c r="B439" s="1" t="n">
        <v>44953.42472222223</v>
      </c>
      <c r="C439" s="1" t="n">
        <v>45959</v>
      </c>
      <c r="D439" t="inlineStr">
        <is>
          <t>SKÅNE LÄN</t>
        </is>
      </c>
      <c r="E439" t="inlineStr">
        <is>
          <t>ÖSTRA GÖINGE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34256-2023</t>
        </is>
      </c>
      <c r="B440" s="1" t="n">
        <v>45138.58577546296</v>
      </c>
      <c r="C440" s="1" t="n">
        <v>45959</v>
      </c>
      <c r="D440" t="inlineStr">
        <is>
          <t>SKÅNE LÄN</t>
        </is>
      </c>
      <c r="E440" t="inlineStr">
        <is>
          <t>ÖSTRA GÖINGE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48408-2023</t>
        </is>
      </c>
      <c r="B441" s="1" t="n">
        <v>45205</v>
      </c>
      <c r="C441" s="1" t="n">
        <v>45959</v>
      </c>
      <c r="D441" t="inlineStr">
        <is>
          <t>SKÅNE LÄN</t>
        </is>
      </c>
      <c r="E441" t="inlineStr">
        <is>
          <t>ÖSTRA GÖINGE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22558-2021</t>
        </is>
      </c>
      <c r="B442" s="1" t="n">
        <v>44326</v>
      </c>
      <c r="C442" s="1" t="n">
        <v>45959</v>
      </c>
      <c r="D442" t="inlineStr">
        <is>
          <t>SKÅNE LÄN</t>
        </is>
      </c>
      <c r="E442" t="inlineStr">
        <is>
          <t>ÖSTRA GÖINGE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5096-2022</t>
        </is>
      </c>
      <c r="B443" s="1" t="n">
        <v>44593</v>
      </c>
      <c r="C443" s="1" t="n">
        <v>45959</v>
      </c>
      <c r="D443" t="inlineStr">
        <is>
          <t>SKÅNE LÄN</t>
        </is>
      </c>
      <c r="E443" t="inlineStr">
        <is>
          <t>ÖSTRA GÖINGE</t>
        </is>
      </c>
      <c r="G443" t="n">
        <v>4.2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58279-2024</t>
        </is>
      </c>
      <c r="B444" s="1" t="n">
        <v>45632.57564814815</v>
      </c>
      <c r="C444" s="1" t="n">
        <v>45959</v>
      </c>
      <c r="D444" t="inlineStr">
        <is>
          <t>SKÅNE LÄN</t>
        </is>
      </c>
      <c r="E444" t="inlineStr">
        <is>
          <t>ÖSTRA GÖINGE</t>
        </is>
      </c>
      <c r="G444" t="n">
        <v>9.4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22095-2024</t>
        </is>
      </c>
      <c r="B445" s="1" t="n">
        <v>45443.76803240741</v>
      </c>
      <c r="C445" s="1" t="n">
        <v>45959</v>
      </c>
      <c r="D445" t="inlineStr">
        <is>
          <t>SKÅNE LÄN</t>
        </is>
      </c>
      <c r="E445" t="inlineStr">
        <is>
          <t>ÖSTRA GÖINGE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1837-2024</t>
        </is>
      </c>
      <c r="B446" s="1" t="n">
        <v>45307</v>
      </c>
      <c r="C446" s="1" t="n">
        <v>45959</v>
      </c>
      <c r="D446" t="inlineStr">
        <is>
          <t>SKÅNE LÄN</t>
        </is>
      </c>
      <c r="E446" t="inlineStr">
        <is>
          <t>ÖSTRA GÖINGE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44853-2024</t>
        </is>
      </c>
      <c r="B447" s="1" t="n">
        <v>45574</v>
      </c>
      <c r="C447" s="1" t="n">
        <v>45959</v>
      </c>
      <c r="D447" t="inlineStr">
        <is>
          <t>SKÅNE LÄN</t>
        </is>
      </c>
      <c r="E447" t="inlineStr">
        <is>
          <t>ÖSTRA GÖINGE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3406-2025</t>
        </is>
      </c>
      <c r="B448" s="1" t="n">
        <v>45680</v>
      </c>
      <c r="C448" s="1" t="n">
        <v>45959</v>
      </c>
      <c r="D448" t="inlineStr">
        <is>
          <t>SKÅNE LÄN</t>
        </is>
      </c>
      <c r="E448" t="inlineStr">
        <is>
          <t>ÖSTRA GÖINGE</t>
        </is>
      </c>
      <c r="G448" t="n">
        <v>0.4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42592-2021</t>
        </is>
      </c>
      <c r="B449" s="1" t="n">
        <v>44428</v>
      </c>
      <c r="C449" s="1" t="n">
        <v>45959</v>
      </c>
      <c r="D449" t="inlineStr">
        <is>
          <t>SKÅNE LÄN</t>
        </is>
      </c>
      <c r="E449" t="inlineStr">
        <is>
          <t>ÖSTRA GÖINGE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557-2023</t>
        </is>
      </c>
      <c r="B450" s="1" t="n">
        <v>44930.48086805556</v>
      </c>
      <c r="C450" s="1" t="n">
        <v>45959</v>
      </c>
      <c r="D450" t="inlineStr">
        <is>
          <t>SKÅNE LÄN</t>
        </is>
      </c>
      <c r="E450" t="inlineStr">
        <is>
          <t>ÖSTRA GÖINGE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47591-2023</t>
        </is>
      </c>
      <c r="B451" s="1" t="n">
        <v>45203.44438657408</v>
      </c>
      <c r="C451" s="1" t="n">
        <v>45959</v>
      </c>
      <c r="D451" t="inlineStr">
        <is>
          <t>SKÅNE LÄN</t>
        </is>
      </c>
      <c r="E451" t="inlineStr">
        <is>
          <t>ÖSTRA GÖINGE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59328-2023</t>
        </is>
      </c>
      <c r="B452" s="1" t="n">
        <v>45252</v>
      </c>
      <c r="C452" s="1" t="n">
        <v>45959</v>
      </c>
      <c r="D452" t="inlineStr">
        <is>
          <t>SKÅNE LÄN</t>
        </is>
      </c>
      <c r="E452" t="inlineStr">
        <is>
          <t>ÖSTRA GÖINGE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11638-2025</t>
        </is>
      </c>
      <c r="B453" s="1" t="n">
        <v>45727.46866898148</v>
      </c>
      <c r="C453" s="1" t="n">
        <v>45959</v>
      </c>
      <c r="D453" t="inlineStr">
        <is>
          <t>SKÅNE LÄN</t>
        </is>
      </c>
      <c r="E453" t="inlineStr">
        <is>
          <t>ÖSTRA GÖINGE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42313-2024</t>
        </is>
      </c>
      <c r="B454" s="1" t="n">
        <v>45562.64256944445</v>
      </c>
      <c r="C454" s="1" t="n">
        <v>45959</v>
      </c>
      <c r="D454" t="inlineStr">
        <is>
          <t>SKÅNE LÄN</t>
        </is>
      </c>
      <c r="E454" t="inlineStr">
        <is>
          <t>ÖSTRA GÖINGE</t>
        </is>
      </c>
      <c r="F454" t="inlineStr">
        <is>
          <t>Sveaskog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41777-2023</t>
        </is>
      </c>
      <c r="B455" s="1" t="n">
        <v>45176.46850694445</v>
      </c>
      <c r="C455" s="1" t="n">
        <v>45959</v>
      </c>
      <c r="D455" t="inlineStr">
        <is>
          <t>SKÅNE LÄN</t>
        </is>
      </c>
      <c r="E455" t="inlineStr">
        <is>
          <t>ÖSTRA GÖINGE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>
      <c r="A456" t="inlineStr">
        <is>
          <t>A 58518-2024</t>
        </is>
      </c>
      <c r="B456" s="1" t="n">
        <v>45635.43335648148</v>
      </c>
      <c r="C456" s="1" t="n">
        <v>45959</v>
      </c>
      <c r="D456" t="inlineStr">
        <is>
          <t>SKÅNE LÄN</t>
        </is>
      </c>
      <c r="E456" t="inlineStr">
        <is>
          <t>ÖSTRA GÖINGE</t>
        </is>
      </c>
      <c r="G456" t="n">
        <v>4.7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2025-10-29T10:01:20Z</dcterms:created>
  <dcterms:modified xmlns:dcterms="http://purl.org/dc/terms/" xmlns:xsi="http://www.w3.org/2001/XMLSchema-instance" xsi:type="dcterms:W3CDTF">2025-10-29T10:01:21Z</dcterms:modified>
</cp:coreProperties>
</file>