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45950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45950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45950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45950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22967-2021</t>
        </is>
      </c>
      <c r="B6" s="1" t="n">
        <v>44328</v>
      </c>
      <c r="C6" s="1" t="n">
        <v>45950</v>
      </c>
      <c r="D6" t="inlineStr">
        <is>
          <t>SKÅNE LÄN</t>
        </is>
      </c>
      <c r="E6" t="inlineStr">
        <is>
          <t>KRISTIANSTAD</t>
        </is>
      </c>
      <c r="G6" t="n">
        <v>3.1</v>
      </c>
      <c r="H6" t="n">
        <v>6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Gullklöver
Gulsparv
Talltita
Järnsparv
Kungsfågel
Törnskata
Vanlig snok</t>
        </is>
      </c>
      <c r="S6">
        <f>HYPERLINK("https://klasma.github.io/Logging_1290/artfynd/A 22967-2021 artfynd.xlsx", "A 22967-2021")</f>
        <v/>
      </c>
      <c r="T6">
        <f>HYPERLINK("https://klasma.github.io/Logging_1290/kartor/A 22967-2021 karta.png", "A 22967-2021")</f>
        <v/>
      </c>
      <c r="V6">
        <f>HYPERLINK("https://klasma.github.io/Logging_1290/klagomål/A 22967-2021 FSC-klagomål.docx", "A 22967-2021")</f>
        <v/>
      </c>
      <c r="W6">
        <f>HYPERLINK("https://klasma.github.io/Logging_1290/klagomålsmail/A 22967-2021 FSC-klagomål mail.docx", "A 22967-2021")</f>
        <v/>
      </c>
      <c r="X6">
        <f>HYPERLINK("https://klasma.github.io/Logging_1290/tillsyn/A 22967-2021 tillsynsbegäran.docx", "A 22967-2021")</f>
        <v/>
      </c>
      <c r="Y6">
        <f>HYPERLINK("https://klasma.github.io/Logging_1290/tillsynsmail/A 22967-2021 tillsynsbegäran mail.docx", "A 22967-2021")</f>
        <v/>
      </c>
      <c r="Z6">
        <f>HYPERLINK("https://klasma.github.io/Logging_1290/fåglar/A 22967-2021 prioriterade fågelarter.docx", "A 22967-2021")</f>
        <v/>
      </c>
    </row>
    <row r="7" ht="15" customHeight="1">
      <c r="A7" t="inlineStr">
        <is>
          <t>A 2719-2025</t>
        </is>
      </c>
      <c r="B7" s="1" t="n">
        <v>45677</v>
      </c>
      <c r="C7" s="1" t="n">
        <v>45950</v>
      </c>
      <c r="D7" t="inlineStr">
        <is>
          <t>SKÅNE LÄN</t>
        </is>
      </c>
      <c r="E7" t="inlineStr">
        <is>
          <t>KRISTIANSTAD</t>
        </is>
      </c>
      <c r="G7" t="n">
        <v>7</v>
      </c>
      <c r="H7" t="n">
        <v>3</v>
      </c>
      <c r="I7" t="n">
        <v>0</v>
      </c>
      <c r="J7" t="n">
        <v>2</v>
      </c>
      <c r="K7" t="n">
        <v>4</v>
      </c>
      <c r="L7" t="n">
        <v>1</v>
      </c>
      <c r="M7" t="n">
        <v>0</v>
      </c>
      <c r="N7" t="n">
        <v>0</v>
      </c>
      <c r="O7" t="n">
        <v>7</v>
      </c>
      <c r="P7" t="n">
        <v>5</v>
      </c>
      <c r="Q7" t="n">
        <v>7</v>
      </c>
      <c r="R7" s="2" t="inlineStr">
        <is>
          <t>Grå stjälkröksvamp
Backsvala
Hedblomster
Rapssandbi
Sandnejlika
Alvarsandbi
Stortapetserarbi</t>
        </is>
      </c>
      <c r="S7">
        <f>HYPERLINK("https://klasma.github.io/Logging_1290/artfynd/A 2719-2025 artfynd.xlsx", "A 2719-2025")</f>
        <v/>
      </c>
      <c r="T7">
        <f>HYPERLINK("https://klasma.github.io/Logging_1290/kartor/A 2719-2025 karta.png", "A 2719-2025")</f>
        <v/>
      </c>
      <c r="V7">
        <f>HYPERLINK("https://klasma.github.io/Logging_1290/klagomål/A 2719-2025 FSC-klagomål.docx", "A 2719-2025")</f>
        <v/>
      </c>
      <c r="W7">
        <f>HYPERLINK("https://klasma.github.io/Logging_1290/klagomålsmail/A 2719-2025 FSC-klagomål mail.docx", "A 2719-2025")</f>
        <v/>
      </c>
      <c r="X7">
        <f>HYPERLINK("https://klasma.github.io/Logging_1290/tillsyn/A 2719-2025 tillsynsbegäran.docx", "A 2719-2025")</f>
        <v/>
      </c>
      <c r="Y7">
        <f>HYPERLINK("https://klasma.github.io/Logging_1290/tillsynsmail/A 2719-2025 tillsynsbegäran mail.docx", "A 2719-2025")</f>
        <v/>
      </c>
    </row>
    <row r="8" ht="15" customHeight="1">
      <c r="A8" t="inlineStr">
        <is>
          <t>A 9048-2024</t>
        </is>
      </c>
      <c r="B8" s="1" t="n">
        <v>45357</v>
      </c>
      <c r="C8" s="1" t="n">
        <v>45950</v>
      </c>
      <c r="D8" t="inlineStr">
        <is>
          <t>SKÅNE LÄN</t>
        </is>
      </c>
      <c r="E8" t="inlineStr">
        <is>
          <t>KRISTIANSTAD</t>
        </is>
      </c>
      <c r="G8" t="n">
        <v>5.9</v>
      </c>
      <c r="H8" t="n">
        <v>3</v>
      </c>
      <c r="I8" t="n">
        <v>3</v>
      </c>
      <c r="J8" t="n">
        <v>0</v>
      </c>
      <c r="K8" t="n">
        <v>0</v>
      </c>
      <c r="L8" t="n">
        <v>2</v>
      </c>
      <c r="M8" t="n">
        <v>0</v>
      </c>
      <c r="N8" t="n">
        <v>0</v>
      </c>
      <c r="O8" t="n">
        <v>2</v>
      </c>
      <c r="P8" t="n">
        <v>2</v>
      </c>
      <c r="Q8" t="n">
        <v>7</v>
      </c>
      <c r="R8" s="2" t="inlineStr">
        <is>
          <t>Glappmaskros
Ryl
Grönpyrola
Skogsknipprot
Ögonpyrola
Johannesnycklar
Blåsippa</t>
        </is>
      </c>
      <c r="S8">
        <f>HYPERLINK("https://klasma.github.io/Logging_1290/artfynd/A 9048-2024 artfynd.xlsx", "A 9048-2024")</f>
        <v/>
      </c>
      <c r="T8">
        <f>HYPERLINK("https://klasma.github.io/Logging_1290/kartor/A 9048-2024 karta.png", "A 9048-2024")</f>
        <v/>
      </c>
      <c r="V8">
        <f>HYPERLINK("https://klasma.github.io/Logging_1290/klagomål/A 9048-2024 FSC-klagomål.docx", "A 9048-2024")</f>
        <v/>
      </c>
      <c r="W8">
        <f>HYPERLINK("https://klasma.github.io/Logging_1290/klagomålsmail/A 9048-2024 FSC-klagomål mail.docx", "A 9048-2024")</f>
        <v/>
      </c>
      <c r="X8">
        <f>HYPERLINK("https://klasma.github.io/Logging_1290/tillsyn/A 9048-2024 tillsynsbegäran.docx", "A 9048-2024")</f>
        <v/>
      </c>
      <c r="Y8">
        <f>HYPERLINK("https://klasma.github.io/Logging_1290/tillsynsmail/A 9048-2024 tillsynsbegäran mail.docx", "A 9048-2024")</f>
        <v/>
      </c>
    </row>
    <row r="9" ht="15" customHeight="1">
      <c r="A9" t="inlineStr">
        <is>
          <t>A 46341-2025</t>
        </is>
      </c>
      <c r="B9" s="1" t="n">
        <v>45925.46724537037</v>
      </c>
      <c r="C9" s="1" t="n">
        <v>45950</v>
      </c>
      <c r="D9" t="inlineStr">
        <is>
          <t>SKÅNE LÄN</t>
        </is>
      </c>
      <c r="E9" t="inlineStr">
        <is>
          <t>KRISTIANSTAD</t>
        </is>
      </c>
      <c r="G9" t="n">
        <v>2</v>
      </c>
      <c r="H9" t="n">
        <v>5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Grönfink
Spillkråka
Lundbräsma
Kungsfågel
Blåsippa
Gullviva</t>
        </is>
      </c>
      <c r="S9">
        <f>HYPERLINK("https://klasma.github.io/Logging_1290/artfynd/A 46341-2025 artfynd.xlsx", "A 46341-2025")</f>
        <v/>
      </c>
      <c r="T9">
        <f>HYPERLINK("https://klasma.github.io/Logging_1290/kartor/A 46341-2025 karta.png", "A 46341-2025")</f>
        <v/>
      </c>
      <c r="V9">
        <f>HYPERLINK("https://klasma.github.io/Logging_1290/klagomål/A 46341-2025 FSC-klagomål.docx", "A 46341-2025")</f>
        <v/>
      </c>
      <c r="W9">
        <f>HYPERLINK("https://klasma.github.io/Logging_1290/klagomålsmail/A 46341-2025 FSC-klagomål mail.docx", "A 46341-2025")</f>
        <v/>
      </c>
      <c r="X9">
        <f>HYPERLINK("https://klasma.github.io/Logging_1290/tillsyn/A 46341-2025 tillsynsbegäran.docx", "A 46341-2025")</f>
        <v/>
      </c>
      <c r="Y9">
        <f>HYPERLINK("https://klasma.github.io/Logging_1290/tillsynsmail/A 46341-2025 tillsynsbegäran mail.docx", "A 46341-2025")</f>
        <v/>
      </c>
      <c r="Z9">
        <f>HYPERLINK("https://klasma.github.io/Logging_1290/fåglar/A 46341-2025 prioriterade fågelarter.docx", "A 46341-2025")</f>
        <v/>
      </c>
    </row>
    <row r="10" ht="15" customHeight="1">
      <c r="A10" t="inlineStr">
        <is>
          <t>A 9599-2025</t>
        </is>
      </c>
      <c r="B10" s="1" t="n">
        <v>45715</v>
      </c>
      <c r="C10" s="1" t="n">
        <v>45950</v>
      </c>
      <c r="D10" t="inlineStr">
        <is>
          <t>SKÅNE LÄN</t>
        </is>
      </c>
      <c r="E10" t="inlineStr">
        <is>
          <t>KRISTIANSTAD</t>
        </is>
      </c>
      <c r="G10" t="n">
        <v>25.7</v>
      </c>
      <c r="H10" t="n">
        <v>0</v>
      </c>
      <c r="I10" t="n">
        <v>2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Silkesspindling
Bokkantlav
Bokvårtlav
Lövfagerspindling
Fällmossa
Rutbläcksvamp</t>
        </is>
      </c>
      <c r="S10">
        <f>HYPERLINK("https://klasma.github.io/Logging_1290/artfynd/A 9599-2025 artfynd.xlsx", "A 9599-2025")</f>
        <v/>
      </c>
      <c r="T10">
        <f>HYPERLINK("https://klasma.github.io/Logging_1290/kartor/A 9599-2025 karta.png", "A 9599-2025")</f>
        <v/>
      </c>
      <c r="V10">
        <f>HYPERLINK("https://klasma.github.io/Logging_1290/klagomål/A 9599-2025 FSC-klagomål.docx", "A 9599-2025")</f>
        <v/>
      </c>
      <c r="W10">
        <f>HYPERLINK("https://klasma.github.io/Logging_1290/klagomålsmail/A 9599-2025 FSC-klagomål mail.docx", "A 9599-2025")</f>
        <v/>
      </c>
      <c r="X10">
        <f>HYPERLINK("https://klasma.github.io/Logging_1290/tillsyn/A 9599-2025 tillsynsbegäran.docx", "A 9599-2025")</f>
        <v/>
      </c>
      <c r="Y10">
        <f>HYPERLINK("https://klasma.github.io/Logging_1290/tillsynsmail/A 9599-2025 tillsynsbegäran mail.docx", "A 9599-2025")</f>
        <v/>
      </c>
    </row>
    <row r="11" ht="15" customHeight="1">
      <c r="A11" t="inlineStr">
        <is>
          <t>A 62987-2023</t>
        </is>
      </c>
      <c r="B11" s="1" t="n">
        <v>45272</v>
      </c>
      <c r="C11" s="1" t="n">
        <v>45950</v>
      </c>
      <c r="D11" t="inlineStr">
        <is>
          <t>SKÅNE LÄN</t>
        </is>
      </c>
      <c r="E11" t="inlineStr">
        <is>
          <t>KRISTIANSTAD</t>
        </is>
      </c>
      <c r="G11" t="n">
        <v>13.5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Västlig hakmossa
Åkergroda
Mindre vattensalamander
Skogsödla</t>
        </is>
      </c>
      <c r="S11">
        <f>HYPERLINK("https://klasma.github.io/Logging_1290/artfynd/A 62987-2023 artfynd.xlsx", "A 62987-2023")</f>
        <v/>
      </c>
      <c r="T11">
        <f>HYPERLINK("https://klasma.github.io/Logging_1290/kartor/A 62987-2023 karta.png", "A 62987-2023")</f>
        <v/>
      </c>
      <c r="V11">
        <f>HYPERLINK("https://klasma.github.io/Logging_1290/klagomål/A 62987-2023 FSC-klagomål.docx", "A 62987-2023")</f>
        <v/>
      </c>
      <c r="W11">
        <f>HYPERLINK("https://klasma.github.io/Logging_1290/klagomålsmail/A 62987-2023 FSC-klagomål mail.docx", "A 62987-2023")</f>
        <v/>
      </c>
      <c r="X11">
        <f>HYPERLINK("https://klasma.github.io/Logging_1290/tillsyn/A 62987-2023 tillsynsbegäran.docx", "A 62987-2023")</f>
        <v/>
      </c>
      <c r="Y11">
        <f>HYPERLINK("https://klasma.github.io/Logging_1290/tillsynsmail/A 62987-2023 tillsynsbegäran mail.docx", "A 62987-2023")</f>
        <v/>
      </c>
    </row>
    <row r="12" ht="15" customHeight="1">
      <c r="A12" t="inlineStr">
        <is>
          <t>A 12799-2025</t>
        </is>
      </c>
      <c r="B12" s="1" t="n">
        <v>45733</v>
      </c>
      <c r="C12" s="1" t="n">
        <v>45950</v>
      </c>
      <c r="D12" t="inlineStr">
        <is>
          <t>SKÅNE LÄN</t>
        </is>
      </c>
      <c r="E12" t="inlineStr">
        <is>
          <t>KRISTIANSTAD</t>
        </is>
      </c>
      <c r="G12" t="n">
        <v>11.4</v>
      </c>
      <c r="H12" t="n">
        <v>2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Ryl
Grönpyrola
Mattlummer
Revlummer</t>
        </is>
      </c>
      <c r="S12">
        <f>HYPERLINK("https://klasma.github.io/Logging_1290/artfynd/A 12799-2025 artfynd.xlsx", "A 12799-2025")</f>
        <v/>
      </c>
      <c r="T12">
        <f>HYPERLINK("https://klasma.github.io/Logging_1290/kartor/A 12799-2025 karta.png", "A 12799-2025")</f>
        <v/>
      </c>
      <c r="V12">
        <f>HYPERLINK("https://klasma.github.io/Logging_1290/klagomål/A 12799-2025 FSC-klagomål.docx", "A 12799-2025")</f>
        <v/>
      </c>
      <c r="W12">
        <f>HYPERLINK("https://klasma.github.io/Logging_1290/klagomålsmail/A 12799-2025 FSC-klagomål mail.docx", "A 12799-2025")</f>
        <v/>
      </c>
      <c r="X12">
        <f>HYPERLINK("https://klasma.github.io/Logging_1290/tillsyn/A 12799-2025 tillsynsbegäran.docx", "A 12799-2025")</f>
        <v/>
      </c>
      <c r="Y12">
        <f>HYPERLINK("https://klasma.github.io/Logging_1290/tillsynsmail/A 12799-2025 tillsynsbegäran mail.docx", "A 12799-2025")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45950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2888-2024</t>
        </is>
      </c>
      <c r="B14" s="1" t="n">
        <v>45315</v>
      </c>
      <c r="C14" s="1" t="n">
        <v>45950</v>
      </c>
      <c r="D14" t="inlineStr">
        <is>
          <t>SKÅNE LÄN</t>
        </is>
      </c>
      <c r="E14" t="inlineStr">
        <is>
          <t>KRISTIANSTAD</t>
        </is>
      </c>
      <c r="G14" t="n">
        <v>10</v>
      </c>
      <c r="H14" t="n">
        <v>0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Flenörtskapuschongfly
Kransrams
Stor häxört</t>
        </is>
      </c>
      <c r="S14">
        <f>HYPERLINK("https://klasma.github.io/Logging_1290/artfynd/A 2888-2024 artfynd.xlsx", "A 2888-2024")</f>
        <v/>
      </c>
      <c r="T14">
        <f>HYPERLINK("https://klasma.github.io/Logging_1290/kartor/A 2888-2024 karta.png", "A 2888-2024")</f>
        <v/>
      </c>
      <c r="V14">
        <f>HYPERLINK("https://klasma.github.io/Logging_1290/klagomål/A 2888-2024 FSC-klagomål.docx", "A 2888-2024")</f>
        <v/>
      </c>
      <c r="W14">
        <f>HYPERLINK("https://klasma.github.io/Logging_1290/klagomålsmail/A 2888-2024 FSC-klagomål mail.docx", "A 2888-2024")</f>
        <v/>
      </c>
      <c r="X14">
        <f>HYPERLINK("https://klasma.github.io/Logging_1290/tillsyn/A 2888-2024 tillsynsbegäran.docx", "A 2888-2024")</f>
        <v/>
      </c>
      <c r="Y14">
        <f>HYPERLINK("https://klasma.github.io/Logging_1290/tillsynsmail/A 2888-2024 tillsynsbegäran mail.docx", "A 2888-2024")</f>
        <v/>
      </c>
    </row>
    <row r="15" ht="15" customHeight="1">
      <c r="A15" t="inlineStr">
        <is>
          <t>A 52039-2021</t>
        </is>
      </c>
      <c r="B15" s="1" t="n">
        <v>44463</v>
      </c>
      <c r="C15" s="1" t="n">
        <v>45950</v>
      </c>
      <c r="D15" t="inlineStr">
        <is>
          <t>SKÅNE LÄN</t>
        </is>
      </c>
      <c r="E15" t="inlineStr">
        <is>
          <t>KRISTIANSTAD</t>
        </is>
      </c>
      <c r="G15" t="n">
        <v>3.1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Entita
Järnsparv
Gullviva</t>
        </is>
      </c>
      <c r="S15">
        <f>HYPERLINK("https://klasma.github.io/Logging_1290/artfynd/A 52039-2021 artfynd.xlsx", "A 52039-2021")</f>
        <v/>
      </c>
      <c r="T15">
        <f>HYPERLINK("https://klasma.github.io/Logging_1290/kartor/A 52039-2021 karta.png", "A 52039-2021")</f>
        <v/>
      </c>
      <c r="V15">
        <f>HYPERLINK("https://klasma.github.io/Logging_1290/klagomål/A 52039-2021 FSC-klagomål.docx", "A 52039-2021")</f>
        <v/>
      </c>
      <c r="W15">
        <f>HYPERLINK("https://klasma.github.io/Logging_1290/klagomålsmail/A 52039-2021 FSC-klagomål mail.docx", "A 52039-2021")</f>
        <v/>
      </c>
      <c r="X15">
        <f>HYPERLINK("https://klasma.github.io/Logging_1290/tillsyn/A 52039-2021 tillsynsbegäran.docx", "A 52039-2021")</f>
        <v/>
      </c>
      <c r="Y15">
        <f>HYPERLINK("https://klasma.github.io/Logging_1290/tillsynsmail/A 52039-2021 tillsynsbegäran mail.docx", "A 52039-2021")</f>
        <v/>
      </c>
      <c r="Z15">
        <f>HYPERLINK("https://klasma.github.io/Logging_1290/fåglar/A 52039-2021 prioriterade fågelarter.docx", "A 52039-2021")</f>
        <v/>
      </c>
    </row>
    <row r="16" ht="15" customHeight="1">
      <c r="A16" t="inlineStr">
        <is>
          <t>A 44585-2023</t>
        </is>
      </c>
      <c r="B16" s="1" t="n">
        <v>45189</v>
      </c>
      <c r="C16" s="1" t="n">
        <v>45950</v>
      </c>
      <c r="D16" t="inlineStr">
        <is>
          <t>SKÅNE LÄN</t>
        </is>
      </c>
      <c r="E16" t="inlineStr">
        <is>
          <t>KRISTIANSTAD</t>
        </is>
      </c>
      <c r="G16" t="n">
        <v>1.4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3</v>
      </c>
      <c r="R16" s="2" t="inlineStr">
        <is>
          <t>Sydlig gyllenspindling
Piskbaronmossa
Kopparödla</t>
        </is>
      </c>
      <c r="S16">
        <f>HYPERLINK("https://klasma.github.io/Logging_1290/artfynd/A 44585-2023 artfynd.xlsx", "A 44585-2023")</f>
        <v/>
      </c>
      <c r="T16">
        <f>HYPERLINK("https://klasma.github.io/Logging_1290/kartor/A 44585-2023 karta.png", "A 44585-2023")</f>
        <v/>
      </c>
      <c r="V16">
        <f>HYPERLINK("https://klasma.github.io/Logging_1290/klagomål/A 44585-2023 FSC-klagomål.docx", "A 44585-2023")</f>
        <v/>
      </c>
      <c r="W16">
        <f>HYPERLINK("https://klasma.github.io/Logging_1290/klagomålsmail/A 44585-2023 FSC-klagomål mail.docx", "A 44585-2023")</f>
        <v/>
      </c>
      <c r="X16">
        <f>HYPERLINK("https://klasma.github.io/Logging_1290/tillsyn/A 44585-2023 tillsynsbegäran.docx", "A 44585-2023")</f>
        <v/>
      </c>
      <c r="Y16">
        <f>HYPERLINK("https://klasma.github.io/Logging_1290/tillsynsmail/A 44585-2023 tillsynsbegäran mail.docx", "A 44585-2023")</f>
        <v/>
      </c>
    </row>
    <row r="17" ht="15" customHeight="1">
      <c r="A17" t="inlineStr">
        <is>
          <t>A 7435-2025</t>
        </is>
      </c>
      <c r="B17" s="1" t="n">
        <v>45702</v>
      </c>
      <c r="C17" s="1" t="n">
        <v>45950</v>
      </c>
      <c r="D17" t="inlineStr">
        <is>
          <t>SKÅNE LÄN</t>
        </is>
      </c>
      <c r="E17" t="inlineStr">
        <is>
          <t>KRISTIANSTAD</t>
        </is>
      </c>
      <c r="F17" t="inlineStr">
        <is>
          <t>Kyrkan</t>
        </is>
      </c>
      <c r="G17" t="n">
        <v>9.300000000000001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Backtimjan
Solvända
Sommarfibbla</t>
        </is>
      </c>
      <c r="S17">
        <f>HYPERLINK("https://klasma.github.io/Logging_1290/artfynd/A 7435-2025 artfynd.xlsx", "A 7435-2025")</f>
        <v/>
      </c>
      <c r="T17">
        <f>HYPERLINK("https://klasma.github.io/Logging_1290/kartor/A 7435-2025 karta.png", "A 7435-2025")</f>
        <v/>
      </c>
      <c r="V17">
        <f>HYPERLINK("https://klasma.github.io/Logging_1290/klagomål/A 7435-2025 FSC-klagomål.docx", "A 7435-2025")</f>
        <v/>
      </c>
      <c r="W17">
        <f>HYPERLINK("https://klasma.github.io/Logging_1290/klagomålsmail/A 7435-2025 FSC-klagomål mail.docx", "A 7435-2025")</f>
        <v/>
      </c>
      <c r="X17">
        <f>HYPERLINK("https://klasma.github.io/Logging_1290/tillsyn/A 7435-2025 tillsynsbegäran.docx", "A 7435-2025")</f>
        <v/>
      </c>
      <c r="Y17">
        <f>HYPERLINK("https://klasma.github.io/Logging_1290/tillsynsmail/A 7435-2025 tillsynsbegäran mail.docx", "A 7435-2025")</f>
        <v/>
      </c>
    </row>
    <row r="18" ht="15" customHeight="1">
      <c r="A18" t="inlineStr">
        <is>
          <t>A 52020-2021</t>
        </is>
      </c>
      <c r="B18" s="1" t="n">
        <v>44463</v>
      </c>
      <c r="C18" s="1" t="n">
        <v>45950</v>
      </c>
      <c r="D18" t="inlineStr">
        <is>
          <t>SKÅNE LÄN</t>
        </is>
      </c>
      <c r="E18" t="inlineStr">
        <is>
          <t>KRISTIANSTAD</t>
        </is>
      </c>
      <c r="G18" t="n">
        <v>1</v>
      </c>
      <c r="H18" t="n">
        <v>3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Grönfink
Järnsparv
Kungsfågel</t>
        </is>
      </c>
      <c r="S18">
        <f>HYPERLINK("https://klasma.github.io/Logging_1290/artfynd/A 52020-2021 artfynd.xlsx", "A 52020-2021")</f>
        <v/>
      </c>
      <c r="T18">
        <f>HYPERLINK("https://klasma.github.io/Logging_1290/kartor/A 52020-2021 karta.png", "A 52020-2021")</f>
        <v/>
      </c>
      <c r="V18">
        <f>HYPERLINK("https://klasma.github.io/Logging_1290/klagomål/A 52020-2021 FSC-klagomål.docx", "A 52020-2021")</f>
        <v/>
      </c>
      <c r="W18">
        <f>HYPERLINK("https://klasma.github.io/Logging_1290/klagomålsmail/A 52020-2021 FSC-klagomål mail.docx", "A 52020-2021")</f>
        <v/>
      </c>
      <c r="X18">
        <f>HYPERLINK("https://klasma.github.io/Logging_1290/tillsyn/A 52020-2021 tillsynsbegäran.docx", "A 52020-2021")</f>
        <v/>
      </c>
      <c r="Y18">
        <f>HYPERLINK("https://klasma.github.io/Logging_1290/tillsynsmail/A 52020-2021 tillsynsbegäran mail.docx", "A 52020-2021")</f>
        <v/>
      </c>
      <c r="Z18">
        <f>HYPERLINK("https://klasma.github.io/Logging_1290/fåglar/A 52020-2021 prioriterade fågelarter.docx", "A 52020-2021")</f>
        <v/>
      </c>
    </row>
    <row r="19" ht="15" customHeight="1">
      <c r="A19" t="inlineStr">
        <is>
          <t>A 12576-2023</t>
        </is>
      </c>
      <c r="B19" s="1" t="n">
        <v>45000</v>
      </c>
      <c r="C19" s="1" t="n">
        <v>45950</v>
      </c>
      <c r="D19" t="inlineStr">
        <is>
          <t>SKÅNE LÄN</t>
        </is>
      </c>
      <c r="E19" t="inlineStr">
        <is>
          <t>KRISTIANSTAD</t>
        </is>
      </c>
      <c r="G19" t="n">
        <v>5.8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Bukspolsnäcka
Lamellsnäcka
Tandsnäcka</t>
        </is>
      </c>
      <c r="S19">
        <f>HYPERLINK("https://klasma.github.io/Logging_1290/artfynd/A 12576-2023 artfynd.xlsx", "A 12576-2023")</f>
        <v/>
      </c>
      <c r="T19">
        <f>HYPERLINK("https://klasma.github.io/Logging_1290/kartor/A 12576-2023 karta.png", "A 12576-2023")</f>
        <v/>
      </c>
      <c r="V19">
        <f>HYPERLINK("https://klasma.github.io/Logging_1290/klagomål/A 12576-2023 FSC-klagomål.docx", "A 12576-2023")</f>
        <v/>
      </c>
      <c r="W19">
        <f>HYPERLINK("https://klasma.github.io/Logging_1290/klagomålsmail/A 12576-2023 FSC-klagomål mail.docx", "A 12576-2023")</f>
        <v/>
      </c>
      <c r="X19">
        <f>HYPERLINK("https://klasma.github.io/Logging_1290/tillsyn/A 12576-2023 tillsynsbegäran.docx", "A 12576-2023")</f>
        <v/>
      </c>
      <c r="Y19">
        <f>HYPERLINK("https://klasma.github.io/Logging_1290/tillsynsmail/A 12576-2023 tillsynsbegäran mail.docx", "A 12576-2023")</f>
        <v/>
      </c>
    </row>
    <row r="20" ht="15" customHeight="1">
      <c r="A20" t="inlineStr">
        <is>
          <t>A 419-2025</t>
        </is>
      </c>
      <c r="B20" s="1" t="n">
        <v>45663</v>
      </c>
      <c r="C20" s="1" t="n">
        <v>45950</v>
      </c>
      <c r="D20" t="inlineStr">
        <is>
          <t>SKÅNE LÄN</t>
        </is>
      </c>
      <c r="E20" t="inlineStr">
        <is>
          <t>KRISTIANSTAD</t>
        </is>
      </c>
      <c r="G20" t="n">
        <v>14.5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Murgröna
Vanlig groda</t>
        </is>
      </c>
      <c r="S20">
        <f>HYPERLINK("https://klasma.github.io/Logging_1290/artfynd/A 419-2025 artfynd.xlsx", "A 419-2025")</f>
        <v/>
      </c>
      <c r="T20">
        <f>HYPERLINK("https://klasma.github.io/Logging_1290/kartor/A 419-2025 karta.png", "A 419-2025")</f>
        <v/>
      </c>
      <c r="V20">
        <f>HYPERLINK("https://klasma.github.io/Logging_1290/klagomål/A 419-2025 FSC-klagomål.docx", "A 419-2025")</f>
        <v/>
      </c>
      <c r="W20">
        <f>HYPERLINK("https://klasma.github.io/Logging_1290/klagomålsmail/A 419-2025 FSC-klagomål mail.docx", "A 419-2025")</f>
        <v/>
      </c>
      <c r="X20">
        <f>HYPERLINK("https://klasma.github.io/Logging_1290/tillsyn/A 419-2025 tillsynsbegäran.docx", "A 419-2025")</f>
        <v/>
      </c>
      <c r="Y20">
        <f>HYPERLINK("https://klasma.github.io/Logging_1290/tillsynsmail/A 419-2025 tillsynsbegäran mail.docx", "A 419-2025")</f>
        <v/>
      </c>
    </row>
    <row r="21" ht="15" customHeight="1">
      <c r="A21" t="inlineStr">
        <is>
          <t>A 44586-2022</t>
        </is>
      </c>
      <c r="B21" s="1" t="n">
        <v>44840</v>
      </c>
      <c r="C21" s="1" t="n">
        <v>45950</v>
      </c>
      <c r="D21" t="inlineStr">
        <is>
          <t>SKÅNE LÄN</t>
        </is>
      </c>
      <c r="E21" t="inlineStr">
        <is>
          <t>KRISTIANSTAD</t>
        </is>
      </c>
      <c r="G21" t="n">
        <v>8.199999999999999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Blåmossa
Västlig hakmossa</t>
        </is>
      </c>
      <c r="S21">
        <f>HYPERLINK("https://klasma.github.io/Logging_1290/artfynd/A 44586-2022 artfynd.xlsx", "A 44586-2022")</f>
        <v/>
      </c>
      <c r="T21">
        <f>HYPERLINK("https://klasma.github.io/Logging_1290/kartor/A 44586-2022 karta.png", "A 44586-2022")</f>
        <v/>
      </c>
      <c r="V21">
        <f>HYPERLINK("https://klasma.github.io/Logging_1290/klagomål/A 44586-2022 FSC-klagomål.docx", "A 44586-2022")</f>
        <v/>
      </c>
      <c r="W21">
        <f>HYPERLINK("https://klasma.github.io/Logging_1290/klagomålsmail/A 44586-2022 FSC-klagomål mail.docx", "A 44586-2022")</f>
        <v/>
      </c>
      <c r="X21">
        <f>HYPERLINK("https://klasma.github.io/Logging_1290/tillsyn/A 44586-2022 tillsynsbegäran.docx", "A 44586-2022")</f>
        <v/>
      </c>
      <c r="Y21">
        <f>HYPERLINK("https://klasma.github.io/Logging_1290/tillsynsmail/A 44586-2022 tillsynsbegäran mail.docx", "A 44586-2022")</f>
        <v/>
      </c>
    </row>
    <row r="22" ht="15" customHeight="1">
      <c r="A22" t="inlineStr">
        <is>
          <t>A 15229-2023</t>
        </is>
      </c>
      <c r="B22" s="1" t="n">
        <v>45016</v>
      </c>
      <c r="C22" s="1" t="n">
        <v>45950</v>
      </c>
      <c r="D22" t="inlineStr">
        <is>
          <t>SKÅNE LÄN</t>
        </is>
      </c>
      <c r="E22" t="inlineStr">
        <is>
          <t>KRISTIANSTAD</t>
        </is>
      </c>
      <c r="G22" t="n">
        <v>1.2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Buskskvätta
Drillsnäppa</t>
        </is>
      </c>
      <c r="S22">
        <f>HYPERLINK("https://klasma.github.io/Logging_1290/artfynd/A 15229-2023 artfynd.xlsx", "A 15229-2023")</f>
        <v/>
      </c>
      <c r="T22">
        <f>HYPERLINK("https://klasma.github.io/Logging_1290/kartor/A 15229-2023 karta.png", "A 15229-2023")</f>
        <v/>
      </c>
      <c r="V22">
        <f>HYPERLINK("https://klasma.github.io/Logging_1290/klagomål/A 15229-2023 FSC-klagomål.docx", "A 15229-2023")</f>
        <v/>
      </c>
      <c r="W22">
        <f>HYPERLINK("https://klasma.github.io/Logging_1290/klagomålsmail/A 15229-2023 FSC-klagomål mail.docx", "A 15229-2023")</f>
        <v/>
      </c>
      <c r="X22">
        <f>HYPERLINK("https://klasma.github.io/Logging_1290/tillsyn/A 15229-2023 tillsynsbegäran.docx", "A 15229-2023")</f>
        <v/>
      </c>
      <c r="Y22">
        <f>HYPERLINK("https://klasma.github.io/Logging_1290/tillsynsmail/A 15229-2023 tillsynsbegäran mail.docx", "A 15229-2023")</f>
        <v/>
      </c>
      <c r="Z22">
        <f>HYPERLINK("https://klasma.github.io/Logging_1290/fåglar/A 15229-2023 prioriterade fågelarter.docx", "A 15229-2023")</f>
        <v/>
      </c>
    </row>
    <row r="23" ht="15" customHeight="1">
      <c r="A23" t="inlineStr">
        <is>
          <t>A 59690-2021</t>
        </is>
      </c>
      <c r="B23" s="1" t="n">
        <v>44494</v>
      </c>
      <c r="C23" s="1" t="n">
        <v>45950</v>
      </c>
      <c r="D23" t="inlineStr">
        <is>
          <t>SKÅNE LÄN</t>
        </is>
      </c>
      <c r="E23" t="inlineStr">
        <is>
          <t>KRISTIANSTAD</t>
        </is>
      </c>
      <c r="G23" t="n">
        <v>5.2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Lundvårlök
Grönvit nattviol</t>
        </is>
      </c>
      <c r="S23">
        <f>HYPERLINK("https://klasma.github.io/Logging_1290/artfynd/A 59690-2021 artfynd.xlsx", "A 59690-2021")</f>
        <v/>
      </c>
      <c r="T23">
        <f>HYPERLINK("https://klasma.github.io/Logging_1290/kartor/A 59690-2021 karta.png", "A 59690-2021")</f>
        <v/>
      </c>
      <c r="V23">
        <f>HYPERLINK("https://klasma.github.io/Logging_1290/klagomål/A 59690-2021 FSC-klagomål.docx", "A 59690-2021")</f>
        <v/>
      </c>
      <c r="W23">
        <f>HYPERLINK("https://klasma.github.io/Logging_1290/klagomålsmail/A 59690-2021 FSC-klagomål mail.docx", "A 59690-2021")</f>
        <v/>
      </c>
      <c r="X23">
        <f>HYPERLINK("https://klasma.github.io/Logging_1290/tillsyn/A 59690-2021 tillsynsbegäran.docx", "A 59690-2021")</f>
        <v/>
      </c>
      <c r="Y23">
        <f>HYPERLINK("https://klasma.github.io/Logging_1290/tillsynsmail/A 59690-2021 tillsynsbegäran mail.docx", "A 59690-2021")</f>
        <v/>
      </c>
    </row>
    <row r="24" ht="15" customHeight="1">
      <c r="A24" t="inlineStr">
        <is>
          <t>A 33364-2023</t>
        </is>
      </c>
      <c r="B24" s="1" t="n">
        <v>45128</v>
      </c>
      <c r="C24" s="1" t="n">
        <v>45950</v>
      </c>
      <c r="D24" t="inlineStr">
        <is>
          <t>SKÅNE LÄN</t>
        </is>
      </c>
      <c r="E24" t="inlineStr">
        <is>
          <t>KRISTIANSTAD</t>
        </is>
      </c>
      <c r="G24" t="n">
        <v>4.9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Västlig hakmossa
Större vattensalamander</t>
        </is>
      </c>
      <c r="S24">
        <f>HYPERLINK("https://klasma.github.io/Logging_1290/artfynd/A 33364-2023 artfynd.xlsx", "A 33364-2023")</f>
        <v/>
      </c>
      <c r="T24">
        <f>HYPERLINK("https://klasma.github.io/Logging_1290/kartor/A 33364-2023 karta.png", "A 33364-2023")</f>
        <v/>
      </c>
      <c r="V24">
        <f>HYPERLINK("https://klasma.github.io/Logging_1290/klagomål/A 33364-2023 FSC-klagomål.docx", "A 33364-2023")</f>
        <v/>
      </c>
      <c r="W24">
        <f>HYPERLINK("https://klasma.github.io/Logging_1290/klagomålsmail/A 33364-2023 FSC-klagomål mail.docx", "A 33364-2023")</f>
        <v/>
      </c>
      <c r="X24">
        <f>HYPERLINK("https://klasma.github.io/Logging_1290/tillsyn/A 33364-2023 tillsynsbegäran.docx", "A 33364-2023")</f>
        <v/>
      </c>
      <c r="Y24">
        <f>HYPERLINK("https://klasma.github.io/Logging_1290/tillsynsmail/A 33364-2023 tillsynsbegäran mail.docx", "A 33364-2023")</f>
        <v/>
      </c>
    </row>
    <row r="25" ht="15" customHeight="1">
      <c r="A25" t="inlineStr">
        <is>
          <t>A 55499-2024</t>
        </is>
      </c>
      <c r="B25" s="1" t="n">
        <v>45622</v>
      </c>
      <c r="C25" s="1" t="n">
        <v>45950</v>
      </c>
      <c r="D25" t="inlineStr">
        <is>
          <t>SKÅNE LÄN</t>
        </is>
      </c>
      <c r="E25" t="inlineStr">
        <is>
          <t>KRISTIANSTAD</t>
        </is>
      </c>
      <c r="F25" t="inlineStr">
        <is>
          <t>Övriga Aktiebolag</t>
        </is>
      </c>
      <c r="G25" t="n">
        <v>2.1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Hedpärlemorfjäril
Grönvit nattviol</t>
        </is>
      </c>
      <c r="S25">
        <f>HYPERLINK("https://klasma.github.io/Logging_1290/artfynd/A 55499-2024 artfynd.xlsx", "A 55499-2024")</f>
        <v/>
      </c>
      <c r="T25">
        <f>HYPERLINK("https://klasma.github.io/Logging_1290/kartor/A 55499-2024 karta.png", "A 55499-2024")</f>
        <v/>
      </c>
      <c r="V25">
        <f>HYPERLINK("https://klasma.github.io/Logging_1290/klagomål/A 55499-2024 FSC-klagomål.docx", "A 55499-2024")</f>
        <v/>
      </c>
      <c r="W25">
        <f>HYPERLINK("https://klasma.github.io/Logging_1290/klagomålsmail/A 55499-2024 FSC-klagomål mail.docx", "A 55499-2024")</f>
        <v/>
      </c>
      <c r="X25">
        <f>HYPERLINK("https://klasma.github.io/Logging_1290/tillsyn/A 55499-2024 tillsynsbegäran.docx", "A 55499-2024")</f>
        <v/>
      </c>
      <c r="Y25">
        <f>HYPERLINK("https://klasma.github.io/Logging_1290/tillsynsmail/A 55499-2024 tillsynsbegäran mail.docx", "A 55499-2024")</f>
        <v/>
      </c>
    </row>
    <row r="26" ht="15" customHeight="1">
      <c r="A26" t="inlineStr">
        <is>
          <t>A 1415-2024</t>
        </is>
      </c>
      <c r="B26" s="1" t="n">
        <v>45303</v>
      </c>
      <c r="C26" s="1" t="n">
        <v>45950</v>
      </c>
      <c r="D26" t="inlineStr">
        <is>
          <t>SKÅNE LÄN</t>
        </is>
      </c>
      <c r="E26" t="inlineStr">
        <is>
          <t>KRISTIANSTAD</t>
        </is>
      </c>
      <c r="F26" t="inlineStr">
        <is>
          <t>Övriga Aktiebolag</t>
        </is>
      </c>
      <c r="G26" t="n">
        <v>3.1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Liten stinksvamp
Rutbläcksvamp</t>
        </is>
      </c>
      <c r="S26">
        <f>HYPERLINK("https://klasma.github.io/Logging_1290/artfynd/A 1415-2024 artfynd.xlsx", "A 1415-2024")</f>
        <v/>
      </c>
      <c r="T26">
        <f>HYPERLINK("https://klasma.github.io/Logging_1290/kartor/A 1415-2024 karta.png", "A 1415-2024")</f>
        <v/>
      </c>
      <c r="V26">
        <f>HYPERLINK("https://klasma.github.io/Logging_1290/klagomål/A 1415-2024 FSC-klagomål.docx", "A 1415-2024")</f>
        <v/>
      </c>
      <c r="W26">
        <f>HYPERLINK("https://klasma.github.io/Logging_1290/klagomålsmail/A 1415-2024 FSC-klagomål mail.docx", "A 1415-2024")</f>
        <v/>
      </c>
      <c r="X26">
        <f>HYPERLINK("https://klasma.github.io/Logging_1290/tillsyn/A 1415-2024 tillsynsbegäran.docx", "A 1415-2024")</f>
        <v/>
      </c>
      <c r="Y26">
        <f>HYPERLINK("https://klasma.github.io/Logging_1290/tillsynsmail/A 1415-2024 tillsynsbegäran mail.docx", "A 1415-2024")</f>
        <v/>
      </c>
    </row>
    <row r="27" ht="15" customHeight="1">
      <c r="A27" t="inlineStr">
        <is>
          <t>A 30842-2022</t>
        </is>
      </c>
      <c r="B27" s="1" t="n">
        <v>44767</v>
      </c>
      <c r="C27" s="1" t="n">
        <v>45950</v>
      </c>
      <c r="D27" t="inlineStr">
        <is>
          <t>SKÅNE LÄN</t>
        </is>
      </c>
      <c r="E27" t="inlineStr">
        <is>
          <t>KRISTIANSTAD</t>
        </is>
      </c>
      <c r="G27" t="n">
        <v>2.6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Småvänderot
Större vattensalamander</t>
        </is>
      </c>
      <c r="S27">
        <f>HYPERLINK("https://klasma.github.io/Logging_1290/artfynd/A 30842-2022 artfynd.xlsx", "A 30842-2022")</f>
        <v/>
      </c>
      <c r="T27">
        <f>HYPERLINK("https://klasma.github.io/Logging_1290/kartor/A 30842-2022 karta.png", "A 30842-2022")</f>
        <v/>
      </c>
      <c r="V27">
        <f>HYPERLINK("https://klasma.github.io/Logging_1290/klagomål/A 30842-2022 FSC-klagomål.docx", "A 30842-2022")</f>
        <v/>
      </c>
      <c r="W27">
        <f>HYPERLINK("https://klasma.github.io/Logging_1290/klagomålsmail/A 30842-2022 FSC-klagomål mail.docx", "A 30842-2022")</f>
        <v/>
      </c>
      <c r="X27">
        <f>HYPERLINK("https://klasma.github.io/Logging_1290/tillsyn/A 30842-2022 tillsynsbegäran.docx", "A 30842-2022")</f>
        <v/>
      </c>
      <c r="Y27">
        <f>HYPERLINK("https://klasma.github.io/Logging_1290/tillsynsmail/A 30842-2022 tillsynsbegäran mail.docx", "A 30842-2022")</f>
        <v/>
      </c>
    </row>
    <row r="28" ht="15" customHeight="1">
      <c r="A28" t="inlineStr">
        <is>
          <t>A 52010-2021</t>
        </is>
      </c>
      <c r="B28" s="1" t="n">
        <v>44463</v>
      </c>
      <c r="C28" s="1" t="n">
        <v>45950</v>
      </c>
      <c r="D28" t="inlineStr">
        <is>
          <t>SKÅNE LÄN</t>
        </is>
      </c>
      <c r="E28" t="inlineStr">
        <is>
          <t>KRISTIANSTAD</t>
        </is>
      </c>
      <c r="G28" t="n">
        <v>2.9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Grönsångare
Gullviva</t>
        </is>
      </c>
      <c r="S28">
        <f>HYPERLINK("https://klasma.github.io/Logging_1290/artfynd/A 52010-2021 artfynd.xlsx", "A 52010-2021")</f>
        <v/>
      </c>
      <c r="T28">
        <f>HYPERLINK("https://klasma.github.io/Logging_1290/kartor/A 52010-2021 karta.png", "A 52010-2021")</f>
        <v/>
      </c>
      <c r="V28">
        <f>HYPERLINK("https://klasma.github.io/Logging_1290/klagomål/A 52010-2021 FSC-klagomål.docx", "A 52010-2021")</f>
        <v/>
      </c>
      <c r="W28">
        <f>HYPERLINK("https://klasma.github.io/Logging_1290/klagomålsmail/A 52010-2021 FSC-klagomål mail.docx", "A 52010-2021")</f>
        <v/>
      </c>
      <c r="X28">
        <f>HYPERLINK("https://klasma.github.io/Logging_1290/tillsyn/A 52010-2021 tillsynsbegäran.docx", "A 52010-2021")</f>
        <v/>
      </c>
      <c r="Y28">
        <f>HYPERLINK("https://klasma.github.io/Logging_1290/tillsynsmail/A 52010-2021 tillsynsbegäran mail.docx", "A 52010-2021")</f>
        <v/>
      </c>
      <c r="Z28">
        <f>HYPERLINK("https://klasma.github.io/Logging_1290/fåglar/A 52010-2021 prioriterade fågelarter.docx", "A 52010-2021")</f>
        <v/>
      </c>
    </row>
    <row r="29" ht="15" customHeight="1">
      <c r="A29" t="inlineStr">
        <is>
          <t>A 45911-2024</t>
        </is>
      </c>
      <c r="B29" s="1" t="n">
        <v>45580</v>
      </c>
      <c r="C29" s="1" t="n">
        <v>45950</v>
      </c>
      <c r="D29" t="inlineStr">
        <is>
          <t>SKÅNE LÄN</t>
        </is>
      </c>
      <c r="E29" t="inlineStr">
        <is>
          <t>KRISTIANSTAD</t>
        </is>
      </c>
      <c r="G29" t="n">
        <v>2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Lömsk flugsvamp
Svavelriska</t>
        </is>
      </c>
      <c r="S29">
        <f>HYPERLINK("https://klasma.github.io/Logging_1290/artfynd/A 45911-2024 artfynd.xlsx", "A 45911-2024")</f>
        <v/>
      </c>
      <c r="T29">
        <f>HYPERLINK("https://klasma.github.io/Logging_1290/kartor/A 45911-2024 karta.png", "A 45911-2024")</f>
        <v/>
      </c>
      <c r="V29">
        <f>HYPERLINK("https://klasma.github.io/Logging_1290/klagomål/A 45911-2024 FSC-klagomål.docx", "A 45911-2024")</f>
        <v/>
      </c>
      <c r="W29">
        <f>HYPERLINK("https://klasma.github.io/Logging_1290/klagomålsmail/A 45911-2024 FSC-klagomål mail.docx", "A 45911-2024")</f>
        <v/>
      </c>
      <c r="X29">
        <f>HYPERLINK("https://klasma.github.io/Logging_1290/tillsyn/A 45911-2024 tillsynsbegäran.docx", "A 45911-2024")</f>
        <v/>
      </c>
      <c r="Y29">
        <f>HYPERLINK("https://klasma.github.io/Logging_1290/tillsynsmail/A 45911-2024 tillsynsbegäran mail.docx", "A 45911-2024")</f>
        <v/>
      </c>
    </row>
    <row r="30" ht="15" customHeight="1">
      <c r="A30" t="inlineStr">
        <is>
          <t>A 10017-2024</t>
        </is>
      </c>
      <c r="B30" s="1" t="n">
        <v>45363</v>
      </c>
      <c r="C30" s="1" t="n">
        <v>45950</v>
      </c>
      <c r="D30" t="inlineStr">
        <is>
          <t>SKÅNE LÄN</t>
        </is>
      </c>
      <c r="E30" t="inlineStr">
        <is>
          <t>KRISTIANSTAD</t>
        </is>
      </c>
      <c r="G30" t="n">
        <v>4.5</v>
      </c>
      <c r="H30" t="n">
        <v>0</v>
      </c>
      <c r="I30" t="n">
        <v>1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Ryl
Ögonpyrola</t>
        </is>
      </c>
      <c r="S30">
        <f>HYPERLINK("https://klasma.github.io/Logging_1290/artfynd/A 10017-2024 artfynd.xlsx", "A 10017-2024")</f>
        <v/>
      </c>
      <c r="T30">
        <f>HYPERLINK("https://klasma.github.io/Logging_1290/kartor/A 10017-2024 karta.png", "A 10017-2024")</f>
        <v/>
      </c>
      <c r="V30">
        <f>HYPERLINK("https://klasma.github.io/Logging_1290/klagomål/A 10017-2024 FSC-klagomål.docx", "A 10017-2024")</f>
        <v/>
      </c>
      <c r="W30">
        <f>HYPERLINK("https://klasma.github.io/Logging_1290/klagomålsmail/A 10017-2024 FSC-klagomål mail.docx", "A 10017-2024")</f>
        <v/>
      </c>
      <c r="X30">
        <f>HYPERLINK("https://klasma.github.io/Logging_1290/tillsyn/A 10017-2024 tillsynsbegäran.docx", "A 10017-2024")</f>
        <v/>
      </c>
      <c r="Y30">
        <f>HYPERLINK("https://klasma.github.io/Logging_1290/tillsynsmail/A 10017-2024 tillsynsbegäran mail.docx", "A 10017-2024")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45950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45950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45950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25456-2023</t>
        </is>
      </c>
      <c r="B34" s="1" t="n">
        <v>45089</v>
      </c>
      <c r="C34" s="1" t="n">
        <v>45950</v>
      </c>
      <c r="D34" t="inlineStr">
        <is>
          <t>SKÅNE LÄN</t>
        </is>
      </c>
      <c r="E34" t="inlineStr">
        <is>
          <t>KRISTIANSTAD</t>
        </is>
      </c>
      <c r="G34" t="n">
        <v>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Krattsnabbvinge</t>
        </is>
      </c>
      <c r="S34">
        <f>HYPERLINK("https://klasma.github.io/Logging_1290/artfynd/A 25456-2023 artfynd.xlsx", "A 25456-2023")</f>
        <v/>
      </c>
      <c r="T34">
        <f>HYPERLINK("https://klasma.github.io/Logging_1290/kartor/A 25456-2023 karta.png", "A 25456-2023")</f>
        <v/>
      </c>
      <c r="V34">
        <f>HYPERLINK("https://klasma.github.io/Logging_1290/klagomål/A 25456-2023 FSC-klagomål.docx", "A 25456-2023")</f>
        <v/>
      </c>
      <c r="W34">
        <f>HYPERLINK("https://klasma.github.io/Logging_1290/klagomålsmail/A 25456-2023 FSC-klagomål mail.docx", "A 25456-2023")</f>
        <v/>
      </c>
      <c r="X34">
        <f>HYPERLINK("https://klasma.github.io/Logging_1290/tillsyn/A 25456-2023 tillsynsbegäran.docx", "A 25456-2023")</f>
        <v/>
      </c>
      <c r="Y34">
        <f>HYPERLINK("https://klasma.github.io/Logging_1290/tillsynsmail/A 25456-2023 tillsynsbegäran mail.docx", "A 25456-2023")</f>
        <v/>
      </c>
    </row>
    <row r="35" ht="15" customHeight="1">
      <c r="A35" t="inlineStr">
        <is>
          <t>A 46931-2025</t>
        </is>
      </c>
      <c r="B35" s="1" t="n">
        <v>45929</v>
      </c>
      <c r="C35" s="1" t="n">
        <v>45950</v>
      </c>
      <c r="D35" t="inlineStr">
        <is>
          <t>SKÅNE LÄN</t>
        </is>
      </c>
      <c r="E35" t="inlineStr">
        <is>
          <t>KRISTIANSTAD</t>
        </is>
      </c>
      <c r="G35" t="n">
        <v>2.2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Blåmossa</t>
        </is>
      </c>
      <c r="S35">
        <f>HYPERLINK("https://klasma.github.io/Logging_1290/artfynd/A 46931-2025 artfynd.xlsx", "A 46931-2025")</f>
        <v/>
      </c>
      <c r="T35">
        <f>HYPERLINK("https://klasma.github.io/Logging_1290/kartor/A 46931-2025 karta.png", "A 46931-2025")</f>
        <v/>
      </c>
      <c r="V35">
        <f>HYPERLINK("https://klasma.github.io/Logging_1290/klagomål/A 46931-2025 FSC-klagomål.docx", "A 46931-2025")</f>
        <v/>
      </c>
      <c r="W35">
        <f>HYPERLINK("https://klasma.github.io/Logging_1290/klagomålsmail/A 46931-2025 FSC-klagomål mail.docx", "A 46931-2025")</f>
        <v/>
      </c>
      <c r="X35">
        <f>HYPERLINK("https://klasma.github.io/Logging_1290/tillsyn/A 46931-2025 tillsynsbegäran.docx", "A 46931-2025")</f>
        <v/>
      </c>
      <c r="Y35">
        <f>HYPERLINK("https://klasma.github.io/Logging_1290/tillsynsmail/A 46931-2025 tillsynsbegäran mail.docx", "A 46931-2025")</f>
        <v/>
      </c>
    </row>
    <row r="36" ht="15" customHeight="1">
      <c r="A36" t="inlineStr">
        <is>
          <t>A 4615-2024</t>
        </is>
      </c>
      <c r="B36" s="1" t="n">
        <v>45328</v>
      </c>
      <c r="C36" s="1" t="n">
        <v>45950</v>
      </c>
      <c r="D36" t="inlineStr">
        <is>
          <t>SKÅNE LÄN</t>
        </is>
      </c>
      <c r="E36" t="inlineStr">
        <is>
          <t>KRISTIANSTAD</t>
        </is>
      </c>
      <c r="G36" t="n">
        <v>6.6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HYPERLINK("https://klasma.github.io/Logging_1290/artfynd/A 4615-2024 artfynd.xlsx", "A 4615-2024")</f>
        <v/>
      </c>
      <c r="T36">
        <f>HYPERLINK("https://klasma.github.io/Logging_1290/kartor/A 4615-2024 karta.png", "A 4615-2024")</f>
        <v/>
      </c>
      <c r="V36">
        <f>HYPERLINK("https://klasma.github.io/Logging_1290/klagomål/A 4615-2024 FSC-klagomål.docx", "A 4615-2024")</f>
        <v/>
      </c>
      <c r="W36">
        <f>HYPERLINK("https://klasma.github.io/Logging_1290/klagomålsmail/A 4615-2024 FSC-klagomål mail.docx", "A 4615-2024")</f>
        <v/>
      </c>
      <c r="X36">
        <f>HYPERLINK("https://klasma.github.io/Logging_1290/tillsyn/A 4615-2024 tillsynsbegäran.docx", "A 4615-2024")</f>
        <v/>
      </c>
      <c r="Y36">
        <f>HYPERLINK("https://klasma.github.io/Logging_1290/tillsynsmail/A 4615-2024 tillsynsbegäran mail.docx", "A 4615-2024")</f>
        <v/>
      </c>
    </row>
    <row r="37" ht="15" customHeight="1">
      <c r="A37" t="inlineStr">
        <is>
          <t>A 41004-2022</t>
        </is>
      </c>
      <c r="B37" s="1" t="n">
        <v>44825</v>
      </c>
      <c r="C37" s="1" t="n">
        <v>45950</v>
      </c>
      <c r="D37" t="inlineStr">
        <is>
          <t>SKÅNE LÄN</t>
        </is>
      </c>
      <c r="E37" t="inlineStr">
        <is>
          <t>KRISTIANSTAD</t>
        </is>
      </c>
      <c r="G37" t="n">
        <v>2.4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Skogsbräsma</t>
        </is>
      </c>
      <c r="S37">
        <f>HYPERLINK("https://klasma.github.io/Logging_1290/artfynd/A 41004-2022 artfynd.xlsx", "A 41004-2022")</f>
        <v/>
      </c>
      <c r="T37">
        <f>HYPERLINK("https://klasma.github.io/Logging_1290/kartor/A 41004-2022 karta.png", "A 41004-2022")</f>
        <v/>
      </c>
      <c r="V37">
        <f>HYPERLINK("https://klasma.github.io/Logging_1290/klagomål/A 41004-2022 FSC-klagomål.docx", "A 41004-2022")</f>
        <v/>
      </c>
      <c r="W37">
        <f>HYPERLINK("https://klasma.github.io/Logging_1290/klagomålsmail/A 41004-2022 FSC-klagomål mail.docx", "A 41004-2022")</f>
        <v/>
      </c>
      <c r="X37">
        <f>HYPERLINK("https://klasma.github.io/Logging_1290/tillsyn/A 41004-2022 tillsynsbegäran.docx", "A 41004-2022")</f>
        <v/>
      </c>
      <c r="Y37">
        <f>HYPERLINK("https://klasma.github.io/Logging_1290/tillsynsmail/A 41004-2022 tillsynsbegäran mail.docx", "A 41004-2022")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45950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HYPERLINK("https://klasma.github.io/Logging_1290/artfynd/A 26965-2023 artfynd.xlsx", "A 26965-2023")</f>
        <v/>
      </c>
      <c r="T38">
        <f>HYPERLINK("https://klasma.github.io/Logging_1290/kartor/A 26965-2023 karta.png", "A 26965-2023")</f>
        <v/>
      </c>
      <c r="V38">
        <f>HYPERLINK("https://klasma.github.io/Logging_1290/klagomål/A 26965-2023 FSC-klagomål.docx", "A 26965-2023")</f>
        <v/>
      </c>
      <c r="W38">
        <f>HYPERLINK("https://klasma.github.io/Logging_1290/klagomålsmail/A 26965-2023 FSC-klagomål mail.docx", "A 26965-2023")</f>
        <v/>
      </c>
      <c r="X38">
        <f>HYPERLINK("https://klasma.github.io/Logging_1290/tillsyn/A 26965-2023 tillsynsbegäran.docx", "A 26965-2023")</f>
        <v/>
      </c>
      <c r="Y38">
        <f>HYPERLINK("https://klasma.github.io/Logging_1290/tillsynsmail/A 26965-2023 tillsynsbegäran mail.docx", "A 26965-2023")</f>
        <v/>
      </c>
    </row>
    <row r="39" ht="15" customHeight="1">
      <c r="A39" t="inlineStr">
        <is>
          <t>A 34360-2023</t>
        </is>
      </c>
      <c r="B39" s="1" t="n">
        <v>45139</v>
      </c>
      <c r="C39" s="1" t="n">
        <v>45950</v>
      </c>
      <c r="D39" t="inlineStr">
        <is>
          <t>SKÅNE LÄN</t>
        </is>
      </c>
      <c r="E39" t="inlineStr">
        <is>
          <t>KRISTIANSTAD</t>
        </is>
      </c>
      <c r="G39" t="n">
        <v>2.2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HYPERLINK("https://klasma.github.io/Logging_1290/artfynd/A 34360-2023 artfynd.xlsx", "A 34360-2023")</f>
        <v/>
      </c>
      <c r="T39">
        <f>HYPERLINK("https://klasma.github.io/Logging_1290/kartor/A 34360-2023 karta.png", "A 34360-2023")</f>
        <v/>
      </c>
      <c r="V39">
        <f>HYPERLINK("https://klasma.github.io/Logging_1290/klagomål/A 34360-2023 FSC-klagomål.docx", "A 34360-2023")</f>
        <v/>
      </c>
      <c r="W39">
        <f>HYPERLINK("https://klasma.github.io/Logging_1290/klagomålsmail/A 34360-2023 FSC-klagomål mail.docx", "A 34360-2023")</f>
        <v/>
      </c>
      <c r="X39">
        <f>HYPERLINK("https://klasma.github.io/Logging_1290/tillsyn/A 34360-2023 tillsynsbegäran.docx", "A 34360-2023")</f>
        <v/>
      </c>
      <c r="Y39">
        <f>HYPERLINK("https://klasma.github.io/Logging_1290/tillsynsmail/A 34360-2023 tillsynsbegäran mail.docx", "A 34360-2023")</f>
        <v/>
      </c>
    </row>
    <row r="40" ht="15" customHeight="1">
      <c r="A40" t="inlineStr">
        <is>
          <t>A 1418-2024</t>
        </is>
      </c>
      <c r="B40" s="1" t="n">
        <v>45303</v>
      </c>
      <c r="C40" s="1" t="n">
        <v>45950</v>
      </c>
      <c r="D40" t="inlineStr">
        <is>
          <t>SKÅNE LÄN</t>
        </is>
      </c>
      <c r="E40" t="inlineStr">
        <is>
          <t>KRISTIANSTAD</t>
        </is>
      </c>
      <c r="F40" t="inlineStr">
        <is>
          <t>Övriga Aktiebolag</t>
        </is>
      </c>
      <c r="G40" t="n">
        <v>0.7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Gropticka</t>
        </is>
      </c>
      <c r="S40">
        <f>HYPERLINK("https://klasma.github.io/Logging_1290/artfynd/A 1418-2024 artfynd.xlsx", "A 1418-2024")</f>
        <v/>
      </c>
      <c r="T40">
        <f>HYPERLINK("https://klasma.github.io/Logging_1290/kartor/A 1418-2024 karta.png", "A 1418-2024")</f>
        <v/>
      </c>
      <c r="V40">
        <f>HYPERLINK("https://klasma.github.io/Logging_1290/klagomål/A 1418-2024 FSC-klagomål.docx", "A 1418-2024")</f>
        <v/>
      </c>
      <c r="W40">
        <f>HYPERLINK("https://klasma.github.io/Logging_1290/klagomålsmail/A 1418-2024 FSC-klagomål mail.docx", "A 1418-2024")</f>
        <v/>
      </c>
      <c r="X40">
        <f>HYPERLINK("https://klasma.github.io/Logging_1290/tillsyn/A 1418-2024 tillsynsbegäran.docx", "A 1418-2024")</f>
        <v/>
      </c>
      <c r="Y40">
        <f>HYPERLINK("https://klasma.github.io/Logging_1290/tillsynsmail/A 1418-2024 tillsynsbegäran mail.docx", "A 1418-2024")</f>
        <v/>
      </c>
    </row>
    <row r="41" ht="15" customHeight="1">
      <c r="A41" t="inlineStr">
        <is>
          <t>A 6245-2024</t>
        </is>
      </c>
      <c r="B41" s="1" t="n">
        <v>45337</v>
      </c>
      <c r="C41" s="1" t="n">
        <v>45950</v>
      </c>
      <c r="D41" t="inlineStr">
        <is>
          <t>SKÅNE LÄN</t>
        </is>
      </c>
      <c r="E41" t="inlineStr">
        <is>
          <t>KRISTIANSTAD</t>
        </is>
      </c>
      <c r="F41" t="inlineStr">
        <is>
          <t>Övriga Aktiebolag</t>
        </is>
      </c>
      <c r="G41" t="n">
        <v>8.699999999999999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Flenörtskapuschongfly</t>
        </is>
      </c>
      <c r="S41">
        <f>HYPERLINK("https://klasma.github.io/Logging_1290/artfynd/A 6245-2024 artfynd.xlsx", "A 6245-2024")</f>
        <v/>
      </c>
      <c r="T41">
        <f>HYPERLINK("https://klasma.github.io/Logging_1290/kartor/A 6245-2024 karta.png", "A 6245-2024")</f>
        <v/>
      </c>
      <c r="V41">
        <f>HYPERLINK("https://klasma.github.io/Logging_1290/klagomål/A 6245-2024 FSC-klagomål.docx", "A 6245-2024")</f>
        <v/>
      </c>
      <c r="W41">
        <f>HYPERLINK("https://klasma.github.io/Logging_1290/klagomålsmail/A 6245-2024 FSC-klagomål mail.docx", "A 6245-2024")</f>
        <v/>
      </c>
      <c r="X41">
        <f>HYPERLINK("https://klasma.github.io/Logging_1290/tillsyn/A 6245-2024 tillsynsbegäran.docx", "A 6245-2024")</f>
        <v/>
      </c>
      <c r="Y41">
        <f>HYPERLINK("https://klasma.github.io/Logging_1290/tillsynsmail/A 6245-2024 tillsynsbegäran mail.docx", "A 6245-2024")</f>
        <v/>
      </c>
    </row>
    <row r="42" ht="15" customHeight="1">
      <c r="A42" t="inlineStr">
        <is>
          <t>A 47029-2025</t>
        </is>
      </c>
      <c r="B42" s="1" t="n">
        <v>45929.58872685185</v>
      </c>
      <c r="C42" s="1" t="n">
        <v>45950</v>
      </c>
      <c r="D42" t="inlineStr">
        <is>
          <t>SKÅNE LÄN</t>
        </is>
      </c>
      <c r="E42" t="inlineStr">
        <is>
          <t>KRISTIANSTAD</t>
        </is>
      </c>
      <c r="G42" t="n">
        <v>13.5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Kopparödla</t>
        </is>
      </c>
      <c r="S42">
        <f>HYPERLINK("https://klasma.github.io/Logging_1290/artfynd/A 47029-2025 artfynd.xlsx", "A 47029-2025")</f>
        <v/>
      </c>
      <c r="T42">
        <f>HYPERLINK("https://klasma.github.io/Logging_1290/kartor/A 47029-2025 karta.png", "A 47029-2025")</f>
        <v/>
      </c>
      <c r="V42">
        <f>HYPERLINK("https://klasma.github.io/Logging_1290/klagomål/A 47029-2025 FSC-klagomål.docx", "A 47029-2025")</f>
        <v/>
      </c>
      <c r="W42">
        <f>HYPERLINK("https://klasma.github.io/Logging_1290/klagomålsmail/A 47029-2025 FSC-klagomål mail.docx", "A 47029-2025")</f>
        <v/>
      </c>
      <c r="X42">
        <f>HYPERLINK("https://klasma.github.io/Logging_1290/tillsyn/A 47029-2025 tillsynsbegäran.docx", "A 47029-2025")</f>
        <v/>
      </c>
      <c r="Y42">
        <f>HYPERLINK("https://klasma.github.io/Logging_1290/tillsynsmail/A 47029-2025 tillsynsbegäran mail.docx", "A 47029-2025")</f>
        <v/>
      </c>
    </row>
    <row r="43" ht="15" customHeight="1">
      <c r="A43" t="inlineStr">
        <is>
          <t>A 7054-2024</t>
        </is>
      </c>
      <c r="B43" s="1" t="n">
        <v>45343</v>
      </c>
      <c r="C43" s="1" t="n">
        <v>45950</v>
      </c>
      <c r="D43" t="inlineStr">
        <is>
          <t>SKÅNE LÄN</t>
        </is>
      </c>
      <c r="E43" t="inlineStr">
        <is>
          <t>KRISTIANSTAD</t>
        </is>
      </c>
      <c r="F43" t="inlineStr">
        <is>
          <t>Sveaskog</t>
        </is>
      </c>
      <c r="G43" t="n">
        <v>0.4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Törnskata</t>
        </is>
      </c>
      <c r="S43">
        <f>HYPERLINK("https://klasma.github.io/Logging_1290/artfynd/A 7054-2024 artfynd.xlsx", "A 7054-2024")</f>
        <v/>
      </c>
      <c r="T43">
        <f>HYPERLINK("https://klasma.github.io/Logging_1290/kartor/A 7054-2024 karta.png", "A 7054-2024")</f>
        <v/>
      </c>
      <c r="V43">
        <f>HYPERLINK("https://klasma.github.io/Logging_1290/klagomål/A 7054-2024 FSC-klagomål.docx", "A 7054-2024")</f>
        <v/>
      </c>
      <c r="W43">
        <f>HYPERLINK("https://klasma.github.io/Logging_1290/klagomålsmail/A 7054-2024 FSC-klagomål mail.docx", "A 7054-2024")</f>
        <v/>
      </c>
      <c r="X43">
        <f>HYPERLINK("https://klasma.github.io/Logging_1290/tillsyn/A 7054-2024 tillsynsbegäran.docx", "A 7054-2024")</f>
        <v/>
      </c>
      <c r="Y43">
        <f>HYPERLINK("https://klasma.github.io/Logging_1290/tillsynsmail/A 7054-2024 tillsynsbegäran mail.docx", "A 7054-2024")</f>
        <v/>
      </c>
      <c r="Z43">
        <f>HYPERLINK("https://klasma.github.io/Logging_1290/fåglar/A 7054-2024 prioriterade fågelarter.docx", "A 7054-2024")</f>
        <v/>
      </c>
    </row>
    <row r="44" ht="15" customHeight="1">
      <c r="A44" t="inlineStr">
        <is>
          <t>A 7433-2025</t>
        </is>
      </c>
      <c r="B44" s="1" t="n">
        <v>45702</v>
      </c>
      <c r="C44" s="1" t="n">
        <v>45950</v>
      </c>
      <c r="D44" t="inlineStr">
        <is>
          <t>SKÅNE LÄN</t>
        </is>
      </c>
      <c r="E44" t="inlineStr">
        <is>
          <t>KRISTIANSTAD</t>
        </is>
      </c>
      <c r="F44" t="inlineStr">
        <is>
          <t>Kyrkan</t>
        </is>
      </c>
      <c r="G44" t="n">
        <v>15.6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Hedblomster</t>
        </is>
      </c>
      <c r="S44">
        <f>HYPERLINK("https://klasma.github.io/Logging_1290/artfynd/A 7433-2025 artfynd.xlsx", "A 7433-2025")</f>
        <v/>
      </c>
      <c r="T44">
        <f>HYPERLINK("https://klasma.github.io/Logging_1290/kartor/A 7433-2025 karta.png", "A 7433-2025")</f>
        <v/>
      </c>
      <c r="V44">
        <f>HYPERLINK("https://klasma.github.io/Logging_1290/klagomål/A 7433-2025 FSC-klagomål.docx", "A 7433-2025")</f>
        <v/>
      </c>
      <c r="W44">
        <f>HYPERLINK("https://klasma.github.io/Logging_1290/klagomålsmail/A 7433-2025 FSC-klagomål mail.docx", "A 7433-2025")</f>
        <v/>
      </c>
      <c r="X44">
        <f>HYPERLINK("https://klasma.github.io/Logging_1290/tillsyn/A 7433-2025 tillsynsbegäran.docx", "A 7433-2025")</f>
        <v/>
      </c>
      <c r="Y44">
        <f>HYPERLINK("https://klasma.github.io/Logging_1290/tillsynsmail/A 7433-2025 tillsynsbegäran mail.docx", "A 7433-2025")</f>
        <v/>
      </c>
    </row>
    <row r="45" ht="15" customHeight="1">
      <c r="A45" t="inlineStr">
        <is>
          <t>A 18539-2022</t>
        </is>
      </c>
      <c r="B45" s="1" t="n">
        <v>44686</v>
      </c>
      <c r="C45" s="1" t="n">
        <v>45950</v>
      </c>
      <c r="D45" t="inlineStr">
        <is>
          <t>SKÅNE LÄN</t>
        </is>
      </c>
      <c r="E45" t="inlineStr">
        <is>
          <t>KRISTIANSTAD</t>
        </is>
      </c>
      <c r="G45" t="n">
        <v>4.3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Skogslysing</t>
        </is>
      </c>
      <c r="S45">
        <f>HYPERLINK("https://klasma.github.io/Logging_1290/artfynd/A 18539-2022 artfynd.xlsx", "A 18539-2022")</f>
        <v/>
      </c>
      <c r="T45">
        <f>HYPERLINK("https://klasma.github.io/Logging_1290/kartor/A 18539-2022 karta.png", "A 18539-2022")</f>
        <v/>
      </c>
      <c r="V45">
        <f>HYPERLINK("https://klasma.github.io/Logging_1290/klagomål/A 18539-2022 FSC-klagomål.docx", "A 18539-2022")</f>
        <v/>
      </c>
      <c r="W45">
        <f>HYPERLINK("https://klasma.github.io/Logging_1290/klagomålsmail/A 18539-2022 FSC-klagomål mail.docx", "A 18539-2022")</f>
        <v/>
      </c>
      <c r="X45">
        <f>HYPERLINK("https://klasma.github.io/Logging_1290/tillsyn/A 18539-2022 tillsynsbegäran.docx", "A 18539-2022")</f>
        <v/>
      </c>
      <c r="Y45">
        <f>HYPERLINK("https://klasma.github.io/Logging_1290/tillsynsmail/A 18539-2022 tillsynsbegäran mail.docx", "A 18539-2022")</f>
        <v/>
      </c>
    </row>
    <row r="46" ht="15" customHeight="1">
      <c r="A46" t="inlineStr">
        <is>
          <t>A 62349-2023</t>
        </is>
      </c>
      <c r="B46" s="1" t="n">
        <v>45267</v>
      </c>
      <c r="C46" s="1" t="n">
        <v>45950</v>
      </c>
      <c r="D46" t="inlineStr">
        <is>
          <t>SKÅNE LÄN</t>
        </is>
      </c>
      <c r="E46" t="inlineStr">
        <is>
          <t>KRISTIANSTAD</t>
        </is>
      </c>
      <c r="F46" t="inlineStr">
        <is>
          <t>Sveaskog</t>
        </is>
      </c>
      <c r="G46" t="n">
        <v>5.3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Nattskärra</t>
        </is>
      </c>
      <c r="S46">
        <f>HYPERLINK("https://klasma.github.io/Logging_1290/artfynd/A 62349-2023 artfynd.xlsx", "A 62349-2023")</f>
        <v/>
      </c>
      <c r="T46">
        <f>HYPERLINK("https://klasma.github.io/Logging_1290/kartor/A 62349-2023 karta.png", "A 62349-2023")</f>
        <v/>
      </c>
      <c r="V46">
        <f>HYPERLINK("https://klasma.github.io/Logging_1290/klagomål/A 62349-2023 FSC-klagomål.docx", "A 62349-2023")</f>
        <v/>
      </c>
      <c r="W46">
        <f>HYPERLINK("https://klasma.github.io/Logging_1290/klagomålsmail/A 62349-2023 FSC-klagomål mail.docx", "A 62349-2023")</f>
        <v/>
      </c>
      <c r="X46">
        <f>HYPERLINK("https://klasma.github.io/Logging_1290/tillsyn/A 62349-2023 tillsynsbegäran.docx", "A 62349-2023")</f>
        <v/>
      </c>
      <c r="Y46">
        <f>HYPERLINK("https://klasma.github.io/Logging_1290/tillsynsmail/A 62349-2023 tillsynsbegäran mail.docx", "A 62349-2023")</f>
        <v/>
      </c>
      <c r="Z46">
        <f>HYPERLINK("https://klasma.github.io/Logging_1290/fåglar/A 62349-2023 prioriterade fågelarter.docx", "A 62349-2023")</f>
        <v/>
      </c>
    </row>
    <row r="47" ht="15" customHeight="1">
      <c r="A47" t="inlineStr">
        <is>
          <t>A 1188-2024</t>
        </is>
      </c>
      <c r="B47" s="1" t="n">
        <v>45302</v>
      </c>
      <c r="C47" s="1" t="n">
        <v>45950</v>
      </c>
      <c r="D47" t="inlineStr">
        <is>
          <t>SKÅNE LÄN</t>
        </is>
      </c>
      <c r="E47" t="inlineStr">
        <is>
          <t>KRISTIANSTAD</t>
        </is>
      </c>
      <c r="G47" t="n">
        <v>6.1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Backsippa</t>
        </is>
      </c>
      <c r="S47">
        <f>HYPERLINK("https://klasma.github.io/Logging_1290/artfynd/A 1188-2024 artfynd.xlsx", "A 1188-2024")</f>
        <v/>
      </c>
      <c r="T47">
        <f>HYPERLINK("https://klasma.github.io/Logging_1290/kartor/A 1188-2024 karta.png", "A 1188-2024")</f>
        <v/>
      </c>
      <c r="V47">
        <f>HYPERLINK("https://klasma.github.io/Logging_1290/klagomål/A 1188-2024 FSC-klagomål.docx", "A 1188-2024")</f>
        <v/>
      </c>
      <c r="W47">
        <f>HYPERLINK("https://klasma.github.io/Logging_1290/klagomålsmail/A 1188-2024 FSC-klagomål mail.docx", "A 1188-2024")</f>
        <v/>
      </c>
      <c r="X47">
        <f>HYPERLINK("https://klasma.github.io/Logging_1290/tillsyn/A 1188-2024 tillsynsbegäran.docx", "A 1188-2024")</f>
        <v/>
      </c>
      <c r="Y47">
        <f>HYPERLINK("https://klasma.github.io/Logging_1290/tillsynsmail/A 1188-2024 tillsynsbegäran mail.docx", "A 1188-2024")</f>
        <v/>
      </c>
    </row>
    <row r="48" ht="15" customHeight="1">
      <c r="A48" t="inlineStr">
        <is>
          <t>A 47317-2025</t>
        </is>
      </c>
      <c r="B48" s="1" t="n">
        <v>45930</v>
      </c>
      <c r="C48" s="1" t="n">
        <v>45950</v>
      </c>
      <c r="D48" t="inlineStr">
        <is>
          <t>SKÅNE LÄN</t>
        </is>
      </c>
      <c r="E48" t="inlineStr">
        <is>
          <t>KRISTIANSTAD</t>
        </is>
      </c>
      <c r="G48" t="n">
        <v>10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Lungrot</t>
        </is>
      </c>
      <c r="S48">
        <f>HYPERLINK("https://klasma.github.io/Logging_1290/artfynd/A 47317-2025 artfynd.xlsx", "A 47317-2025")</f>
        <v/>
      </c>
      <c r="T48">
        <f>HYPERLINK("https://klasma.github.io/Logging_1290/kartor/A 47317-2025 karta.png", "A 47317-2025")</f>
        <v/>
      </c>
      <c r="V48">
        <f>HYPERLINK("https://klasma.github.io/Logging_1290/klagomål/A 47317-2025 FSC-klagomål.docx", "A 47317-2025")</f>
        <v/>
      </c>
      <c r="W48">
        <f>HYPERLINK("https://klasma.github.io/Logging_1290/klagomålsmail/A 47317-2025 FSC-klagomål mail.docx", "A 47317-2025")</f>
        <v/>
      </c>
      <c r="X48">
        <f>HYPERLINK("https://klasma.github.io/Logging_1290/tillsyn/A 47317-2025 tillsynsbegäran.docx", "A 47317-2025")</f>
        <v/>
      </c>
      <c r="Y48">
        <f>HYPERLINK("https://klasma.github.io/Logging_1290/tillsynsmail/A 47317-2025 tillsynsbegäran mail.docx", "A 47317-2025")</f>
        <v/>
      </c>
    </row>
    <row r="49" ht="15" customHeight="1">
      <c r="A49" t="inlineStr">
        <is>
          <t>A 46870-2023</t>
        </is>
      </c>
      <c r="B49" s="1" t="n">
        <v>45200.76865740741</v>
      </c>
      <c r="C49" s="1" t="n">
        <v>45950</v>
      </c>
      <c r="D49" t="inlineStr">
        <is>
          <t>SKÅNE LÄN</t>
        </is>
      </c>
      <c r="E49" t="inlineStr">
        <is>
          <t>KRISTIANSTAD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Klasefibbla</t>
        </is>
      </c>
      <c r="S49">
        <f>HYPERLINK("https://klasma.github.io/Logging_1290/artfynd/A 46870-2023 artfynd.xlsx", "A 46870-2023")</f>
        <v/>
      </c>
      <c r="T49">
        <f>HYPERLINK("https://klasma.github.io/Logging_1290/kartor/A 46870-2023 karta.png", "A 46870-2023")</f>
        <v/>
      </c>
      <c r="V49">
        <f>HYPERLINK("https://klasma.github.io/Logging_1290/klagomål/A 46870-2023 FSC-klagomål.docx", "A 46870-2023")</f>
        <v/>
      </c>
      <c r="W49">
        <f>HYPERLINK("https://klasma.github.io/Logging_1290/klagomålsmail/A 46870-2023 FSC-klagomål mail.docx", "A 46870-2023")</f>
        <v/>
      </c>
      <c r="X49">
        <f>HYPERLINK("https://klasma.github.io/Logging_1290/tillsyn/A 46870-2023 tillsynsbegäran.docx", "A 46870-2023")</f>
        <v/>
      </c>
      <c r="Y49">
        <f>HYPERLINK("https://klasma.github.io/Logging_1290/tillsynsmail/A 46870-2023 tillsynsbegäran mail.docx", "A 46870-2023")</f>
        <v/>
      </c>
    </row>
    <row r="50" ht="15" customHeight="1">
      <c r="A50" t="inlineStr">
        <is>
          <t>A 47308-2025</t>
        </is>
      </c>
      <c r="B50" s="1" t="n">
        <v>45930</v>
      </c>
      <c r="C50" s="1" t="n">
        <v>45950</v>
      </c>
      <c r="D50" t="inlineStr">
        <is>
          <t>SKÅNE LÄN</t>
        </is>
      </c>
      <c r="E50" t="inlineStr">
        <is>
          <t>KRISTIANSTAD</t>
        </is>
      </c>
      <c r="G50" t="n">
        <v>3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Dvärgjohannesört</t>
        </is>
      </c>
      <c r="S50">
        <f>HYPERLINK("https://klasma.github.io/Logging_1290/artfynd/A 47308-2025 artfynd.xlsx", "A 47308-2025")</f>
        <v/>
      </c>
      <c r="T50">
        <f>HYPERLINK("https://klasma.github.io/Logging_1290/kartor/A 47308-2025 karta.png", "A 47308-2025")</f>
        <v/>
      </c>
      <c r="V50">
        <f>HYPERLINK("https://klasma.github.io/Logging_1290/klagomål/A 47308-2025 FSC-klagomål.docx", "A 47308-2025")</f>
        <v/>
      </c>
      <c r="W50">
        <f>HYPERLINK("https://klasma.github.io/Logging_1290/klagomålsmail/A 47308-2025 FSC-klagomål mail.docx", "A 47308-2025")</f>
        <v/>
      </c>
      <c r="X50">
        <f>HYPERLINK("https://klasma.github.io/Logging_1290/tillsyn/A 47308-2025 tillsynsbegäran.docx", "A 47308-2025")</f>
        <v/>
      </c>
      <c r="Y50">
        <f>HYPERLINK("https://klasma.github.io/Logging_1290/tillsynsmail/A 47308-2025 tillsynsbegäran mail.docx", "A 47308-2025")</f>
        <v/>
      </c>
    </row>
    <row r="51" ht="15" customHeight="1">
      <c r="A51" t="inlineStr">
        <is>
          <t>A 47662-2025</t>
        </is>
      </c>
      <c r="B51" s="1" t="n">
        <v>45931.56096064814</v>
      </c>
      <c r="C51" s="1" t="n">
        <v>45950</v>
      </c>
      <c r="D51" t="inlineStr">
        <is>
          <t>SKÅNE LÄN</t>
        </is>
      </c>
      <c r="E51" t="inlineStr">
        <is>
          <t>KRISTIANSTAD</t>
        </is>
      </c>
      <c r="F51" t="inlineStr">
        <is>
          <t>Övriga Aktiebolag</t>
        </is>
      </c>
      <c r="G51" t="n">
        <v>3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Småvänderot</t>
        </is>
      </c>
      <c r="S51">
        <f>HYPERLINK("https://klasma.github.io/Logging_1290/artfynd/A 47662-2025 artfynd.xlsx", "A 47662-2025")</f>
        <v/>
      </c>
      <c r="T51">
        <f>HYPERLINK("https://klasma.github.io/Logging_1290/kartor/A 47662-2025 karta.png", "A 47662-2025")</f>
        <v/>
      </c>
      <c r="V51">
        <f>HYPERLINK("https://klasma.github.io/Logging_1290/klagomål/A 47662-2025 FSC-klagomål.docx", "A 47662-2025")</f>
        <v/>
      </c>
      <c r="W51">
        <f>HYPERLINK("https://klasma.github.io/Logging_1290/klagomålsmail/A 47662-2025 FSC-klagomål mail.docx", "A 47662-2025")</f>
        <v/>
      </c>
      <c r="X51">
        <f>HYPERLINK("https://klasma.github.io/Logging_1290/tillsyn/A 47662-2025 tillsynsbegäran.docx", "A 47662-2025")</f>
        <v/>
      </c>
      <c r="Y51">
        <f>HYPERLINK("https://klasma.github.io/Logging_1290/tillsynsmail/A 47662-2025 tillsynsbegäran mail.docx", "A 47662-2025")</f>
        <v/>
      </c>
    </row>
    <row r="52" ht="15" customHeight="1">
      <c r="A52" t="inlineStr">
        <is>
          <t>A 50779-2024</t>
        </is>
      </c>
      <c r="B52" s="1" t="n">
        <v>45602</v>
      </c>
      <c r="C52" s="1" t="n">
        <v>45950</v>
      </c>
      <c r="D52" t="inlineStr">
        <is>
          <t>SKÅNE LÄN</t>
        </is>
      </c>
      <c r="E52" t="inlineStr">
        <is>
          <t>KRISTIANSTAD</t>
        </is>
      </c>
      <c r="G52" t="n">
        <v>5.7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Bokoxe</t>
        </is>
      </c>
      <c r="S52">
        <f>HYPERLINK("https://klasma.github.io/Logging_1290/artfynd/A 50779-2024 artfynd.xlsx", "A 50779-2024")</f>
        <v/>
      </c>
      <c r="T52">
        <f>HYPERLINK("https://klasma.github.io/Logging_1290/kartor/A 50779-2024 karta.png", "A 50779-2024")</f>
        <v/>
      </c>
      <c r="V52">
        <f>HYPERLINK("https://klasma.github.io/Logging_1290/klagomål/A 50779-2024 FSC-klagomål.docx", "A 50779-2024")</f>
        <v/>
      </c>
      <c r="W52">
        <f>HYPERLINK("https://klasma.github.io/Logging_1290/klagomålsmail/A 50779-2024 FSC-klagomål mail.docx", "A 50779-2024")</f>
        <v/>
      </c>
      <c r="X52">
        <f>HYPERLINK("https://klasma.github.io/Logging_1290/tillsyn/A 50779-2024 tillsynsbegäran.docx", "A 50779-2024")</f>
        <v/>
      </c>
      <c r="Y52">
        <f>HYPERLINK("https://klasma.github.io/Logging_1290/tillsynsmail/A 50779-2024 tillsynsbegäran mail.docx", "A 50779-2024")</f>
        <v/>
      </c>
    </row>
    <row r="53" ht="15" customHeight="1">
      <c r="A53" t="inlineStr">
        <is>
          <t>A 3954-2024</t>
        </is>
      </c>
      <c r="B53" s="1" t="n">
        <v>45322</v>
      </c>
      <c r="C53" s="1" t="n">
        <v>45950</v>
      </c>
      <c r="D53" t="inlineStr">
        <is>
          <t>SKÅNE LÄN</t>
        </is>
      </c>
      <c r="E53" t="inlineStr">
        <is>
          <t>KRISTIANSTAD</t>
        </is>
      </c>
      <c r="G53" t="n">
        <v>1.2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Slåttergubbe</t>
        </is>
      </c>
      <c r="S53">
        <f>HYPERLINK("https://klasma.github.io/Logging_1290/artfynd/A 3954-2024 artfynd.xlsx", "A 3954-2024")</f>
        <v/>
      </c>
      <c r="T53">
        <f>HYPERLINK("https://klasma.github.io/Logging_1290/kartor/A 3954-2024 karta.png", "A 3954-2024")</f>
        <v/>
      </c>
      <c r="V53">
        <f>HYPERLINK("https://klasma.github.io/Logging_1290/klagomål/A 3954-2024 FSC-klagomål.docx", "A 3954-2024")</f>
        <v/>
      </c>
      <c r="W53">
        <f>HYPERLINK("https://klasma.github.io/Logging_1290/klagomålsmail/A 3954-2024 FSC-klagomål mail.docx", "A 3954-2024")</f>
        <v/>
      </c>
      <c r="X53">
        <f>HYPERLINK("https://klasma.github.io/Logging_1290/tillsyn/A 3954-2024 tillsynsbegäran.docx", "A 3954-2024")</f>
        <v/>
      </c>
      <c r="Y53">
        <f>HYPERLINK("https://klasma.github.io/Logging_1290/tillsynsmail/A 3954-2024 tillsynsbegäran mail.docx", "A 3954-2024")</f>
        <v/>
      </c>
    </row>
    <row r="54" ht="15" customHeight="1">
      <c r="A54" t="inlineStr">
        <is>
          <t>A 31620-2024</t>
        </is>
      </c>
      <c r="B54" s="1" t="n">
        <v>45506</v>
      </c>
      <c r="C54" s="1" t="n">
        <v>45950</v>
      </c>
      <c r="D54" t="inlineStr">
        <is>
          <t>SKÅNE LÄN</t>
        </is>
      </c>
      <c r="E54" t="inlineStr">
        <is>
          <t>KRISTIANSTAD</t>
        </is>
      </c>
      <c r="G54" t="n">
        <v>0.5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Backsippa</t>
        </is>
      </c>
      <c r="S54">
        <f>HYPERLINK("https://klasma.github.io/Logging_1290/artfynd/A 31620-2024 artfynd.xlsx", "A 31620-2024")</f>
        <v/>
      </c>
      <c r="T54">
        <f>HYPERLINK("https://klasma.github.io/Logging_1290/kartor/A 31620-2024 karta.png", "A 31620-2024")</f>
        <v/>
      </c>
      <c r="V54">
        <f>HYPERLINK("https://klasma.github.io/Logging_1290/klagomål/A 31620-2024 FSC-klagomål.docx", "A 31620-2024")</f>
        <v/>
      </c>
      <c r="W54">
        <f>HYPERLINK("https://klasma.github.io/Logging_1290/klagomålsmail/A 31620-2024 FSC-klagomål mail.docx", "A 31620-2024")</f>
        <v/>
      </c>
      <c r="X54">
        <f>HYPERLINK("https://klasma.github.io/Logging_1290/tillsyn/A 31620-2024 tillsynsbegäran.docx", "A 31620-2024")</f>
        <v/>
      </c>
      <c r="Y54">
        <f>HYPERLINK("https://klasma.github.io/Logging_1290/tillsynsmail/A 31620-2024 tillsynsbegäran mail.docx", "A 31620-2024")</f>
        <v/>
      </c>
    </row>
    <row r="55" ht="15" customHeight="1">
      <c r="A55" t="inlineStr">
        <is>
          <t>A 30526-2024</t>
        </is>
      </c>
      <c r="B55" s="1" t="n">
        <v>45492</v>
      </c>
      <c r="C55" s="1" t="n">
        <v>45950</v>
      </c>
      <c r="D55" t="inlineStr">
        <is>
          <t>SKÅNE LÄN</t>
        </is>
      </c>
      <c r="E55" t="inlineStr">
        <is>
          <t>KRISTIANSTAD</t>
        </is>
      </c>
      <c r="G55" t="n">
        <v>2.3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Dvärgjohannesört</t>
        </is>
      </c>
      <c r="S55">
        <f>HYPERLINK("https://klasma.github.io/Logging_1290/artfynd/A 30526-2024 artfynd.xlsx", "A 30526-2024")</f>
        <v/>
      </c>
      <c r="T55">
        <f>HYPERLINK("https://klasma.github.io/Logging_1290/kartor/A 30526-2024 karta.png", "A 30526-2024")</f>
        <v/>
      </c>
      <c r="V55">
        <f>HYPERLINK("https://klasma.github.io/Logging_1290/klagomål/A 30526-2024 FSC-klagomål.docx", "A 30526-2024")</f>
        <v/>
      </c>
      <c r="W55">
        <f>HYPERLINK("https://klasma.github.io/Logging_1290/klagomålsmail/A 30526-2024 FSC-klagomål mail.docx", "A 30526-2024")</f>
        <v/>
      </c>
      <c r="X55">
        <f>HYPERLINK("https://klasma.github.io/Logging_1290/tillsyn/A 30526-2024 tillsynsbegäran.docx", "A 30526-2024")</f>
        <v/>
      </c>
      <c r="Y55">
        <f>HYPERLINK("https://klasma.github.io/Logging_1290/tillsynsmail/A 30526-2024 tillsynsbegäran mail.docx", "A 30526-2024")</f>
        <v/>
      </c>
    </row>
    <row r="56" ht="15" customHeight="1">
      <c r="A56" t="inlineStr">
        <is>
          <t>A 27234-2025</t>
        </is>
      </c>
      <c r="B56" s="1" t="n">
        <v>45812.44396990741</v>
      </c>
      <c r="C56" s="1" t="n">
        <v>45950</v>
      </c>
      <c r="D56" t="inlineStr">
        <is>
          <t>SKÅNE LÄN</t>
        </is>
      </c>
      <c r="E56" t="inlineStr">
        <is>
          <t>KRISTIANSTAD</t>
        </is>
      </c>
      <c r="G56" t="n">
        <v>1.5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HYPERLINK("https://klasma.github.io/Logging_1290/artfynd/A 27234-2025 artfynd.xlsx", "A 27234-2025")</f>
        <v/>
      </c>
      <c r="T56">
        <f>HYPERLINK("https://klasma.github.io/Logging_1290/kartor/A 27234-2025 karta.png", "A 27234-2025")</f>
        <v/>
      </c>
      <c r="V56">
        <f>HYPERLINK("https://klasma.github.io/Logging_1290/klagomål/A 27234-2025 FSC-klagomål.docx", "A 27234-2025")</f>
        <v/>
      </c>
      <c r="W56">
        <f>HYPERLINK("https://klasma.github.io/Logging_1290/klagomålsmail/A 27234-2025 FSC-klagomål mail.docx", "A 27234-2025")</f>
        <v/>
      </c>
      <c r="X56">
        <f>HYPERLINK("https://klasma.github.io/Logging_1290/tillsyn/A 27234-2025 tillsynsbegäran.docx", "A 27234-2025")</f>
        <v/>
      </c>
      <c r="Y56">
        <f>HYPERLINK("https://klasma.github.io/Logging_1290/tillsynsmail/A 27234-2025 tillsynsbegäran mail.docx", "A 27234-2025")</f>
        <v/>
      </c>
    </row>
    <row r="57" ht="15" customHeight="1">
      <c r="A57" t="inlineStr">
        <is>
          <t>A 62067-2022</t>
        </is>
      </c>
      <c r="B57" s="1" t="n">
        <v>44918</v>
      </c>
      <c r="C57" s="1" t="n">
        <v>45950</v>
      </c>
      <c r="D57" t="inlineStr">
        <is>
          <t>SKÅNE LÄN</t>
        </is>
      </c>
      <c r="E57" t="inlineStr">
        <is>
          <t>KRISTIANSTAD</t>
        </is>
      </c>
      <c r="G57" t="n">
        <v>3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Plattad jordtunga</t>
        </is>
      </c>
      <c r="S57">
        <f>HYPERLINK("https://klasma.github.io/Logging_1290/artfynd/A 62067-2022 artfynd.xlsx", "A 62067-2022")</f>
        <v/>
      </c>
      <c r="T57">
        <f>HYPERLINK("https://klasma.github.io/Logging_1290/kartor/A 62067-2022 karta.png", "A 62067-2022")</f>
        <v/>
      </c>
      <c r="V57">
        <f>HYPERLINK("https://klasma.github.io/Logging_1290/klagomål/A 62067-2022 FSC-klagomål.docx", "A 62067-2022")</f>
        <v/>
      </c>
      <c r="W57">
        <f>HYPERLINK("https://klasma.github.io/Logging_1290/klagomålsmail/A 62067-2022 FSC-klagomål mail.docx", "A 62067-2022")</f>
        <v/>
      </c>
      <c r="X57">
        <f>HYPERLINK("https://klasma.github.io/Logging_1290/tillsyn/A 62067-2022 tillsynsbegäran.docx", "A 62067-2022")</f>
        <v/>
      </c>
      <c r="Y57">
        <f>HYPERLINK("https://klasma.github.io/Logging_1290/tillsynsmail/A 62067-2022 tillsynsbegäran mail.docx", "A 62067-2022")</f>
        <v/>
      </c>
    </row>
    <row r="58" ht="15" customHeight="1">
      <c r="A58" t="inlineStr">
        <is>
          <t>A 28342-2024</t>
        </is>
      </c>
      <c r="B58" s="1" t="n">
        <v>45477</v>
      </c>
      <c r="C58" s="1" t="n">
        <v>45950</v>
      </c>
      <c r="D58" t="inlineStr">
        <is>
          <t>SKÅNE LÄN</t>
        </is>
      </c>
      <c r="E58" t="inlineStr">
        <is>
          <t>KRISTIANSTAD</t>
        </is>
      </c>
      <c r="G58" t="n">
        <v>3.2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Knölspindel</t>
        </is>
      </c>
      <c r="S58">
        <f>HYPERLINK("https://klasma.github.io/Logging_1290/artfynd/A 28342-2024 artfynd.xlsx", "A 28342-2024")</f>
        <v/>
      </c>
      <c r="T58">
        <f>HYPERLINK("https://klasma.github.io/Logging_1290/kartor/A 28342-2024 karta.png", "A 28342-2024")</f>
        <v/>
      </c>
      <c r="V58">
        <f>HYPERLINK("https://klasma.github.io/Logging_1290/klagomål/A 28342-2024 FSC-klagomål.docx", "A 28342-2024")</f>
        <v/>
      </c>
      <c r="W58">
        <f>HYPERLINK("https://klasma.github.io/Logging_1290/klagomålsmail/A 28342-2024 FSC-klagomål mail.docx", "A 28342-2024")</f>
        <v/>
      </c>
      <c r="X58">
        <f>HYPERLINK("https://klasma.github.io/Logging_1290/tillsyn/A 28342-2024 tillsynsbegäran.docx", "A 28342-2024")</f>
        <v/>
      </c>
      <c r="Y58">
        <f>HYPERLINK("https://klasma.github.io/Logging_1290/tillsynsmail/A 28342-2024 tillsynsbegäran mail.docx", "A 28342-2024")</f>
        <v/>
      </c>
    </row>
    <row r="59" ht="15" customHeight="1">
      <c r="A59" t="inlineStr">
        <is>
          <t>A 28429-2024</t>
        </is>
      </c>
      <c r="B59" s="1" t="n">
        <v>45477</v>
      </c>
      <c r="C59" s="1" t="n">
        <v>45950</v>
      </c>
      <c r="D59" t="inlineStr">
        <is>
          <t>SKÅNE LÄN</t>
        </is>
      </c>
      <c r="E59" t="inlineStr">
        <is>
          <t>KRISTIANSTAD</t>
        </is>
      </c>
      <c r="G59" t="n">
        <v>0.4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Knölspindel</t>
        </is>
      </c>
      <c r="S59">
        <f>HYPERLINK("https://klasma.github.io/Logging_1290/artfynd/A 28429-2024 artfynd.xlsx", "A 28429-2024")</f>
        <v/>
      </c>
      <c r="T59">
        <f>HYPERLINK("https://klasma.github.io/Logging_1290/kartor/A 28429-2024 karta.png", "A 28429-2024")</f>
        <v/>
      </c>
      <c r="V59">
        <f>HYPERLINK("https://klasma.github.io/Logging_1290/klagomål/A 28429-2024 FSC-klagomål.docx", "A 28429-2024")</f>
        <v/>
      </c>
      <c r="W59">
        <f>HYPERLINK("https://klasma.github.io/Logging_1290/klagomålsmail/A 28429-2024 FSC-klagomål mail.docx", "A 28429-2024")</f>
        <v/>
      </c>
      <c r="X59">
        <f>HYPERLINK("https://klasma.github.io/Logging_1290/tillsyn/A 28429-2024 tillsynsbegäran.docx", "A 28429-2024")</f>
        <v/>
      </c>
      <c r="Y59">
        <f>HYPERLINK("https://klasma.github.io/Logging_1290/tillsynsmail/A 28429-2024 tillsynsbegäran mail.docx", "A 28429-2024")</f>
        <v/>
      </c>
    </row>
    <row r="60" ht="15" customHeight="1">
      <c r="A60" t="inlineStr">
        <is>
          <t>A 25762-2024</t>
        </is>
      </c>
      <c r="B60" s="1" t="n">
        <v>45465.76983796297</v>
      </c>
      <c r="C60" s="1" t="n">
        <v>45950</v>
      </c>
      <c r="D60" t="inlineStr">
        <is>
          <t>SKÅNE LÄN</t>
        </is>
      </c>
      <c r="E60" t="inlineStr">
        <is>
          <t>KRISTIANSTAD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HYPERLINK("https://klasma.github.io/Logging_1290/artfynd/A 25762-2024 artfynd.xlsx", "A 25762-2024")</f>
        <v/>
      </c>
      <c r="T60">
        <f>HYPERLINK("https://klasma.github.io/Logging_1290/kartor/A 25762-2024 karta.png", "A 25762-2024")</f>
        <v/>
      </c>
      <c r="V60">
        <f>HYPERLINK("https://klasma.github.io/Logging_1290/klagomål/A 25762-2024 FSC-klagomål.docx", "A 25762-2024")</f>
        <v/>
      </c>
      <c r="W60">
        <f>HYPERLINK("https://klasma.github.io/Logging_1290/klagomålsmail/A 25762-2024 FSC-klagomål mail.docx", "A 25762-2024")</f>
        <v/>
      </c>
      <c r="X60">
        <f>HYPERLINK("https://klasma.github.io/Logging_1290/tillsyn/A 25762-2024 tillsynsbegäran.docx", "A 25762-2024")</f>
        <v/>
      </c>
      <c r="Y60">
        <f>HYPERLINK("https://klasma.github.io/Logging_1290/tillsynsmail/A 25762-2024 tillsynsbegäran mail.docx", "A 25762-2024")</f>
        <v/>
      </c>
    </row>
    <row r="61" ht="15" customHeight="1">
      <c r="A61" t="inlineStr">
        <is>
          <t>A 11720-2025</t>
        </is>
      </c>
      <c r="B61" s="1" t="n">
        <v>45727</v>
      </c>
      <c r="C61" s="1" t="n">
        <v>45950</v>
      </c>
      <c r="D61" t="inlineStr">
        <is>
          <t>SKÅNE LÄN</t>
        </is>
      </c>
      <c r="E61" t="inlineStr">
        <is>
          <t>KRISTIANSTAD</t>
        </is>
      </c>
      <c r="G61" t="n">
        <v>3.1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Igelkottsröksvamp</t>
        </is>
      </c>
      <c r="S61">
        <f>HYPERLINK("https://klasma.github.io/Logging_1290/artfynd/A 11720-2025 artfynd.xlsx", "A 11720-2025")</f>
        <v/>
      </c>
      <c r="T61">
        <f>HYPERLINK("https://klasma.github.io/Logging_1290/kartor/A 11720-2025 karta.png", "A 11720-2025")</f>
        <v/>
      </c>
      <c r="V61">
        <f>HYPERLINK("https://klasma.github.io/Logging_1290/klagomål/A 11720-2025 FSC-klagomål.docx", "A 11720-2025")</f>
        <v/>
      </c>
      <c r="W61">
        <f>HYPERLINK("https://klasma.github.io/Logging_1290/klagomålsmail/A 11720-2025 FSC-klagomål mail.docx", "A 11720-2025")</f>
        <v/>
      </c>
      <c r="X61">
        <f>HYPERLINK("https://klasma.github.io/Logging_1290/tillsyn/A 11720-2025 tillsynsbegäran.docx", "A 11720-2025")</f>
        <v/>
      </c>
      <c r="Y61">
        <f>HYPERLINK("https://klasma.github.io/Logging_1290/tillsynsmail/A 11720-2025 tillsynsbegäran mail.docx", "A 11720-2025")</f>
        <v/>
      </c>
    </row>
    <row r="62" ht="15" customHeight="1">
      <c r="A62" t="inlineStr">
        <is>
          <t>A 33883-2025</t>
        </is>
      </c>
      <c r="B62" s="1" t="n">
        <v>45842.57001157408</v>
      </c>
      <c r="C62" s="1" t="n">
        <v>45950</v>
      </c>
      <c r="D62" t="inlineStr">
        <is>
          <t>SKÅNE LÄN</t>
        </is>
      </c>
      <c r="E62" t="inlineStr">
        <is>
          <t>KRISTIANSTAD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Stor häxört</t>
        </is>
      </c>
      <c r="S62">
        <f>HYPERLINK("https://klasma.github.io/Logging_1290/artfynd/A 33883-2025 artfynd.xlsx", "A 33883-2025")</f>
        <v/>
      </c>
      <c r="T62">
        <f>HYPERLINK("https://klasma.github.io/Logging_1290/kartor/A 33883-2025 karta.png", "A 33883-2025")</f>
        <v/>
      </c>
      <c r="V62">
        <f>HYPERLINK("https://klasma.github.io/Logging_1290/klagomål/A 33883-2025 FSC-klagomål.docx", "A 33883-2025")</f>
        <v/>
      </c>
      <c r="W62">
        <f>HYPERLINK("https://klasma.github.io/Logging_1290/klagomålsmail/A 33883-2025 FSC-klagomål mail.docx", "A 33883-2025")</f>
        <v/>
      </c>
      <c r="X62">
        <f>HYPERLINK("https://klasma.github.io/Logging_1290/tillsyn/A 33883-2025 tillsynsbegäran.docx", "A 33883-2025")</f>
        <v/>
      </c>
      <c r="Y62">
        <f>HYPERLINK("https://klasma.github.io/Logging_1290/tillsynsmail/A 33883-2025 tillsynsbegäran mail.docx", "A 33883-2025")</f>
        <v/>
      </c>
    </row>
    <row r="63" ht="15" customHeight="1">
      <c r="A63" t="inlineStr">
        <is>
          <t>A 32101-2024</t>
        </is>
      </c>
      <c r="B63" s="1" t="n">
        <v>45511.41752314815</v>
      </c>
      <c r="C63" s="1" t="n">
        <v>45950</v>
      </c>
      <c r="D63" t="inlineStr">
        <is>
          <t>SKÅNE LÄN</t>
        </is>
      </c>
      <c r="E63" t="inlineStr">
        <is>
          <t>KRISTIANSTAD</t>
        </is>
      </c>
      <c r="G63" t="n">
        <v>6.6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Skogsknipprot</t>
        </is>
      </c>
      <c r="S63">
        <f>HYPERLINK("https://klasma.github.io/Logging_1290/artfynd/A 32101-2024 artfynd.xlsx", "A 32101-2024")</f>
        <v/>
      </c>
      <c r="T63">
        <f>HYPERLINK("https://klasma.github.io/Logging_1290/kartor/A 32101-2024 karta.png", "A 32101-2024")</f>
        <v/>
      </c>
      <c r="V63">
        <f>HYPERLINK("https://klasma.github.io/Logging_1290/klagomål/A 32101-2024 FSC-klagomål.docx", "A 32101-2024")</f>
        <v/>
      </c>
      <c r="W63">
        <f>HYPERLINK("https://klasma.github.io/Logging_1290/klagomålsmail/A 32101-2024 FSC-klagomål mail.docx", "A 32101-2024")</f>
        <v/>
      </c>
      <c r="X63">
        <f>HYPERLINK("https://klasma.github.io/Logging_1290/tillsyn/A 32101-2024 tillsynsbegäran.docx", "A 32101-2024")</f>
        <v/>
      </c>
      <c r="Y63">
        <f>HYPERLINK("https://klasma.github.io/Logging_1290/tillsynsmail/A 32101-2024 tillsynsbegäran mail.docx", "A 32101-2024")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45950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45950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45950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45950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45950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53258-2021</t>
        </is>
      </c>
      <c r="B69" s="1" t="n">
        <v>44468.47100694444</v>
      </c>
      <c r="C69" s="1" t="n">
        <v>45950</v>
      </c>
      <c r="D69" t="inlineStr">
        <is>
          <t>SKÅNE LÄN</t>
        </is>
      </c>
      <c r="E69" t="inlineStr">
        <is>
          <t>KRISTIANSTAD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43981-2021</t>
        </is>
      </c>
      <c r="B70" s="1" t="n">
        <v>44434</v>
      </c>
      <c r="C70" s="1" t="n">
        <v>45950</v>
      </c>
      <c r="D70" t="inlineStr">
        <is>
          <t>SKÅNE LÄN</t>
        </is>
      </c>
      <c r="E70" t="inlineStr">
        <is>
          <t>KRISTIANSTAD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43868-2022</t>
        </is>
      </c>
      <c r="B71" s="1" t="n">
        <v>44838.43608796296</v>
      </c>
      <c r="C71" s="1" t="n">
        <v>45950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45950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45950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45950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45950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45950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45950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45950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16588-2022</t>
        </is>
      </c>
      <c r="B79" s="1" t="n">
        <v>44672.47938657407</v>
      </c>
      <c r="C79" s="1" t="n">
        <v>45950</v>
      </c>
      <c r="D79" t="inlineStr">
        <is>
          <t>SKÅNE LÄN</t>
        </is>
      </c>
      <c r="E79" t="inlineStr">
        <is>
          <t>KRISTIANSTAD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21390-2022</t>
        </is>
      </c>
      <c r="B80" s="1" t="n">
        <v>44705</v>
      </c>
      <c r="C80" s="1" t="n">
        <v>45950</v>
      </c>
      <c r="D80" t="inlineStr">
        <is>
          <t>SKÅNE LÄN</t>
        </is>
      </c>
      <c r="E80" t="inlineStr">
        <is>
          <t>KRISTIANSTAD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48707-2021</t>
        </is>
      </c>
      <c r="B81" s="1" t="n">
        <v>44452</v>
      </c>
      <c r="C81" s="1" t="n">
        <v>45950</v>
      </c>
      <c r="D81" t="inlineStr">
        <is>
          <t>SKÅNE LÄN</t>
        </is>
      </c>
      <c r="E81" t="inlineStr">
        <is>
          <t>KRISTIANSTAD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74289-2021</t>
        </is>
      </c>
      <c r="B82" s="1" t="n">
        <v>44558</v>
      </c>
      <c r="C82" s="1" t="n">
        <v>45950</v>
      </c>
      <c r="D82" t="inlineStr">
        <is>
          <t>SKÅNE LÄN</t>
        </is>
      </c>
      <c r="E82" t="inlineStr">
        <is>
          <t>KRISTIANSTAD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24415-2022</t>
        </is>
      </c>
      <c r="B83" s="1" t="n">
        <v>44725</v>
      </c>
      <c r="C83" s="1" t="n">
        <v>45950</v>
      </c>
      <c r="D83" t="inlineStr">
        <is>
          <t>SKÅNE LÄN</t>
        </is>
      </c>
      <c r="E83" t="inlineStr">
        <is>
          <t>KRISTIANSTAD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74507-2021</t>
        </is>
      </c>
      <c r="B84" s="1" t="n">
        <v>44560</v>
      </c>
      <c r="C84" s="1" t="n">
        <v>45950</v>
      </c>
      <c r="D84" t="inlineStr">
        <is>
          <t>SKÅNE LÄN</t>
        </is>
      </c>
      <c r="E84" t="inlineStr">
        <is>
          <t>KRISTIANSTAD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27960-2022</t>
        </is>
      </c>
      <c r="B85" s="1" t="n">
        <v>44744</v>
      </c>
      <c r="C85" s="1" t="n">
        <v>45950</v>
      </c>
      <c r="D85" t="inlineStr">
        <is>
          <t>SKÅNE LÄN</t>
        </is>
      </c>
      <c r="E85" t="inlineStr">
        <is>
          <t>KRISTIANSTAD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30864-2022</t>
        </is>
      </c>
      <c r="B86" s="1" t="n">
        <v>44767</v>
      </c>
      <c r="C86" s="1" t="n">
        <v>45950</v>
      </c>
      <c r="D86" t="inlineStr">
        <is>
          <t>SKÅNE LÄN</t>
        </is>
      </c>
      <c r="E86" t="inlineStr">
        <is>
          <t>KRISTIANSTAD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45950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44361-2021</t>
        </is>
      </c>
      <c r="B88" s="1" t="n">
        <v>44435</v>
      </c>
      <c r="C88" s="1" t="n">
        <v>45950</v>
      </c>
      <c r="D88" t="inlineStr">
        <is>
          <t>SKÅNE LÄN</t>
        </is>
      </c>
      <c r="E88" t="inlineStr">
        <is>
          <t>KRISTIANSTAD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37556-2021</t>
        </is>
      </c>
      <c r="B89" s="1" t="n">
        <v>44399.50987268519</v>
      </c>
      <c r="C89" s="1" t="n">
        <v>45950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44329-2021</t>
        </is>
      </c>
      <c r="B90" s="1" t="n">
        <v>44435</v>
      </c>
      <c r="C90" s="1" t="n">
        <v>45950</v>
      </c>
      <c r="D90" t="inlineStr">
        <is>
          <t>SKÅNE LÄN</t>
        </is>
      </c>
      <c r="E90" t="inlineStr">
        <is>
          <t>KRISTIANSTAD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45950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50-2021</t>
        </is>
      </c>
      <c r="B92" s="1" t="n">
        <v>44199</v>
      </c>
      <c r="C92" s="1" t="n">
        <v>45950</v>
      </c>
      <c r="D92" t="inlineStr">
        <is>
          <t>SKÅNE LÄN</t>
        </is>
      </c>
      <c r="E92" t="inlineStr">
        <is>
          <t>KRISTIANSTAD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68845-2020</t>
        </is>
      </c>
      <c r="B93" s="1" t="n">
        <v>44186</v>
      </c>
      <c r="C93" s="1" t="n">
        <v>45950</v>
      </c>
      <c r="D93" t="inlineStr">
        <is>
          <t>SKÅNE LÄN</t>
        </is>
      </c>
      <c r="E93" t="inlineStr">
        <is>
          <t>KRISTIANSTAD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11054-2022</t>
        </is>
      </c>
      <c r="B94" s="1" t="n">
        <v>44628</v>
      </c>
      <c r="C94" s="1" t="n">
        <v>45950</v>
      </c>
      <c r="D94" t="inlineStr">
        <is>
          <t>SKÅNE LÄN</t>
        </is>
      </c>
      <c r="E94" t="inlineStr">
        <is>
          <t>KRISTIANSTAD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45950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45950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45950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45950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45950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45950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45950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45950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45950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45950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45950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45950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45950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45950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27962-2022</t>
        </is>
      </c>
      <c r="B109" s="1" t="n">
        <v>44744.04241898148</v>
      </c>
      <c r="C109" s="1" t="n">
        <v>45950</v>
      </c>
      <c r="D109" t="inlineStr">
        <is>
          <t>SKÅNE LÄN</t>
        </is>
      </c>
      <c r="E109" t="inlineStr">
        <is>
          <t>KRISTIANSTAD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31262-2021</t>
        </is>
      </c>
      <c r="B110" s="1" t="n">
        <v>44368</v>
      </c>
      <c r="C110" s="1" t="n">
        <v>45950</v>
      </c>
      <c r="D110" t="inlineStr">
        <is>
          <t>SKÅNE LÄN</t>
        </is>
      </c>
      <c r="E110" t="inlineStr">
        <is>
          <t>KRISTIANSTAD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45950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45950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45950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45950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45950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45950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45950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22958-2021</t>
        </is>
      </c>
      <c r="B118" s="1" t="n">
        <v>44328</v>
      </c>
      <c r="C118" s="1" t="n">
        <v>45950</v>
      </c>
      <c r="D118" t="inlineStr">
        <is>
          <t>SKÅNE LÄN</t>
        </is>
      </c>
      <c r="E118" t="inlineStr">
        <is>
          <t>KRISTIANSTAD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45043-2022</t>
        </is>
      </c>
      <c r="B119" s="1" t="n">
        <v>44841.68107638889</v>
      </c>
      <c r="C119" s="1" t="n">
        <v>45950</v>
      </c>
      <c r="D119" t="inlineStr">
        <is>
          <t>SKÅNE LÄN</t>
        </is>
      </c>
      <c r="E119" t="inlineStr">
        <is>
          <t>KRISTIANSTAD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49747-2022</t>
        </is>
      </c>
      <c r="B120" s="1" t="n">
        <v>44862.57940972222</v>
      </c>
      <c r="C120" s="1" t="n">
        <v>45950</v>
      </c>
      <c r="D120" t="inlineStr">
        <is>
          <t>SKÅNE LÄN</t>
        </is>
      </c>
      <c r="E120" t="inlineStr">
        <is>
          <t>KRISTIANSTAD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67083-2020</t>
        </is>
      </c>
      <c r="B121" s="1" t="n">
        <v>44180</v>
      </c>
      <c r="C121" s="1" t="n">
        <v>45950</v>
      </c>
      <c r="D121" t="inlineStr">
        <is>
          <t>SKÅNE LÄN</t>
        </is>
      </c>
      <c r="E121" t="inlineStr">
        <is>
          <t>KRISTIANSTAD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57832-2020</t>
        </is>
      </c>
      <c r="B122" s="1" t="n">
        <v>44141</v>
      </c>
      <c r="C122" s="1" t="n">
        <v>45950</v>
      </c>
      <c r="D122" t="inlineStr">
        <is>
          <t>SKÅNE LÄN</t>
        </is>
      </c>
      <c r="E122" t="inlineStr">
        <is>
          <t>KRISTIANSTAD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50520-2022</t>
        </is>
      </c>
      <c r="B123" s="1" t="n">
        <v>44866.56840277778</v>
      </c>
      <c r="C123" s="1" t="n">
        <v>45950</v>
      </c>
      <c r="D123" t="inlineStr">
        <is>
          <t>SKÅNE LÄN</t>
        </is>
      </c>
      <c r="E123" t="inlineStr">
        <is>
          <t>KRISTIANSTAD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25051-2021</t>
        </is>
      </c>
      <c r="B124" s="1" t="n">
        <v>44341</v>
      </c>
      <c r="C124" s="1" t="n">
        <v>45950</v>
      </c>
      <c r="D124" t="inlineStr">
        <is>
          <t>SKÅNE LÄN</t>
        </is>
      </c>
      <c r="E124" t="inlineStr">
        <is>
          <t>KRISTIANSTAD</t>
        </is>
      </c>
      <c r="F124" t="inlineStr">
        <is>
          <t>Övriga Aktiebolag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10081-2021</t>
        </is>
      </c>
      <c r="B125" s="1" t="n">
        <v>44256</v>
      </c>
      <c r="C125" s="1" t="n">
        <v>45950</v>
      </c>
      <c r="D125" t="inlineStr">
        <is>
          <t>SKÅNE LÄN</t>
        </is>
      </c>
      <c r="E125" t="inlineStr">
        <is>
          <t>KRISTIANSTAD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17387-2021</t>
        </is>
      </c>
      <c r="B126" s="1" t="n">
        <v>44298</v>
      </c>
      <c r="C126" s="1" t="n">
        <v>45950</v>
      </c>
      <c r="D126" t="inlineStr">
        <is>
          <t>SKÅNE LÄN</t>
        </is>
      </c>
      <c r="E126" t="inlineStr">
        <is>
          <t>KRISTIANSTAD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42658-2021</t>
        </is>
      </c>
      <c r="B127" s="1" t="n">
        <v>44428</v>
      </c>
      <c r="C127" s="1" t="n">
        <v>45950</v>
      </c>
      <c r="D127" t="inlineStr">
        <is>
          <t>SKÅNE LÄN</t>
        </is>
      </c>
      <c r="E127" t="inlineStr">
        <is>
          <t>KRISTIANSTAD</t>
        </is>
      </c>
      <c r="G127" t="n">
        <v>9.699999999999999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65040-2020</t>
        </is>
      </c>
      <c r="B128" s="1" t="n">
        <v>44167</v>
      </c>
      <c r="C128" s="1" t="n">
        <v>45950</v>
      </c>
      <c r="D128" t="inlineStr">
        <is>
          <t>SKÅNE LÄN</t>
        </is>
      </c>
      <c r="E128" t="inlineStr">
        <is>
          <t>KRISTIANSTAD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10970-2022</t>
        </is>
      </c>
      <c r="B129" s="1" t="n">
        <v>44628</v>
      </c>
      <c r="C129" s="1" t="n">
        <v>45950</v>
      </c>
      <c r="D129" t="inlineStr">
        <is>
          <t>SKÅNE LÄN</t>
        </is>
      </c>
      <c r="E129" t="inlineStr">
        <is>
          <t>KRISTIANSTAD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66449-2021</t>
        </is>
      </c>
      <c r="B130" s="1" t="n">
        <v>44518.83491898148</v>
      </c>
      <c r="C130" s="1" t="n">
        <v>45950</v>
      </c>
      <c r="D130" t="inlineStr">
        <is>
          <t>SKÅNE LÄN</t>
        </is>
      </c>
      <c r="E130" t="inlineStr">
        <is>
          <t>KRISTIANSTAD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27955-2022</t>
        </is>
      </c>
      <c r="B131" s="1" t="n">
        <v>44743</v>
      </c>
      <c r="C131" s="1" t="n">
        <v>45950</v>
      </c>
      <c r="D131" t="inlineStr">
        <is>
          <t>SKÅNE LÄN</t>
        </is>
      </c>
      <c r="E131" t="inlineStr">
        <is>
          <t>KRISTIANSTAD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21417-2022</t>
        </is>
      </c>
      <c r="B132" s="1" t="n">
        <v>44706</v>
      </c>
      <c r="C132" s="1" t="n">
        <v>45950</v>
      </c>
      <c r="D132" t="inlineStr">
        <is>
          <t>SKÅNE LÄN</t>
        </is>
      </c>
      <c r="E132" t="inlineStr">
        <is>
          <t>KRISTIANSTAD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16579-2022</t>
        </is>
      </c>
      <c r="B133" s="1" t="n">
        <v>44672.46216435185</v>
      </c>
      <c r="C133" s="1" t="n">
        <v>45950</v>
      </c>
      <c r="D133" t="inlineStr">
        <is>
          <t>SKÅNE LÄN</t>
        </is>
      </c>
      <c r="E133" t="inlineStr">
        <is>
          <t>KRISTIANSTAD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3908-2022</t>
        </is>
      </c>
      <c r="B134" s="1" t="n">
        <v>44587.49263888889</v>
      </c>
      <c r="C134" s="1" t="n">
        <v>45950</v>
      </c>
      <c r="D134" t="inlineStr">
        <is>
          <t>SKÅNE LÄN</t>
        </is>
      </c>
      <c r="E134" t="inlineStr">
        <is>
          <t>KRISTIANSTAD</t>
        </is>
      </c>
      <c r="F134" t="inlineStr">
        <is>
          <t>Sveaskog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54057-2021</t>
        </is>
      </c>
      <c r="B135" s="1" t="n">
        <v>44470</v>
      </c>
      <c r="C135" s="1" t="n">
        <v>45950</v>
      </c>
      <c r="D135" t="inlineStr">
        <is>
          <t>SKÅNE LÄN</t>
        </is>
      </c>
      <c r="E135" t="inlineStr">
        <is>
          <t>KRISTIANSTAD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17613-2024</t>
        </is>
      </c>
      <c r="B136" s="1" t="n">
        <v>45416</v>
      </c>
      <c r="C136" s="1" t="n">
        <v>45950</v>
      </c>
      <c r="D136" t="inlineStr">
        <is>
          <t>SKÅNE LÄN</t>
        </is>
      </c>
      <c r="E136" t="inlineStr">
        <is>
          <t>KRISTIANSTAD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6348-2024</t>
        </is>
      </c>
      <c r="B137" s="1" t="n">
        <v>45338.44405092593</v>
      </c>
      <c r="C137" s="1" t="n">
        <v>45950</v>
      </c>
      <c r="D137" t="inlineStr">
        <is>
          <t>SKÅNE LÄN</t>
        </is>
      </c>
      <c r="E137" t="inlineStr">
        <is>
          <t>KRISTIANSTAD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58887-2020</t>
        </is>
      </c>
      <c r="B138" s="1" t="n">
        <v>44146</v>
      </c>
      <c r="C138" s="1" t="n">
        <v>45950</v>
      </c>
      <c r="D138" t="inlineStr">
        <is>
          <t>SKÅNE LÄN</t>
        </is>
      </c>
      <c r="E138" t="inlineStr">
        <is>
          <t>KRISTIANSTAD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57928-2020</t>
        </is>
      </c>
      <c r="B139" s="1" t="n">
        <v>44141</v>
      </c>
      <c r="C139" s="1" t="n">
        <v>45950</v>
      </c>
      <c r="D139" t="inlineStr">
        <is>
          <t>SKÅNE LÄN</t>
        </is>
      </c>
      <c r="E139" t="inlineStr">
        <is>
          <t>KRISTIANSTAD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6616-2022</t>
        </is>
      </c>
      <c r="B140" s="1" t="n">
        <v>44601.705</v>
      </c>
      <c r="C140" s="1" t="n">
        <v>45950</v>
      </c>
      <c r="D140" t="inlineStr">
        <is>
          <t>SKÅNE LÄN</t>
        </is>
      </c>
      <c r="E140" t="inlineStr">
        <is>
          <t>KRISTIANSTAD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28853-2022</t>
        </is>
      </c>
      <c r="B141" s="1" t="n">
        <v>44749.48130787037</v>
      </c>
      <c r="C141" s="1" t="n">
        <v>45950</v>
      </c>
      <c r="D141" t="inlineStr">
        <is>
          <t>SKÅNE LÄN</t>
        </is>
      </c>
      <c r="E141" t="inlineStr">
        <is>
          <t>KRISTIANSTAD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18322-2022</t>
        </is>
      </c>
      <c r="B142" s="1" t="n">
        <v>44685</v>
      </c>
      <c r="C142" s="1" t="n">
        <v>45950</v>
      </c>
      <c r="D142" t="inlineStr">
        <is>
          <t>SKÅNE LÄN</t>
        </is>
      </c>
      <c r="E142" t="inlineStr">
        <is>
          <t>KRISTIANSTAD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37558-2021</t>
        </is>
      </c>
      <c r="B143" s="1" t="n">
        <v>44399</v>
      </c>
      <c r="C143" s="1" t="n">
        <v>45950</v>
      </c>
      <c r="D143" t="inlineStr">
        <is>
          <t>SKÅNE LÄN</t>
        </is>
      </c>
      <c r="E143" t="inlineStr">
        <is>
          <t>KRISTIANSTAD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38938-2022</t>
        </is>
      </c>
      <c r="B144" s="1" t="n">
        <v>44816.66179398148</v>
      </c>
      <c r="C144" s="1" t="n">
        <v>45950</v>
      </c>
      <c r="D144" t="inlineStr">
        <is>
          <t>SKÅNE LÄN</t>
        </is>
      </c>
      <c r="E144" t="inlineStr">
        <is>
          <t>KRISTIANSTAD</t>
        </is>
      </c>
      <c r="F144" t="inlineStr">
        <is>
          <t>Sveaskog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40328-2021</t>
        </is>
      </c>
      <c r="B145" s="1" t="n">
        <v>44419</v>
      </c>
      <c r="C145" s="1" t="n">
        <v>45950</v>
      </c>
      <c r="D145" t="inlineStr">
        <is>
          <t>SKÅNE LÄN</t>
        </is>
      </c>
      <c r="E145" t="inlineStr">
        <is>
          <t>KRISTIANSTAD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7231-2021</t>
        </is>
      </c>
      <c r="B146" s="1" t="n">
        <v>44237</v>
      </c>
      <c r="C146" s="1" t="n">
        <v>45950</v>
      </c>
      <c r="D146" t="inlineStr">
        <is>
          <t>SKÅNE LÄN</t>
        </is>
      </c>
      <c r="E146" t="inlineStr">
        <is>
          <t>KRISTIANSTAD</t>
        </is>
      </c>
      <c r="G146" t="n">
        <v>7.1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38500-2022</t>
        </is>
      </c>
      <c r="B147" s="1" t="n">
        <v>44813.41585648148</v>
      </c>
      <c r="C147" s="1" t="n">
        <v>45950</v>
      </c>
      <c r="D147" t="inlineStr">
        <is>
          <t>SKÅNE LÄN</t>
        </is>
      </c>
      <c r="E147" t="inlineStr">
        <is>
          <t>KRISTIANSTAD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67994-2021</t>
        </is>
      </c>
      <c r="B148" s="1" t="n">
        <v>44525</v>
      </c>
      <c r="C148" s="1" t="n">
        <v>45950</v>
      </c>
      <c r="D148" t="inlineStr">
        <is>
          <t>SKÅNE LÄN</t>
        </is>
      </c>
      <c r="E148" t="inlineStr">
        <is>
          <t>KRISTIANSTAD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57840-2020</t>
        </is>
      </c>
      <c r="B149" s="1" t="n">
        <v>44141</v>
      </c>
      <c r="C149" s="1" t="n">
        <v>45950</v>
      </c>
      <c r="D149" t="inlineStr">
        <is>
          <t>SKÅNE LÄN</t>
        </is>
      </c>
      <c r="E149" t="inlineStr">
        <is>
          <t>KRISTIANSTAD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17023-2025</t>
        </is>
      </c>
      <c r="B150" s="1" t="n">
        <v>45755</v>
      </c>
      <c r="C150" s="1" t="n">
        <v>45950</v>
      </c>
      <c r="D150" t="inlineStr">
        <is>
          <t>SKÅNE LÄN</t>
        </is>
      </c>
      <c r="E150" t="inlineStr">
        <is>
          <t>KRISTIANSTAD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17024-2025</t>
        </is>
      </c>
      <c r="B151" s="1" t="n">
        <v>45755</v>
      </c>
      <c r="C151" s="1" t="n">
        <v>45950</v>
      </c>
      <c r="D151" t="inlineStr">
        <is>
          <t>SKÅNE LÄN</t>
        </is>
      </c>
      <c r="E151" t="inlineStr">
        <is>
          <t>KRISTIANSTAD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17026-2025</t>
        </is>
      </c>
      <c r="B152" s="1" t="n">
        <v>45755</v>
      </c>
      <c r="C152" s="1" t="n">
        <v>45950</v>
      </c>
      <c r="D152" t="inlineStr">
        <is>
          <t>SKÅNE LÄN</t>
        </is>
      </c>
      <c r="E152" t="inlineStr">
        <is>
          <t>KRISTIANSTAD</t>
        </is>
      </c>
      <c r="G152" t="n">
        <v>11.9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13433-2022</t>
        </is>
      </c>
      <c r="B153" s="1" t="n">
        <v>44645.58873842593</v>
      </c>
      <c r="C153" s="1" t="n">
        <v>45950</v>
      </c>
      <c r="D153" t="inlineStr">
        <is>
          <t>SKÅNE LÄN</t>
        </is>
      </c>
      <c r="E153" t="inlineStr">
        <is>
          <t>KRISTIANSTAD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59094-2024</t>
        </is>
      </c>
      <c r="B154" s="1" t="n">
        <v>45636</v>
      </c>
      <c r="C154" s="1" t="n">
        <v>45950</v>
      </c>
      <c r="D154" t="inlineStr">
        <is>
          <t>SKÅNE LÄN</t>
        </is>
      </c>
      <c r="E154" t="inlineStr">
        <is>
          <t>KRISTIANSTAD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43655-2021</t>
        </is>
      </c>
      <c r="B155" s="1" t="n">
        <v>44433</v>
      </c>
      <c r="C155" s="1" t="n">
        <v>45950</v>
      </c>
      <c r="D155" t="inlineStr">
        <is>
          <t>SKÅNE LÄN</t>
        </is>
      </c>
      <c r="E155" t="inlineStr">
        <is>
          <t>KRISTIANSTAD</t>
        </is>
      </c>
      <c r="F155" t="inlineStr">
        <is>
          <t>Övriga Aktiebolag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19910-2022</t>
        </is>
      </c>
      <c r="B156" s="1" t="n">
        <v>44697</v>
      </c>
      <c r="C156" s="1" t="n">
        <v>45950</v>
      </c>
      <c r="D156" t="inlineStr">
        <is>
          <t>SKÅNE LÄN</t>
        </is>
      </c>
      <c r="E156" t="inlineStr">
        <is>
          <t>KRISTIANSTAD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24583-2023</t>
        </is>
      </c>
      <c r="B157" s="1" t="n">
        <v>45083</v>
      </c>
      <c r="C157" s="1" t="n">
        <v>45950</v>
      </c>
      <c r="D157" t="inlineStr">
        <is>
          <t>SKÅNE LÄN</t>
        </is>
      </c>
      <c r="E157" t="inlineStr">
        <is>
          <t>KRISTIANSTAD</t>
        </is>
      </c>
      <c r="F157" t="inlineStr">
        <is>
          <t>Övriga Aktiebolag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33752-2024</t>
        </is>
      </c>
      <c r="B158" s="1" t="n">
        <v>45520.56605324074</v>
      </c>
      <c r="C158" s="1" t="n">
        <v>45950</v>
      </c>
      <c r="D158" t="inlineStr">
        <is>
          <t>SKÅNE LÄN</t>
        </is>
      </c>
      <c r="E158" t="inlineStr">
        <is>
          <t>KRISTIANSTAD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30858-2023</t>
        </is>
      </c>
      <c r="B159" s="1" t="n">
        <v>45112.96149305555</v>
      </c>
      <c r="C159" s="1" t="n">
        <v>45950</v>
      </c>
      <c r="D159" t="inlineStr">
        <is>
          <t>SKÅNE LÄN</t>
        </is>
      </c>
      <c r="E159" t="inlineStr">
        <is>
          <t>KRISTIANSTAD</t>
        </is>
      </c>
      <c r="F159" t="inlineStr">
        <is>
          <t>Sveaskog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17400-2023</t>
        </is>
      </c>
      <c r="B160" s="1" t="n">
        <v>45035</v>
      </c>
      <c r="C160" s="1" t="n">
        <v>45950</v>
      </c>
      <c r="D160" t="inlineStr">
        <is>
          <t>SKÅNE LÄN</t>
        </is>
      </c>
      <c r="E160" t="inlineStr">
        <is>
          <t>KRISTIANSTAD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13591-2021</t>
        </is>
      </c>
      <c r="B161" s="1" t="n">
        <v>44274</v>
      </c>
      <c r="C161" s="1" t="n">
        <v>45950</v>
      </c>
      <c r="D161" t="inlineStr">
        <is>
          <t>SKÅNE LÄN</t>
        </is>
      </c>
      <c r="E161" t="inlineStr">
        <is>
          <t>KRISTIANSTAD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60997-2024</t>
        </is>
      </c>
      <c r="B162" s="1" t="n">
        <v>45644</v>
      </c>
      <c r="C162" s="1" t="n">
        <v>45950</v>
      </c>
      <c r="D162" t="inlineStr">
        <is>
          <t>SKÅNE LÄN</t>
        </is>
      </c>
      <c r="E162" t="inlineStr">
        <is>
          <t>KRISTIANSTAD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38021-2023</t>
        </is>
      </c>
      <c r="B163" s="1" t="n">
        <v>45159</v>
      </c>
      <c r="C163" s="1" t="n">
        <v>45950</v>
      </c>
      <c r="D163" t="inlineStr">
        <is>
          <t>SKÅNE LÄN</t>
        </is>
      </c>
      <c r="E163" t="inlineStr">
        <is>
          <t>KRISTIANSTAD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2472-2022</t>
        </is>
      </c>
      <c r="B164" s="1" t="n">
        <v>44579</v>
      </c>
      <c r="C164" s="1" t="n">
        <v>45950</v>
      </c>
      <c r="D164" t="inlineStr">
        <is>
          <t>SKÅNE LÄN</t>
        </is>
      </c>
      <c r="E164" t="inlineStr">
        <is>
          <t>KRISTIANSTAD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35300-2021</t>
        </is>
      </c>
      <c r="B165" s="1" t="n">
        <v>44384</v>
      </c>
      <c r="C165" s="1" t="n">
        <v>45950</v>
      </c>
      <c r="D165" t="inlineStr">
        <is>
          <t>SKÅNE LÄN</t>
        </is>
      </c>
      <c r="E165" t="inlineStr">
        <is>
          <t>KRISTIANSTAD</t>
        </is>
      </c>
      <c r="F165" t="inlineStr">
        <is>
          <t>Kyrkan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44582-2022</t>
        </is>
      </c>
      <c r="B166" s="1" t="n">
        <v>44840</v>
      </c>
      <c r="C166" s="1" t="n">
        <v>45950</v>
      </c>
      <c r="D166" t="inlineStr">
        <is>
          <t>SKÅNE LÄN</t>
        </is>
      </c>
      <c r="E166" t="inlineStr">
        <is>
          <t>KRISTIANSTAD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27584-2024</t>
        </is>
      </c>
      <c r="B167" s="1" t="n">
        <v>45474.65922453703</v>
      </c>
      <c r="C167" s="1" t="n">
        <v>45950</v>
      </c>
      <c r="D167" t="inlineStr">
        <is>
          <t>SKÅNE LÄN</t>
        </is>
      </c>
      <c r="E167" t="inlineStr">
        <is>
          <t>KRISTIANSTAD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32705-2023</t>
        </is>
      </c>
      <c r="B168" s="1" t="n">
        <v>45121</v>
      </c>
      <c r="C168" s="1" t="n">
        <v>45950</v>
      </c>
      <c r="D168" t="inlineStr">
        <is>
          <t>SKÅNE LÄN</t>
        </is>
      </c>
      <c r="E168" t="inlineStr">
        <is>
          <t>KRISTIANSTAD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35026-2023</t>
        </is>
      </c>
      <c r="B169" s="1" t="n">
        <v>45144.5925</v>
      </c>
      <c r="C169" s="1" t="n">
        <v>45950</v>
      </c>
      <c r="D169" t="inlineStr">
        <is>
          <t>SKÅNE LÄN</t>
        </is>
      </c>
      <c r="E169" t="inlineStr">
        <is>
          <t>KRISTIANSTAD</t>
        </is>
      </c>
      <c r="F169" t="inlineStr">
        <is>
          <t>Övriga Aktiebolag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13431-2022</t>
        </is>
      </c>
      <c r="B170" s="1" t="n">
        <v>44645.58700231482</v>
      </c>
      <c r="C170" s="1" t="n">
        <v>45950</v>
      </c>
      <c r="D170" t="inlineStr">
        <is>
          <t>SKÅNE LÄN</t>
        </is>
      </c>
      <c r="E170" t="inlineStr">
        <is>
          <t>KRISTIANSTAD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30863-2022</t>
        </is>
      </c>
      <c r="B171" s="1" t="n">
        <v>44767.50349537037</v>
      </c>
      <c r="C171" s="1" t="n">
        <v>45950</v>
      </c>
      <c r="D171" t="inlineStr">
        <is>
          <t>SKÅNE LÄN</t>
        </is>
      </c>
      <c r="E171" t="inlineStr">
        <is>
          <t>KRISTIANSTAD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55737-2021</t>
        </is>
      </c>
      <c r="B172" s="1" t="n">
        <v>44476</v>
      </c>
      <c r="C172" s="1" t="n">
        <v>45950</v>
      </c>
      <c r="D172" t="inlineStr">
        <is>
          <t>SKÅNE LÄN</t>
        </is>
      </c>
      <c r="E172" t="inlineStr">
        <is>
          <t>KRISTIANSTAD</t>
        </is>
      </c>
      <c r="F172" t="inlineStr">
        <is>
          <t>Sveaskog</t>
        </is>
      </c>
      <c r="G172" t="n">
        <v>7.4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60380-2024</t>
        </is>
      </c>
      <c r="B173" s="1" t="n">
        <v>45643</v>
      </c>
      <c r="C173" s="1" t="n">
        <v>45950</v>
      </c>
      <c r="D173" t="inlineStr">
        <is>
          <t>SKÅNE LÄN</t>
        </is>
      </c>
      <c r="E173" t="inlineStr">
        <is>
          <t>KRISTIANSTAD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8512-2024</t>
        </is>
      </c>
      <c r="B174" s="1" t="n">
        <v>45355.47297453704</v>
      </c>
      <c r="C174" s="1" t="n">
        <v>45950</v>
      </c>
      <c r="D174" t="inlineStr">
        <is>
          <t>SKÅNE LÄN</t>
        </is>
      </c>
      <c r="E174" t="inlineStr">
        <is>
          <t>KRISTIANSTAD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24579-2023</t>
        </is>
      </c>
      <c r="B175" s="1" t="n">
        <v>45083</v>
      </c>
      <c r="C175" s="1" t="n">
        <v>45950</v>
      </c>
      <c r="D175" t="inlineStr">
        <is>
          <t>SKÅNE LÄN</t>
        </is>
      </c>
      <c r="E175" t="inlineStr">
        <is>
          <t>KRISTIANSTAD</t>
        </is>
      </c>
      <c r="F175" t="inlineStr">
        <is>
          <t>Övriga Aktiebolag</t>
        </is>
      </c>
      <c r="G175" t="n">
        <v>10.5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27613-2024</t>
        </is>
      </c>
      <c r="B176" s="1" t="n">
        <v>45474</v>
      </c>
      <c r="C176" s="1" t="n">
        <v>45950</v>
      </c>
      <c r="D176" t="inlineStr">
        <is>
          <t>SKÅNE LÄN</t>
        </is>
      </c>
      <c r="E176" t="inlineStr">
        <is>
          <t>KRISTIANSTAD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47652-2023</t>
        </is>
      </c>
      <c r="B177" s="1" t="n">
        <v>45198</v>
      </c>
      <c r="C177" s="1" t="n">
        <v>45950</v>
      </c>
      <c r="D177" t="inlineStr">
        <is>
          <t>SKÅNE LÄN</t>
        </is>
      </c>
      <c r="E177" t="inlineStr">
        <is>
          <t>KRISTIANSTAD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72100-2021</t>
        </is>
      </c>
      <c r="B178" s="1" t="n">
        <v>44544.54547453704</v>
      </c>
      <c r="C178" s="1" t="n">
        <v>45950</v>
      </c>
      <c r="D178" t="inlineStr">
        <is>
          <t>SKÅNE LÄN</t>
        </is>
      </c>
      <c r="E178" t="inlineStr">
        <is>
          <t>KRISTIANSTAD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45611-2023</t>
        </is>
      </c>
      <c r="B179" s="1" t="n">
        <v>45194</v>
      </c>
      <c r="C179" s="1" t="n">
        <v>45950</v>
      </c>
      <c r="D179" t="inlineStr">
        <is>
          <t>SKÅNE LÄN</t>
        </is>
      </c>
      <c r="E179" t="inlineStr">
        <is>
          <t>KRISTIANSTAD</t>
        </is>
      </c>
      <c r="G179" t="n">
        <v>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40366-2021</t>
        </is>
      </c>
      <c r="B180" s="1" t="n">
        <v>44419</v>
      </c>
      <c r="C180" s="1" t="n">
        <v>45950</v>
      </c>
      <c r="D180" t="inlineStr">
        <is>
          <t>SKÅNE LÄN</t>
        </is>
      </c>
      <c r="E180" t="inlineStr">
        <is>
          <t>KRISTIANSTAD</t>
        </is>
      </c>
      <c r="F180" t="inlineStr">
        <is>
          <t>Kommuner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32158-2024</t>
        </is>
      </c>
      <c r="B181" s="1" t="n">
        <v>45511.57498842593</v>
      </c>
      <c r="C181" s="1" t="n">
        <v>45950</v>
      </c>
      <c r="D181" t="inlineStr">
        <is>
          <t>SKÅNE LÄN</t>
        </is>
      </c>
      <c r="E181" t="inlineStr">
        <is>
          <t>KRISTIANSTAD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44339-2023</t>
        </is>
      </c>
      <c r="B182" s="1" t="n">
        <v>45188.676875</v>
      </c>
      <c r="C182" s="1" t="n">
        <v>45950</v>
      </c>
      <c r="D182" t="inlineStr">
        <is>
          <t>SKÅNE LÄN</t>
        </is>
      </c>
      <c r="E182" t="inlineStr">
        <is>
          <t>KRISTIANSTAD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45728-2022</t>
        </is>
      </c>
      <c r="B183" s="1" t="n">
        <v>44846</v>
      </c>
      <c r="C183" s="1" t="n">
        <v>45950</v>
      </c>
      <c r="D183" t="inlineStr">
        <is>
          <t>SKÅNE LÄN</t>
        </is>
      </c>
      <c r="E183" t="inlineStr">
        <is>
          <t>KRISTIANSTAD</t>
        </is>
      </c>
      <c r="F183" t="inlineStr">
        <is>
          <t>Övriga Aktiebolag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59302-2023</t>
        </is>
      </c>
      <c r="B184" s="1" t="n">
        <v>45253</v>
      </c>
      <c r="C184" s="1" t="n">
        <v>45950</v>
      </c>
      <c r="D184" t="inlineStr">
        <is>
          <t>SKÅNE LÄN</t>
        </is>
      </c>
      <c r="E184" t="inlineStr">
        <is>
          <t>KRISTIANSTAD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42899-2023</t>
        </is>
      </c>
      <c r="B185" s="1" t="n">
        <v>45182</v>
      </c>
      <c r="C185" s="1" t="n">
        <v>45950</v>
      </c>
      <c r="D185" t="inlineStr">
        <is>
          <t>SKÅNE LÄN</t>
        </is>
      </c>
      <c r="E185" t="inlineStr">
        <is>
          <t>KRISTIANSTAD</t>
        </is>
      </c>
      <c r="F185" t="inlineStr">
        <is>
          <t>Sveaskog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48173-2021</t>
        </is>
      </c>
      <c r="B186" s="1" t="n">
        <v>44449</v>
      </c>
      <c r="C186" s="1" t="n">
        <v>45950</v>
      </c>
      <c r="D186" t="inlineStr">
        <is>
          <t>SKÅNE LÄN</t>
        </is>
      </c>
      <c r="E186" t="inlineStr">
        <is>
          <t>KRISTIANSTAD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24887-2024</t>
        </is>
      </c>
      <c r="B187" s="1" t="n">
        <v>45461.56512731482</v>
      </c>
      <c r="C187" s="1" t="n">
        <v>45950</v>
      </c>
      <c r="D187" t="inlineStr">
        <is>
          <t>SKÅNE LÄN</t>
        </is>
      </c>
      <c r="E187" t="inlineStr">
        <is>
          <t>KRISTIANSTAD</t>
        </is>
      </c>
      <c r="F187" t="inlineStr">
        <is>
          <t>Sveaskog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30845-2022</t>
        </is>
      </c>
      <c r="B188" s="1" t="n">
        <v>44767</v>
      </c>
      <c r="C188" s="1" t="n">
        <v>45950</v>
      </c>
      <c r="D188" t="inlineStr">
        <is>
          <t>SKÅNE LÄN</t>
        </is>
      </c>
      <c r="E188" t="inlineStr">
        <is>
          <t>KRISTIANSTAD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1064-2025</t>
        </is>
      </c>
      <c r="B189" s="1" t="n">
        <v>45665</v>
      </c>
      <c r="C189" s="1" t="n">
        <v>45950</v>
      </c>
      <c r="D189" t="inlineStr">
        <is>
          <t>SKÅNE LÄN</t>
        </is>
      </c>
      <c r="E189" t="inlineStr">
        <is>
          <t>KRISTIANSTAD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58003-2023</t>
        </is>
      </c>
      <c r="B190" s="1" t="n">
        <v>45247</v>
      </c>
      <c r="C190" s="1" t="n">
        <v>45950</v>
      </c>
      <c r="D190" t="inlineStr">
        <is>
          <t>SKÅNE LÄN</t>
        </is>
      </c>
      <c r="E190" t="inlineStr">
        <is>
          <t>KRISTIANSTAD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48173-2024</t>
        </is>
      </c>
      <c r="B191" s="1" t="n">
        <v>45589.77721064815</v>
      </c>
      <c r="C191" s="1" t="n">
        <v>45950</v>
      </c>
      <c r="D191" t="inlineStr">
        <is>
          <t>SKÅNE LÄN</t>
        </is>
      </c>
      <c r="E191" t="inlineStr">
        <is>
          <t>KRISTIANSTAD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25450-2022</t>
        </is>
      </c>
      <c r="B192" s="1" t="n">
        <v>44732</v>
      </c>
      <c r="C192" s="1" t="n">
        <v>45950</v>
      </c>
      <c r="D192" t="inlineStr">
        <is>
          <t>SKÅNE LÄN</t>
        </is>
      </c>
      <c r="E192" t="inlineStr">
        <is>
          <t>KRISTIANSTAD</t>
        </is>
      </c>
      <c r="G192" t="n">
        <v>5.6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43865-2022</t>
        </is>
      </c>
      <c r="B193" s="1" t="n">
        <v>44838.43405092593</v>
      </c>
      <c r="C193" s="1" t="n">
        <v>45950</v>
      </c>
      <c r="D193" t="inlineStr">
        <is>
          <t>SKÅNE LÄN</t>
        </is>
      </c>
      <c r="E193" t="inlineStr">
        <is>
          <t>KRISTIANSTAD</t>
        </is>
      </c>
      <c r="F193" t="inlineStr">
        <is>
          <t>Sveaskog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45494-2024</t>
        </is>
      </c>
      <c r="B194" s="1" t="n">
        <v>45577.78651620371</v>
      </c>
      <c r="C194" s="1" t="n">
        <v>45950</v>
      </c>
      <c r="D194" t="inlineStr">
        <is>
          <t>SKÅNE LÄN</t>
        </is>
      </c>
      <c r="E194" t="inlineStr">
        <is>
          <t>KRISTIANSTAD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11970-2023</t>
        </is>
      </c>
      <c r="B195" s="1" t="n">
        <v>44995.57435185185</v>
      </c>
      <c r="C195" s="1" t="n">
        <v>45950</v>
      </c>
      <c r="D195" t="inlineStr">
        <is>
          <t>SKÅNE LÄN</t>
        </is>
      </c>
      <c r="E195" t="inlineStr">
        <is>
          <t>KRISTIANSTAD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22548-2022</t>
        </is>
      </c>
      <c r="B196" s="1" t="n">
        <v>44713.92694444444</v>
      </c>
      <c r="C196" s="1" t="n">
        <v>45950</v>
      </c>
      <c r="D196" t="inlineStr">
        <is>
          <t>SKÅNE LÄN</t>
        </is>
      </c>
      <c r="E196" t="inlineStr">
        <is>
          <t>KRISTIANSTAD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52014-2024</t>
        </is>
      </c>
      <c r="B197" s="1" t="n">
        <v>45607.78885416667</v>
      </c>
      <c r="C197" s="1" t="n">
        <v>45950</v>
      </c>
      <c r="D197" t="inlineStr">
        <is>
          <t>SKÅNE LÄN</t>
        </is>
      </c>
      <c r="E197" t="inlineStr">
        <is>
          <t>KRISTIANSTAD</t>
        </is>
      </c>
      <c r="F197" t="inlineStr">
        <is>
          <t>Övriga Aktiebolag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40300-2024</t>
        </is>
      </c>
      <c r="B198" s="1" t="n">
        <v>45554</v>
      </c>
      <c r="C198" s="1" t="n">
        <v>45950</v>
      </c>
      <c r="D198" t="inlineStr">
        <is>
          <t>SKÅNE LÄN</t>
        </is>
      </c>
      <c r="E198" t="inlineStr">
        <is>
          <t>KRISTIANSTAD</t>
        </is>
      </c>
      <c r="G198" t="n">
        <v>12.6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67024-2021</t>
        </is>
      </c>
      <c r="B199" s="1" t="n">
        <v>44522</v>
      </c>
      <c r="C199" s="1" t="n">
        <v>45950</v>
      </c>
      <c r="D199" t="inlineStr">
        <is>
          <t>SKÅNE LÄN</t>
        </is>
      </c>
      <c r="E199" t="inlineStr">
        <is>
          <t>KRISTIANSTAD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40145-2024</t>
        </is>
      </c>
      <c r="B200" s="1" t="n">
        <v>45554</v>
      </c>
      <c r="C200" s="1" t="n">
        <v>45950</v>
      </c>
      <c r="D200" t="inlineStr">
        <is>
          <t>SKÅNE LÄN</t>
        </is>
      </c>
      <c r="E200" t="inlineStr">
        <is>
          <t>KRISTIANSTAD</t>
        </is>
      </c>
      <c r="G200" t="n">
        <v>7.5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40661-2022</t>
        </is>
      </c>
      <c r="B201" s="1" t="n">
        <v>44824.37194444444</v>
      </c>
      <c r="C201" s="1" t="n">
        <v>45950</v>
      </c>
      <c r="D201" t="inlineStr">
        <is>
          <t>SKÅNE LÄN</t>
        </is>
      </c>
      <c r="E201" t="inlineStr">
        <is>
          <t>KRISTIANSTAD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32156-2023</t>
        </is>
      </c>
      <c r="B202" s="1" t="n">
        <v>45106</v>
      </c>
      <c r="C202" s="1" t="n">
        <v>45950</v>
      </c>
      <c r="D202" t="inlineStr">
        <is>
          <t>SKÅNE LÄN</t>
        </is>
      </c>
      <c r="E202" t="inlineStr">
        <is>
          <t>KRISTIANSTAD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5853-2022</t>
        </is>
      </c>
      <c r="B203" s="1" t="n">
        <v>44596</v>
      </c>
      <c r="C203" s="1" t="n">
        <v>45950</v>
      </c>
      <c r="D203" t="inlineStr">
        <is>
          <t>SKÅNE LÄN</t>
        </is>
      </c>
      <c r="E203" t="inlineStr">
        <is>
          <t>KRISTIANSTAD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35948-2024</t>
        </is>
      </c>
      <c r="B204" s="1" t="n">
        <v>45533</v>
      </c>
      <c r="C204" s="1" t="n">
        <v>45950</v>
      </c>
      <c r="D204" t="inlineStr">
        <is>
          <t>SKÅNE LÄN</t>
        </is>
      </c>
      <c r="E204" t="inlineStr">
        <is>
          <t>KRISTIANSTAD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29934-2023</t>
        </is>
      </c>
      <c r="B205" s="1" t="n">
        <v>45107.90287037037</v>
      </c>
      <c r="C205" s="1" t="n">
        <v>45950</v>
      </c>
      <c r="D205" t="inlineStr">
        <is>
          <t>SKÅNE LÄN</t>
        </is>
      </c>
      <c r="E205" t="inlineStr">
        <is>
          <t>KRISTIANSTAD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33320-2023</t>
        </is>
      </c>
      <c r="B206" s="1" t="n">
        <v>45127</v>
      </c>
      <c r="C206" s="1" t="n">
        <v>45950</v>
      </c>
      <c r="D206" t="inlineStr">
        <is>
          <t>SKÅNE LÄN</t>
        </is>
      </c>
      <c r="E206" t="inlineStr">
        <is>
          <t>KRISTIANSTAD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27956-2022</t>
        </is>
      </c>
      <c r="B207" s="1" t="n">
        <v>44743</v>
      </c>
      <c r="C207" s="1" t="n">
        <v>45950</v>
      </c>
      <c r="D207" t="inlineStr">
        <is>
          <t>SKÅNE LÄN</t>
        </is>
      </c>
      <c r="E207" t="inlineStr">
        <is>
          <t>KRISTIANSTAD</t>
        </is>
      </c>
      <c r="G207" t="n">
        <v>14.1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27961-2022</t>
        </is>
      </c>
      <c r="B208" s="1" t="n">
        <v>44744</v>
      </c>
      <c r="C208" s="1" t="n">
        <v>45950</v>
      </c>
      <c r="D208" t="inlineStr">
        <is>
          <t>SKÅNE LÄN</t>
        </is>
      </c>
      <c r="E208" t="inlineStr">
        <is>
          <t>KRISTIANSTAD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11272-2023</t>
        </is>
      </c>
      <c r="B209" s="1" t="n">
        <v>44992.69829861111</v>
      </c>
      <c r="C209" s="1" t="n">
        <v>45950</v>
      </c>
      <c r="D209" t="inlineStr">
        <is>
          <t>SKÅNE LÄN</t>
        </is>
      </c>
      <c r="E209" t="inlineStr">
        <is>
          <t>KRISTIANSTAD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16549-2025</t>
        </is>
      </c>
      <c r="B210" s="1" t="n">
        <v>45751.68946759259</v>
      </c>
      <c r="C210" s="1" t="n">
        <v>45950</v>
      </c>
      <c r="D210" t="inlineStr">
        <is>
          <t>SKÅNE LÄN</t>
        </is>
      </c>
      <c r="E210" t="inlineStr">
        <is>
          <t>KRISTIANSTAD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12315-2025</t>
        </is>
      </c>
      <c r="B211" s="1" t="n">
        <v>45729.81550925926</v>
      </c>
      <c r="C211" s="1" t="n">
        <v>45950</v>
      </c>
      <c r="D211" t="inlineStr">
        <is>
          <t>SKÅNE LÄN</t>
        </is>
      </c>
      <c r="E211" t="inlineStr">
        <is>
          <t>KRISTIANSTAD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15492-2023</t>
        </is>
      </c>
      <c r="B212" s="1" t="n">
        <v>45020</v>
      </c>
      <c r="C212" s="1" t="n">
        <v>45950</v>
      </c>
      <c r="D212" t="inlineStr">
        <is>
          <t>SKÅNE LÄN</t>
        </is>
      </c>
      <c r="E212" t="inlineStr">
        <is>
          <t>KRISTIANSTAD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65288-2020</t>
        </is>
      </c>
      <c r="B213" s="1" t="n">
        <v>44173</v>
      </c>
      <c r="C213" s="1" t="n">
        <v>45950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17925-2024</t>
        </is>
      </c>
      <c r="B214" s="1" t="n">
        <v>45419</v>
      </c>
      <c r="C214" s="1" t="n">
        <v>45950</v>
      </c>
      <c r="D214" t="inlineStr">
        <is>
          <t>SKÅNE LÄN</t>
        </is>
      </c>
      <c r="E214" t="inlineStr">
        <is>
          <t>KRISTIANSTAD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45493-2024</t>
        </is>
      </c>
      <c r="B215" s="1" t="n">
        <v>45577.78436342593</v>
      </c>
      <c r="C215" s="1" t="n">
        <v>45950</v>
      </c>
      <c r="D215" t="inlineStr">
        <is>
          <t>SKÅNE LÄN</t>
        </is>
      </c>
      <c r="E215" t="inlineStr">
        <is>
          <t>KRISTIANSTAD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45495-2024</t>
        </is>
      </c>
      <c r="B216" s="1" t="n">
        <v>45577.78920138889</v>
      </c>
      <c r="C216" s="1" t="n">
        <v>45950</v>
      </c>
      <c r="D216" t="inlineStr">
        <is>
          <t>SKÅNE LÄN</t>
        </is>
      </c>
      <c r="E216" t="inlineStr">
        <is>
          <t>KRISTIANSTAD</t>
        </is>
      </c>
      <c r="G216" t="n">
        <v>9.1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46343-2025</t>
        </is>
      </c>
      <c r="B217" s="1" t="n">
        <v>45925.4690625</v>
      </c>
      <c r="C217" s="1" t="n">
        <v>45950</v>
      </c>
      <c r="D217" t="inlineStr">
        <is>
          <t>SKÅNE LÄN</t>
        </is>
      </c>
      <c r="E217" t="inlineStr">
        <is>
          <t>KRISTIANSTAD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46521-2023</t>
        </is>
      </c>
      <c r="B218" s="1" t="n">
        <v>45197</v>
      </c>
      <c r="C218" s="1" t="n">
        <v>45950</v>
      </c>
      <c r="D218" t="inlineStr">
        <is>
          <t>SKÅNE LÄN</t>
        </is>
      </c>
      <c r="E218" t="inlineStr">
        <is>
          <t>KRISTIANSTAD</t>
        </is>
      </c>
      <c r="G218" t="n">
        <v>10.3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46524-2023</t>
        </is>
      </c>
      <c r="B219" s="1" t="n">
        <v>45197</v>
      </c>
      <c r="C219" s="1" t="n">
        <v>45950</v>
      </c>
      <c r="D219" t="inlineStr">
        <is>
          <t>SKÅNE LÄN</t>
        </is>
      </c>
      <c r="E219" t="inlineStr">
        <is>
          <t>KRISTIANSTAD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61440-2024</t>
        </is>
      </c>
      <c r="B220" s="1" t="n">
        <v>45646.46715277778</v>
      </c>
      <c r="C220" s="1" t="n">
        <v>45950</v>
      </c>
      <c r="D220" t="inlineStr">
        <is>
          <t>SKÅNE LÄN</t>
        </is>
      </c>
      <c r="E220" t="inlineStr">
        <is>
          <t>KRISTIANSTAD</t>
        </is>
      </c>
      <c r="F220" t="inlineStr">
        <is>
          <t>Övriga Aktiebolag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61491-2024</t>
        </is>
      </c>
      <c r="B221" s="1" t="n">
        <v>45646.55054398148</v>
      </c>
      <c r="C221" s="1" t="n">
        <v>45950</v>
      </c>
      <c r="D221" t="inlineStr">
        <is>
          <t>SKÅNE LÄN</t>
        </is>
      </c>
      <c r="E221" t="inlineStr">
        <is>
          <t>KRISTIANSTAD</t>
        </is>
      </c>
      <c r="F221" t="inlineStr">
        <is>
          <t>Övriga Aktiebolag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28607-2023</t>
        </is>
      </c>
      <c r="B222" s="1" t="n">
        <v>45103.5831712963</v>
      </c>
      <c r="C222" s="1" t="n">
        <v>45950</v>
      </c>
      <c r="D222" t="inlineStr">
        <is>
          <t>SKÅNE LÄN</t>
        </is>
      </c>
      <c r="E222" t="inlineStr">
        <is>
          <t>KRISTIANSTAD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4421-2025</t>
        </is>
      </c>
      <c r="B223" s="1" t="n">
        <v>45686</v>
      </c>
      <c r="C223" s="1" t="n">
        <v>45950</v>
      </c>
      <c r="D223" t="inlineStr">
        <is>
          <t>SKÅNE LÄN</t>
        </is>
      </c>
      <c r="E223" t="inlineStr">
        <is>
          <t>KRISTIANSTAD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1833-2024</t>
        </is>
      </c>
      <c r="B224" s="1" t="n">
        <v>45307</v>
      </c>
      <c r="C224" s="1" t="n">
        <v>45950</v>
      </c>
      <c r="D224" t="inlineStr">
        <is>
          <t>SKÅNE LÄN</t>
        </is>
      </c>
      <c r="E224" t="inlineStr">
        <is>
          <t>KRISTIANSTAD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46772-2023</t>
        </is>
      </c>
      <c r="B225" s="1" t="n">
        <v>45198</v>
      </c>
      <c r="C225" s="1" t="n">
        <v>45950</v>
      </c>
      <c r="D225" t="inlineStr">
        <is>
          <t>SKÅNE LÄN</t>
        </is>
      </c>
      <c r="E225" t="inlineStr">
        <is>
          <t>KRISTIANSTAD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46095-2023</t>
        </is>
      </c>
      <c r="B226" s="1" t="n">
        <v>45190</v>
      </c>
      <c r="C226" s="1" t="n">
        <v>45950</v>
      </c>
      <c r="D226" t="inlineStr">
        <is>
          <t>SKÅNE LÄN</t>
        </is>
      </c>
      <c r="E226" t="inlineStr">
        <is>
          <t>KRISTIANSTAD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10748-2023</t>
        </is>
      </c>
      <c r="B227" s="1" t="n">
        <v>44984</v>
      </c>
      <c r="C227" s="1" t="n">
        <v>45950</v>
      </c>
      <c r="D227" t="inlineStr">
        <is>
          <t>SKÅNE LÄN</t>
        </is>
      </c>
      <c r="E227" t="inlineStr">
        <is>
          <t>KRISTIANSTAD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33592-2023</t>
        </is>
      </c>
      <c r="B228" s="1" t="n">
        <v>45132</v>
      </c>
      <c r="C228" s="1" t="n">
        <v>45950</v>
      </c>
      <c r="D228" t="inlineStr">
        <is>
          <t>SKÅNE LÄN</t>
        </is>
      </c>
      <c r="E228" t="inlineStr">
        <is>
          <t>KRISTIANSTAD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39117-2023</t>
        </is>
      </c>
      <c r="B229" s="1" t="n">
        <v>45165.41042824074</v>
      </c>
      <c r="C229" s="1" t="n">
        <v>45950</v>
      </c>
      <c r="D229" t="inlineStr">
        <is>
          <t>SKÅNE LÄN</t>
        </is>
      </c>
      <c r="E229" t="inlineStr">
        <is>
          <t>KRISTIANSTAD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49239-2022</t>
        </is>
      </c>
      <c r="B230" s="1" t="n">
        <v>44858</v>
      </c>
      <c r="C230" s="1" t="n">
        <v>45950</v>
      </c>
      <c r="D230" t="inlineStr">
        <is>
          <t>SKÅNE LÄN</t>
        </is>
      </c>
      <c r="E230" t="inlineStr">
        <is>
          <t>KRISTIANSTAD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30367-2023</t>
        </is>
      </c>
      <c r="B231" s="1" t="n">
        <v>45111</v>
      </c>
      <c r="C231" s="1" t="n">
        <v>45950</v>
      </c>
      <c r="D231" t="inlineStr">
        <is>
          <t>SKÅNE LÄN</t>
        </is>
      </c>
      <c r="E231" t="inlineStr">
        <is>
          <t>KRISTIANSTAD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38046-2024</t>
        </is>
      </c>
      <c r="B232" s="1" t="n">
        <v>45544.68872685185</v>
      </c>
      <c r="C232" s="1" t="n">
        <v>45950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54392-2023</t>
        </is>
      </c>
      <c r="B233" s="1" t="n">
        <v>45226</v>
      </c>
      <c r="C233" s="1" t="n">
        <v>45950</v>
      </c>
      <c r="D233" t="inlineStr">
        <is>
          <t>SKÅNE LÄN</t>
        </is>
      </c>
      <c r="E233" t="inlineStr">
        <is>
          <t>KRISTIANSTAD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6719-2024</t>
        </is>
      </c>
      <c r="B234" s="1" t="n">
        <v>45342.37055555556</v>
      </c>
      <c r="C234" s="1" t="n">
        <v>45950</v>
      </c>
      <c r="D234" t="inlineStr">
        <is>
          <t>SKÅNE LÄN</t>
        </is>
      </c>
      <c r="E234" t="inlineStr">
        <is>
          <t>KRISTIANSTAD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36160-2023</t>
        </is>
      </c>
      <c r="B235" s="1" t="n">
        <v>45149</v>
      </c>
      <c r="C235" s="1" t="n">
        <v>45950</v>
      </c>
      <c r="D235" t="inlineStr">
        <is>
          <t>SKÅNE LÄN</t>
        </is>
      </c>
      <c r="E235" t="inlineStr">
        <is>
          <t>KRISTIANSTAD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42898-2023</t>
        </is>
      </c>
      <c r="B236" s="1" t="n">
        <v>45182.48615740741</v>
      </c>
      <c r="C236" s="1" t="n">
        <v>45950</v>
      </c>
      <c r="D236" t="inlineStr">
        <is>
          <t>SKÅNE LÄN</t>
        </is>
      </c>
      <c r="E236" t="inlineStr">
        <is>
          <t>KRISTIANSTAD</t>
        </is>
      </c>
      <c r="F236" t="inlineStr">
        <is>
          <t>Sveaskog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2829-2023</t>
        </is>
      </c>
      <c r="B237" s="1" t="n">
        <v>44945</v>
      </c>
      <c r="C237" s="1" t="n">
        <v>45950</v>
      </c>
      <c r="D237" t="inlineStr">
        <is>
          <t>SKÅNE LÄN</t>
        </is>
      </c>
      <c r="E237" t="inlineStr">
        <is>
          <t>KRISTIANSTAD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5987-2022</t>
        </is>
      </c>
      <c r="B238" s="1" t="n">
        <v>44599.41950231481</v>
      </c>
      <c r="C238" s="1" t="n">
        <v>45950</v>
      </c>
      <c r="D238" t="inlineStr">
        <is>
          <t>SKÅNE LÄN</t>
        </is>
      </c>
      <c r="E238" t="inlineStr">
        <is>
          <t>KRISTIANSTAD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45764-2022</t>
        </is>
      </c>
      <c r="B239" s="1" t="n">
        <v>44846.37982638889</v>
      </c>
      <c r="C239" s="1" t="n">
        <v>45950</v>
      </c>
      <c r="D239" t="inlineStr">
        <is>
          <t>SKÅNE LÄN</t>
        </is>
      </c>
      <c r="E239" t="inlineStr">
        <is>
          <t>KRISTIANSTAD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30233-2023</t>
        </is>
      </c>
      <c r="B240" s="1" t="n">
        <v>45110.65657407408</v>
      </c>
      <c r="C240" s="1" t="n">
        <v>45950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57976-2023</t>
        </is>
      </c>
      <c r="B241" s="1" t="n">
        <v>45247.58837962963</v>
      </c>
      <c r="C241" s="1" t="n">
        <v>45950</v>
      </c>
      <c r="D241" t="inlineStr">
        <is>
          <t>SKÅNE LÄN</t>
        </is>
      </c>
      <c r="E241" t="inlineStr">
        <is>
          <t>KRISTIANSTAD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33988-2023</t>
        </is>
      </c>
      <c r="B242" s="1" t="n">
        <v>45134.8561574074</v>
      </c>
      <c r="C242" s="1" t="n">
        <v>45950</v>
      </c>
      <c r="D242" t="inlineStr">
        <is>
          <t>SKÅNE LÄN</t>
        </is>
      </c>
      <c r="E242" t="inlineStr">
        <is>
          <t>KRISTIANSTAD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53982-2022</t>
        </is>
      </c>
      <c r="B243" s="1" t="n">
        <v>44876</v>
      </c>
      <c r="C243" s="1" t="n">
        <v>45950</v>
      </c>
      <c r="D243" t="inlineStr">
        <is>
          <t>SKÅNE LÄN</t>
        </is>
      </c>
      <c r="E243" t="inlineStr">
        <is>
          <t>KRISTIANSTAD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62156-2022</t>
        </is>
      </c>
      <c r="B244" s="1" t="n">
        <v>44915</v>
      </c>
      <c r="C244" s="1" t="n">
        <v>45950</v>
      </c>
      <c r="D244" t="inlineStr">
        <is>
          <t>SKÅNE LÄN</t>
        </is>
      </c>
      <c r="E244" t="inlineStr">
        <is>
          <t>KRISTIANSTAD</t>
        </is>
      </c>
      <c r="F244" t="inlineStr">
        <is>
          <t>Kyrkan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10464-2024</t>
        </is>
      </c>
      <c r="B245" s="1" t="n">
        <v>45366.37332175926</v>
      </c>
      <c r="C245" s="1" t="n">
        <v>45950</v>
      </c>
      <c r="D245" t="inlineStr">
        <is>
          <t>SKÅNE LÄN</t>
        </is>
      </c>
      <c r="E245" t="inlineStr">
        <is>
          <t>KRISTIANSTAD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2891-2024</t>
        </is>
      </c>
      <c r="B246" s="1" t="n">
        <v>45315</v>
      </c>
      <c r="C246" s="1" t="n">
        <v>45950</v>
      </c>
      <c r="D246" t="inlineStr">
        <is>
          <t>SKÅNE LÄN</t>
        </is>
      </c>
      <c r="E246" t="inlineStr">
        <is>
          <t>KRISTIANSTAD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25803-2024</t>
        </is>
      </c>
      <c r="B247" s="1" t="n">
        <v>45467.36152777778</v>
      </c>
      <c r="C247" s="1" t="n">
        <v>45950</v>
      </c>
      <c r="D247" t="inlineStr">
        <is>
          <t>SKÅNE LÄN</t>
        </is>
      </c>
      <c r="E247" t="inlineStr">
        <is>
          <t>KRISTIANSTAD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57979-2023</t>
        </is>
      </c>
      <c r="B248" s="1" t="n">
        <v>45247</v>
      </c>
      <c r="C248" s="1" t="n">
        <v>45950</v>
      </c>
      <c r="D248" t="inlineStr">
        <is>
          <t>SKÅNE LÄN</t>
        </is>
      </c>
      <c r="E248" t="inlineStr">
        <is>
          <t>KRISTIANSTAD</t>
        </is>
      </c>
      <c r="G248" t="n">
        <v>11.9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11997-2023</t>
        </is>
      </c>
      <c r="B249" s="1" t="n">
        <v>44995</v>
      </c>
      <c r="C249" s="1" t="n">
        <v>45950</v>
      </c>
      <c r="D249" t="inlineStr">
        <is>
          <t>SKÅNE LÄN</t>
        </is>
      </c>
      <c r="E249" t="inlineStr">
        <is>
          <t>KRISTIANSTAD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2316-2024</t>
        </is>
      </c>
      <c r="B250" s="1" t="n">
        <v>45310</v>
      </c>
      <c r="C250" s="1" t="n">
        <v>45950</v>
      </c>
      <c r="D250" t="inlineStr">
        <is>
          <t>SKÅNE LÄN</t>
        </is>
      </c>
      <c r="E250" t="inlineStr">
        <is>
          <t>KRISTIANSTAD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30065-2023</t>
        </is>
      </c>
      <c r="B251" s="1" t="n">
        <v>45110</v>
      </c>
      <c r="C251" s="1" t="n">
        <v>45950</v>
      </c>
      <c r="D251" t="inlineStr">
        <is>
          <t>SKÅNE LÄN</t>
        </is>
      </c>
      <c r="E251" t="inlineStr">
        <is>
          <t>KRISTIANSTAD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15706-2025</t>
        </is>
      </c>
      <c r="B252" s="1" t="n">
        <v>45748</v>
      </c>
      <c r="C252" s="1" t="n">
        <v>45950</v>
      </c>
      <c r="D252" t="inlineStr">
        <is>
          <t>SKÅNE LÄN</t>
        </is>
      </c>
      <c r="E252" t="inlineStr">
        <is>
          <t>KRISTIANSTAD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15712-2025</t>
        </is>
      </c>
      <c r="B253" s="1" t="n">
        <v>45748</v>
      </c>
      <c r="C253" s="1" t="n">
        <v>45950</v>
      </c>
      <c r="D253" t="inlineStr">
        <is>
          <t>SKÅNE LÄN</t>
        </is>
      </c>
      <c r="E253" t="inlineStr">
        <is>
          <t>KRISTIANSTAD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34719-2022</t>
        </is>
      </c>
      <c r="B254" s="1" t="n">
        <v>44795.58869212963</v>
      </c>
      <c r="C254" s="1" t="n">
        <v>45950</v>
      </c>
      <c r="D254" t="inlineStr">
        <is>
          <t>SKÅNE LÄN</t>
        </is>
      </c>
      <c r="E254" t="inlineStr">
        <is>
          <t>KRISTIANSTAD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19257-2023</t>
        </is>
      </c>
      <c r="B255" s="1" t="n">
        <v>45049</v>
      </c>
      <c r="C255" s="1" t="n">
        <v>45950</v>
      </c>
      <c r="D255" t="inlineStr">
        <is>
          <t>SKÅNE LÄN</t>
        </is>
      </c>
      <c r="E255" t="inlineStr">
        <is>
          <t>KRISTIANSTAD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13211-2023</t>
        </is>
      </c>
      <c r="B256" s="1" t="n">
        <v>45002.67038194444</v>
      </c>
      <c r="C256" s="1" t="n">
        <v>45950</v>
      </c>
      <c r="D256" t="inlineStr">
        <is>
          <t>SKÅNE LÄN</t>
        </is>
      </c>
      <c r="E256" t="inlineStr">
        <is>
          <t>KRISTIANSTAD</t>
        </is>
      </c>
      <c r="F256" t="inlineStr">
        <is>
          <t>Kyrkan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17025-2025</t>
        </is>
      </c>
      <c r="B257" s="1" t="n">
        <v>45755</v>
      </c>
      <c r="C257" s="1" t="n">
        <v>45950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4610-2024</t>
        </is>
      </c>
      <c r="B258" s="1" t="n">
        <v>45328</v>
      </c>
      <c r="C258" s="1" t="n">
        <v>45950</v>
      </c>
      <c r="D258" t="inlineStr">
        <is>
          <t>SKÅNE LÄN</t>
        </is>
      </c>
      <c r="E258" t="inlineStr">
        <is>
          <t>KRISTIANSTAD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30925-2022</t>
        </is>
      </c>
      <c r="B259" s="1" t="n">
        <v>44767</v>
      </c>
      <c r="C259" s="1" t="n">
        <v>45950</v>
      </c>
      <c r="D259" t="inlineStr">
        <is>
          <t>SKÅNE LÄN</t>
        </is>
      </c>
      <c r="E259" t="inlineStr">
        <is>
          <t>KRISTIANSTAD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60474-2022</t>
        </is>
      </c>
      <c r="B260" s="1" t="n">
        <v>44904</v>
      </c>
      <c r="C260" s="1" t="n">
        <v>45950</v>
      </c>
      <c r="D260" t="inlineStr">
        <is>
          <t>SKÅNE LÄN</t>
        </is>
      </c>
      <c r="E260" t="inlineStr">
        <is>
          <t>KRISTIANSTAD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46504-2022</t>
        </is>
      </c>
      <c r="B261" s="1" t="n">
        <v>44847</v>
      </c>
      <c r="C261" s="1" t="n">
        <v>45950</v>
      </c>
      <c r="D261" t="inlineStr">
        <is>
          <t>SKÅNE LÄN</t>
        </is>
      </c>
      <c r="E261" t="inlineStr">
        <is>
          <t>KRISTIANSTAD</t>
        </is>
      </c>
      <c r="G261" t="n">
        <v>5.6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60878-2024</t>
        </is>
      </c>
      <c r="B262" s="1" t="n">
        <v>45644.81020833334</v>
      </c>
      <c r="C262" s="1" t="n">
        <v>45950</v>
      </c>
      <c r="D262" t="inlineStr">
        <is>
          <t>SKÅNE LÄN</t>
        </is>
      </c>
      <c r="E262" t="inlineStr">
        <is>
          <t>KRISTIANSTAD</t>
        </is>
      </c>
      <c r="F262" t="inlineStr">
        <is>
          <t>Övriga Aktiebolag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27957-2022</t>
        </is>
      </c>
      <c r="B263" s="1" t="n">
        <v>44743</v>
      </c>
      <c r="C263" s="1" t="n">
        <v>45950</v>
      </c>
      <c r="D263" t="inlineStr">
        <is>
          <t>SKÅNE LÄN</t>
        </is>
      </c>
      <c r="E263" t="inlineStr">
        <is>
          <t>KRISTIANSTAD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60333-2022</t>
        </is>
      </c>
      <c r="B264" s="1" t="n">
        <v>44910</v>
      </c>
      <c r="C264" s="1" t="n">
        <v>45950</v>
      </c>
      <c r="D264" t="inlineStr">
        <is>
          <t>SKÅNE LÄN</t>
        </is>
      </c>
      <c r="E264" t="inlineStr">
        <is>
          <t>KRISTIANSTAD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941-2023</t>
        </is>
      </c>
      <c r="B265" s="1" t="n">
        <v>44933</v>
      </c>
      <c r="C265" s="1" t="n">
        <v>45950</v>
      </c>
      <c r="D265" t="inlineStr">
        <is>
          <t>SKÅNE LÄN</t>
        </is>
      </c>
      <c r="E265" t="inlineStr">
        <is>
          <t>KRISTIANSTAD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46336-2025</t>
        </is>
      </c>
      <c r="B266" s="1" t="n">
        <v>45925.46207175926</v>
      </c>
      <c r="C266" s="1" t="n">
        <v>45950</v>
      </c>
      <c r="D266" t="inlineStr">
        <is>
          <t>SKÅNE LÄN</t>
        </is>
      </c>
      <c r="E266" t="inlineStr">
        <is>
          <t>KRISTIANSTAD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46340-2025</t>
        </is>
      </c>
      <c r="B267" s="1" t="n">
        <v>45925.46439814815</v>
      </c>
      <c r="C267" s="1" t="n">
        <v>45950</v>
      </c>
      <c r="D267" t="inlineStr">
        <is>
          <t>SKÅNE LÄN</t>
        </is>
      </c>
      <c r="E267" t="inlineStr">
        <is>
          <t>KRISTIANSTAD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18735-2024</t>
        </is>
      </c>
      <c r="B268" s="1" t="n">
        <v>45426</v>
      </c>
      <c r="C268" s="1" t="n">
        <v>45950</v>
      </c>
      <c r="D268" t="inlineStr">
        <is>
          <t>SKÅNE LÄN</t>
        </is>
      </c>
      <c r="E268" t="inlineStr">
        <is>
          <t>KRISTIANSTAD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61878-2024</t>
        </is>
      </c>
      <c r="B269" s="1" t="n">
        <v>45652.39358796296</v>
      </c>
      <c r="C269" s="1" t="n">
        <v>45950</v>
      </c>
      <c r="D269" t="inlineStr">
        <is>
          <t>SKÅNE LÄN</t>
        </is>
      </c>
      <c r="E269" t="inlineStr">
        <is>
          <t>KRISTIANSTAD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18015-2025</t>
        </is>
      </c>
      <c r="B270" s="1" t="n">
        <v>45761.43996527778</v>
      </c>
      <c r="C270" s="1" t="n">
        <v>45950</v>
      </c>
      <c r="D270" t="inlineStr">
        <is>
          <t>SKÅNE LÄN</t>
        </is>
      </c>
      <c r="E270" t="inlineStr">
        <is>
          <t>KRISTIANSTAD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18035-2025</t>
        </is>
      </c>
      <c r="B271" s="1" t="n">
        <v>45761.45442129629</v>
      </c>
      <c r="C271" s="1" t="n">
        <v>45950</v>
      </c>
      <c r="D271" t="inlineStr">
        <is>
          <t>SKÅNE LÄN</t>
        </is>
      </c>
      <c r="E271" t="inlineStr">
        <is>
          <t>KRISTIANSTAD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5950-2024</t>
        </is>
      </c>
      <c r="B272" s="1" t="n">
        <v>45335</v>
      </c>
      <c r="C272" s="1" t="n">
        <v>45950</v>
      </c>
      <c r="D272" t="inlineStr">
        <is>
          <t>SKÅNE LÄN</t>
        </is>
      </c>
      <c r="E272" t="inlineStr">
        <is>
          <t>KRISTIANSTAD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28425-2024</t>
        </is>
      </c>
      <c r="B273" s="1" t="n">
        <v>45477</v>
      </c>
      <c r="C273" s="1" t="n">
        <v>45950</v>
      </c>
      <c r="D273" t="inlineStr">
        <is>
          <t>SKÅNE LÄN</t>
        </is>
      </c>
      <c r="E273" t="inlineStr">
        <is>
          <t>KRISTIANSTAD</t>
        </is>
      </c>
      <c r="F273" t="inlineStr">
        <is>
          <t>Sveaskog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62066-2022</t>
        </is>
      </c>
      <c r="B274" s="1" t="n">
        <v>44918</v>
      </c>
      <c r="C274" s="1" t="n">
        <v>45950</v>
      </c>
      <c r="D274" t="inlineStr">
        <is>
          <t>SKÅNE LÄN</t>
        </is>
      </c>
      <c r="E274" t="inlineStr">
        <is>
          <t>KRISTIANSTAD</t>
        </is>
      </c>
      <c r="G274" t="n">
        <v>6.3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18744-2025</t>
        </is>
      </c>
      <c r="B275" s="1" t="n">
        <v>45763.75098379629</v>
      </c>
      <c r="C275" s="1" t="n">
        <v>45950</v>
      </c>
      <c r="D275" t="inlineStr">
        <is>
          <t>SKÅNE LÄN</t>
        </is>
      </c>
      <c r="E275" t="inlineStr">
        <is>
          <t>KRISTIANSTAD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11786-2022</t>
        </is>
      </c>
      <c r="B276" s="1" t="n">
        <v>44634</v>
      </c>
      <c r="C276" s="1" t="n">
        <v>45950</v>
      </c>
      <c r="D276" t="inlineStr">
        <is>
          <t>SKÅNE LÄN</t>
        </is>
      </c>
      <c r="E276" t="inlineStr">
        <is>
          <t>KRISTIANSTAD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19532-2023</t>
        </is>
      </c>
      <c r="B277" s="1" t="n">
        <v>45049</v>
      </c>
      <c r="C277" s="1" t="n">
        <v>45950</v>
      </c>
      <c r="D277" t="inlineStr">
        <is>
          <t>SKÅNE LÄN</t>
        </is>
      </c>
      <c r="E277" t="inlineStr">
        <is>
          <t>KRISTIANSTAD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15105-2023</t>
        </is>
      </c>
      <c r="B278" s="1" t="n">
        <v>45015</v>
      </c>
      <c r="C278" s="1" t="n">
        <v>45950</v>
      </c>
      <c r="D278" t="inlineStr">
        <is>
          <t>SKÅNE LÄN</t>
        </is>
      </c>
      <c r="E278" t="inlineStr">
        <is>
          <t>KRISTIANSTAD</t>
        </is>
      </c>
      <c r="F278" t="inlineStr">
        <is>
          <t>Kyrkan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4248-2025</t>
        </is>
      </c>
      <c r="B279" s="1" t="n">
        <v>45685.59568287037</v>
      </c>
      <c r="C279" s="1" t="n">
        <v>45950</v>
      </c>
      <c r="D279" t="inlineStr">
        <is>
          <t>SKÅNE LÄN</t>
        </is>
      </c>
      <c r="E279" t="inlineStr">
        <is>
          <t>KRISTIANSTAD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13263-2024</t>
        </is>
      </c>
      <c r="B280" s="1" t="n">
        <v>45386.59263888889</v>
      </c>
      <c r="C280" s="1" t="n">
        <v>45950</v>
      </c>
      <c r="D280" t="inlineStr">
        <is>
          <t>SKÅNE LÄN</t>
        </is>
      </c>
      <c r="E280" t="inlineStr">
        <is>
          <t>KRISTIANSTAD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11693-2025</t>
        </is>
      </c>
      <c r="B281" s="1" t="n">
        <v>45727</v>
      </c>
      <c r="C281" s="1" t="n">
        <v>45950</v>
      </c>
      <c r="D281" t="inlineStr">
        <is>
          <t>SKÅNE LÄN</t>
        </is>
      </c>
      <c r="E281" t="inlineStr">
        <is>
          <t>KRISTIANSTAD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751-2025</t>
        </is>
      </c>
      <c r="B282" s="1" t="n">
        <v>45665.44560185185</v>
      </c>
      <c r="C282" s="1" t="n">
        <v>45950</v>
      </c>
      <c r="D282" t="inlineStr">
        <is>
          <t>SKÅNE LÄN</t>
        </is>
      </c>
      <c r="E282" t="inlineStr">
        <is>
          <t>KRISTIANSTAD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12134-2024</t>
        </is>
      </c>
      <c r="B283" s="1" t="n">
        <v>45377</v>
      </c>
      <c r="C283" s="1" t="n">
        <v>45950</v>
      </c>
      <c r="D283" t="inlineStr">
        <is>
          <t>SKÅNE LÄN</t>
        </is>
      </c>
      <c r="E283" t="inlineStr">
        <is>
          <t>KRISTIANSTAD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13952-2025</t>
        </is>
      </c>
      <c r="B284" s="1" t="n">
        <v>45737</v>
      </c>
      <c r="C284" s="1" t="n">
        <v>45950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13972-2025</t>
        </is>
      </c>
      <c r="B285" s="1" t="n">
        <v>45738.65178240741</v>
      </c>
      <c r="C285" s="1" t="n">
        <v>45950</v>
      </c>
      <c r="D285" t="inlineStr">
        <is>
          <t>SKÅNE LÄN</t>
        </is>
      </c>
      <c r="E285" t="inlineStr">
        <is>
          <t>KRISTIANSTAD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18476-2025</t>
        </is>
      </c>
      <c r="B286" s="1" t="n">
        <v>45762.7953587963</v>
      </c>
      <c r="C286" s="1" t="n">
        <v>45950</v>
      </c>
      <c r="D286" t="inlineStr">
        <is>
          <t>SKÅNE LÄN</t>
        </is>
      </c>
      <c r="E286" t="inlineStr">
        <is>
          <t>KRISTIANSTAD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38635-2025</t>
        </is>
      </c>
      <c r="B287" s="1" t="n">
        <v>45884.56550925926</v>
      </c>
      <c r="C287" s="1" t="n">
        <v>45950</v>
      </c>
      <c r="D287" t="inlineStr">
        <is>
          <t>SKÅNE LÄN</t>
        </is>
      </c>
      <c r="E287" t="inlineStr">
        <is>
          <t>KRISTIANSTAD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17043-2024</t>
        </is>
      </c>
      <c r="B288" s="1" t="n">
        <v>45412</v>
      </c>
      <c r="C288" s="1" t="n">
        <v>45950</v>
      </c>
      <c r="D288" t="inlineStr">
        <is>
          <t>SKÅNE LÄN</t>
        </is>
      </c>
      <c r="E288" t="inlineStr">
        <is>
          <t>KRISTIANSTAD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721-2024</t>
        </is>
      </c>
      <c r="B289" s="1" t="n">
        <v>45300</v>
      </c>
      <c r="C289" s="1" t="n">
        <v>45950</v>
      </c>
      <c r="D289" t="inlineStr">
        <is>
          <t>SKÅNE LÄN</t>
        </is>
      </c>
      <c r="E289" t="inlineStr">
        <is>
          <t>KRISTIANSTAD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24930-2024</t>
        </is>
      </c>
      <c r="B290" s="1" t="n">
        <v>45461.61435185185</v>
      </c>
      <c r="C290" s="1" t="n">
        <v>45950</v>
      </c>
      <c r="D290" t="inlineStr">
        <is>
          <t>SKÅNE LÄN</t>
        </is>
      </c>
      <c r="E290" t="inlineStr">
        <is>
          <t>KRISTIANSTAD</t>
        </is>
      </c>
      <c r="F290" t="inlineStr">
        <is>
          <t>Sveaskog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50516-2022</t>
        </is>
      </c>
      <c r="B291" s="1" t="n">
        <v>44866.5670949074</v>
      </c>
      <c r="C291" s="1" t="n">
        <v>45950</v>
      </c>
      <c r="D291" t="inlineStr">
        <is>
          <t>SKÅNE LÄN</t>
        </is>
      </c>
      <c r="E291" t="inlineStr">
        <is>
          <t>KRISTIANSTAD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11010-2024</t>
        </is>
      </c>
      <c r="B292" s="1" t="n">
        <v>45370</v>
      </c>
      <c r="C292" s="1" t="n">
        <v>45950</v>
      </c>
      <c r="D292" t="inlineStr">
        <is>
          <t>SKÅNE LÄN</t>
        </is>
      </c>
      <c r="E292" t="inlineStr">
        <is>
          <t>KRISTIANSTAD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11012-2024</t>
        </is>
      </c>
      <c r="B293" s="1" t="n">
        <v>45370</v>
      </c>
      <c r="C293" s="1" t="n">
        <v>45950</v>
      </c>
      <c r="D293" t="inlineStr">
        <is>
          <t>SKÅNE LÄN</t>
        </is>
      </c>
      <c r="E293" t="inlineStr">
        <is>
          <t>KRISTIANSTAD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429-2023</t>
        </is>
      </c>
      <c r="B294" s="1" t="n">
        <v>44923</v>
      </c>
      <c r="C294" s="1" t="n">
        <v>45950</v>
      </c>
      <c r="D294" t="inlineStr">
        <is>
          <t>SKÅNE LÄN</t>
        </is>
      </c>
      <c r="E294" t="inlineStr">
        <is>
          <t>KRISTIANSTAD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43871-2023</t>
        </is>
      </c>
      <c r="B295" s="1" t="n">
        <v>45187</v>
      </c>
      <c r="C295" s="1" t="n">
        <v>45950</v>
      </c>
      <c r="D295" t="inlineStr">
        <is>
          <t>SKÅNE LÄN</t>
        </is>
      </c>
      <c r="E295" t="inlineStr">
        <is>
          <t>KRISTIANSTAD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14232-2023</t>
        </is>
      </c>
      <c r="B296" s="1" t="n">
        <v>45009.64487268519</v>
      </c>
      <c r="C296" s="1" t="n">
        <v>45950</v>
      </c>
      <c r="D296" t="inlineStr">
        <is>
          <t>SKÅNE LÄN</t>
        </is>
      </c>
      <c r="E296" t="inlineStr">
        <is>
          <t>KRISTIANSTAD</t>
        </is>
      </c>
      <c r="G296" t="n">
        <v>7.1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11505-2023</t>
        </is>
      </c>
      <c r="B297" s="1" t="n">
        <v>44993</v>
      </c>
      <c r="C297" s="1" t="n">
        <v>45950</v>
      </c>
      <c r="D297" t="inlineStr">
        <is>
          <t>SKÅNE LÄN</t>
        </is>
      </c>
      <c r="E297" t="inlineStr">
        <is>
          <t>KRISTIANSTAD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50294-2024</t>
        </is>
      </c>
      <c r="B298" s="1" t="n">
        <v>45600.62240740741</v>
      </c>
      <c r="C298" s="1" t="n">
        <v>45950</v>
      </c>
      <c r="D298" t="inlineStr">
        <is>
          <t>SKÅNE LÄN</t>
        </is>
      </c>
      <c r="E298" t="inlineStr">
        <is>
          <t>KRISTIANSTAD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6955-2024</t>
        </is>
      </c>
      <c r="B299" s="1" t="n">
        <v>45343</v>
      </c>
      <c r="C299" s="1" t="n">
        <v>45950</v>
      </c>
      <c r="D299" t="inlineStr">
        <is>
          <t>SKÅNE LÄN</t>
        </is>
      </c>
      <c r="E299" t="inlineStr">
        <is>
          <t>KRISTIANSTAD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5723-2023</t>
        </is>
      </c>
      <c r="B300" s="1" t="n">
        <v>44961</v>
      </c>
      <c r="C300" s="1" t="n">
        <v>45950</v>
      </c>
      <c r="D300" t="inlineStr">
        <is>
          <t>SKÅNE LÄN</t>
        </is>
      </c>
      <c r="E300" t="inlineStr">
        <is>
          <t>KRISTIANSTAD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61147-2021</t>
        </is>
      </c>
      <c r="B301" s="1" t="n">
        <v>44497</v>
      </c>
      <c r="C301" s="1" t="n">
        <v>45950</v>
      </c>
      <c r="D301" t="inlineStr">
        <is>
          <t>SKÅNE LÄN</t>
        </is>
      </c>
      <c r="E301" t="inlineStr">
        <is>
          <t>KRISTIANSTAD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8290-2024</t>
        </is>
      </c>
      <c r="B302" s="1" t="n">
        <v>45352</v>
      </c>
      <c r="C302" s="1" t="n">
        <v>45950</v>
      </c>
      <c r="D302" t="inlineStr">
        <is>
          <t>SKÅNE LÄN</t>
        </is>
      </c>
      <c r="E302" t="inlineStr">
        <is>
          <t>KRISTIANSTAD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6241-2024</t>
        </is>
      </c>
      <c r="B303" s="1" t="n">
        <v>45337</v>
      </c>
      <c r="C303" s="1" t="n">
        <v>45950</v>
      </c>
      <c r="D303" t="inlineStr">
        <is>
          <t>SKÅNE LÄN</t>
        </is>
      </c>
      <c r="E303" t="inlineStr">
        <is>
          <t>KRISTIANSTAD</t>
        </is>
      </c>
      <c r="F303" t="inlineStr">
        <is>
          <t>Övriga Aktiebolag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40037-2022</t>
        </is>
      </c>
      <c r="B304" s="1" t="n">
        <v>44818</v>
      </c>
      <c r="C304" s="1" t="n">
        <v>45950</v>
      </c>
      <c r="D304" t="inlineStr">
        <is>
          <t>SKÅNE LÄN</t>
        </is>
      </c>
      <c r="E304" t="inlineStr">
        <is>
          <t>KRISTIANSTAD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26258-2024</t>
        </is>
      </c>
      <c r="B305" s="1" t="n">
        <v>45468</v>
      </c>
      <c r="C305" s="1" t="n">
        <v>45950</v>
      </c>
      <c r="D305" t="inlineStr">
        <is>
          <t>SKÅNE LÄN</t>
        </is>
      </c>
      <c r="E305" t="inlineStr">
        <is>
          <t>KRISTIANSTAD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63931-2023</t>
        </is>
      </c>
      <c r="B306" s="1" t="n">
        <v>45278</v>
      </c>
      <c r="C306" s="1" t="n">
        <v>45950</v>
      </c>
      <c r="D306" t="inlineStr">
        <is>
          <t>SKÅNE LÄN</t>
        </is>
      </c>
      <c r="E306" t="inlineStr">
        <is>
          <t>KRISTIANSTAD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33362-2023</t>
        </is>
      </c>
      <c r="B307" s="1" t="n">
        <v>45128</v>
      </c>
      <c r="C307" s="1" t="n">
        <v>45950</v>
      </c>
      <c r="D307" t="inlineStr">
        <is>
          <t>SKÅNE LÄN</t>
        </is>
      </c>
      <c r="E307" t="inlineStr">
        <is>
          <t>KRISTIANSTAD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18146-2022</t>
        </is>
      </c>
      <c r="B308" s="1" t="n">
        <v>44684.59604166666</v>
      </c>
      <c r="C308" s="1" t="n">
        <v>45950</v>
      </c>
      <c r="D308" t="inlineStr">
        <is>
          <t>SKÅNE LÄN</t>
        </is>
      </c>
      <c r="E308" t="inlineStr">
        <is>
          <t>KRISTIANSTAD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38470-2025</t>
        </is>
      </c>
      <c r="B309" s="1" t="n">
        <v>45884.300625</v>
      </c>
      <c r="C309" s="1" t="n">
        <v>45950</v>
      </c>
      <c r="D309" t="inlineStr">
        <is>
          <t>SKÅNE LÄN</t>
        </is>
      </c>
      <c r="E309" t="inlineStr">
        <is>
          <t>KRISTIANSTAD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63942-2023</t>
        </is>
      </c>
      <c r="B310" s="1" t="n">
        <v>45278</v>
      </c>
      <c r="C310" s="1" t="n">
        <v>45950</v>
      </c>
      <c r="D310" t="inlineStr">
        <is>
          <t>SKÅNE LÄN</t>
        </is>
      </c>
      <c r="E310" t="inlineStr">
        <is>
          <t>KRISTIANSTAD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31616-2024</t>
        </is>
      </c>
      <c r="B311" s="1" t="n">
        <v>45506</v>
      </c>
      <c r="C311" s="1" t="n">
        <v>45950</v>
      </c>
      <c r="D311" t="inlineStr">
        <is>
          <t>SKÅNE LÄN</t>
        </is>
      </c>
      <c r="E311" t="inlineStr">
        <is>
          <t>KRISTIANSTAD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31619-2024</t>
        </is>
      </c>
      <c r="B312" s="1" t="n">
        <v>45506</v>
      </c>
      <c r="C312" s="1" t="n">
        <v>45950</v>
      </c>
      <c r="D312" t="inlineStr">
        <is>
          <t>SKÅNE LÄN</t>
        </is>
      </c>
      <c r="E312" t="inlineStr">
        <is>
          <t>KRISTIANSTAD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31165-2024</t>
        </is>
      </c>
      <c r="B313" s="1" t="n">
        <v>45503</v>
      </c>
      <c r="C313" s="1" t="n">
        <v>45950</v>
      </c>
      <c r="D313" t="inlineStr">
        <is>
          <t>SKÅNE LÄN</t>
        </is>
      </c>
      <c r="E313" t="inlineStr">
        <is>
          <t>KRISTIANSTAD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47235-2024</t>
        </is>
      </c>
      <c r="B314" s="1" t="n">
        <v>45586</v>
      </c>
      <c r="C314" s="1" t="n">
        <v>45950</v>
      </c>
      <c r="D314" t="inlineStr">
        <is>
          <t>SKÅNE LÄN</t>
        </is>
      </c>
      <c r="E314" t="inlineStr">
        <is>
          <t>KRISTIANSTAD</t>
        </is>
      </c>
      <c r="F314" t="inlineStr">
        <is>
          <t>Övriga Aktiebolag</t>
        </is>
      </c>
      <c r="G314" t="n">
        <v>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9018-2024</t>
        </is>
      </c>
      <c r="B315" s="1" t="n">
        <v>45357</v>
      </c>
      <c r="C315" s="1" t="n">
        <v>45950</v>
      </c>
      <c r="D315" t="inlineStr">
        <is>
          <t>SKÅNE LÄN</t>
        </is>
      </c>
      <c r="E315" t="inlineStr">
        <is>
          <t>KRISTIANSTAD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40668-2024</t>
        </is>
      </c>
      <c r="B316" s="1" t="n">
        <v>45558.35518518519</v>
      </c>
      <c r="C316" s="1" t="n">
        <v>45950</v>
      </c>
      <c r="D316" t="inlineStr">
        <is>
          <t>SKÅNE LÄN</t>
        </is>
      </c>
      <c r="E316" t="inlineStr">
        <is>
          <t>KRISTIANSTAD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5594-2025</t>
        </is>
      </c>
      <c r="B317" s="1" t="n">
        <v>45693.56855324074</v>
      </c>
      <c r="C317" s="1" t="n">
        <v>45950</v>
      </c>
      <c r="D317" t="inlineStr">
        <is>
          <t>SKÅNE LÄN</t>
        </is>
      </c>
      <c r="E317" t="inlineStr">
        <is>
          <t>KRISTIANSTAD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32106-2023</t>
        </is>
      </c>
      <c r="B318" s="1" t="n">
        <v>45119</v>
      </c>
      <c r="C318" s="1" t="n">
        <v>45950</v>
      </c>
      <c r="D318" t="inlineStr">
        <is>
          <t>SKÅNE LÄN</t>
        </is>
      </c>
      <c r="E318" t="inlineStr">
        <is>
          <t>KRISTIANSTAD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25765-2024</t>
        </is>
      </c>
      <c r="B319" s="1" t="n">
        <v>45465.78322916666</v>
      </c>
      <c r="C319" s="1" t="n">
        <v>45950</v>
      </c>
      <c r="D319" t="inlineStr">
        <is>
          <t>SKÅNE LÄN</t>
        </is>
      </c>
      <c r="E319" t="inlineStr">
        <is>
          <t>KRISTIANSTAD</t>
        </is>
      </c>
      <c r="G319" t="n">
        <v>16.6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25767-2024</t>
        </is>
      </c>
      <c r="B320" s="1" t="n">
        <v>45465.79103009259</v>
      </c>
      <c r="C320" s="1" t="n">
        <v>45950</v>
      </c>
      <c r="D320" t="inlineStr">
        <is>
          <t>SKÅNE LÄN</t>
        </is>
      </c>
      <c r="E320" t="inlineStr">
        <is>
          <t>KRISTIANSTAD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28654-2024</t>
        </is>
      </c>
      <c r="B321" s="1" t="n">
        <v>45478</v>
      </c>
      <c r="C321" s="1" t="n">
        <v>45950</v>
      </c>
      <c r="D321" t="inlineStr">
        <is>
          <t>SKÅNE LÄN</t>
        </is>
      </c>
      <c r="E321" t="inlineStr">
        <is>
          <t>KRISTIANSTAD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30220-2024</t>
        </is>
      </c>
      <c r="B322" s="1" t="n">
        <v>45490</v>
      </c>
      <c r="C322" s="1" t="n">
        <v>45950</v>
      </c>
      <c r="D322" t="inlineStr">
        <is>
          <t>SKÅNE LÄN</t>
        </is>
      </c>
      <c r="E322" t="inlineStr">
        <is>
          <t>KRISTIANSTAD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18743-2025</t>
        </is>
      </c>
      <c r="B323" s="1" t="n">
        <v>45763.74811342593</v>
      </c>
      <c r="C323" s="1" t="n">
        <v>45950</v>
      </c>
      <c r="D323" t="inlineStr">
        <is>
          <t>SKÅNE LÄN</t>
        </is>
      </c>
      <c r="E323" t="inlineStr">
        <is>
          <t>KRISTIANSTAD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14524-2022</t>
        </is>
      </c>
      <c r="B324" s="1" t="n">
        <v>44655</v>
      </c>
      <c r="C324" s="1" t="n">
        <v>45950</v>
      </c>
      <c r="D324" t="inlineStr">
        <is>
          <t>SKÅNE LÄN</t>
        </is>
      </c>
      <c r="E324" t="inlineStr">
        <is>
          <t>KRISTIANSTAD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29198-2024</t>
        </is>
      </c>
      <c r="B325" s="1" t="n">
        <v>45482.58282407407</v>
      </c>
      <c r="C325" s="1" t="n">
        <v>45950</v>
      </c>
      <c r="D325" t="inlineStr">
        <is>
          <t>SKÅNE LÄN</t>
        </is>
      </c>
      <c r="E325" t="inlineStr">
        <is>
          <t>KRISTIANSTAD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29199-2024</t>
        </is>
      </c>
      <c r="B326" s="1" t="n">
        <v>45482.58454861111</v>
      </c>
      <c r="C326" s="1" t="n">
        <v>45950</v>
      </c>
      <c r="D326" t="inlineStr">
        <is>
          <t>SKÅNE LÄN</t>
        </is>
      </c>
      <c r="E326" t="inlineStr">
        <is>
          <t>KRISTIANSTAD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34723-2023</t>
        </is>
      </c>
      <c r="B327" s="1" t="n">
        <v>45141</v>
      </c>
      <c r="C327" s="1" t="n">
        <v>45950</v>
      </c>
      <c r="D327" t="inlineStr">
        <is>
          <t>SKÅNE LÄN</t>
        </is>
      </c>
      <c r="E327" t="inlineStr">
        <is>
          <t>KRISTIANSTAD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34730-2023</t>
        </is>
      </c>
      <c r="B328" s="1" t="n">
        <v>45141.35717592593</v>
      </c>
      <c r="C328" s="1" t="n">
        <v>45950</v>
      </c>
      <c r="D328" t="inlineStr">
        <is>
          <t>SKÅNE LÄN</t>
        </is>
      </c>
      <c r="E328" t="inlineStr">
        <is>
          <t>KRISTIANSTAD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49233-2022</t>
        </is>
      </c>
      <c r="B329" s="1" t="n">
        <v>44858</v>
      </c>
      <c r="C329" s="1" t="n">
        <v>45950</v>
      </c>
      <c r="D329" t="inlineStr">
        <is>
          <t>SKÅNE LÄN</t>
        </is>
      </c>
      <c r="E329" t="inlineStr">
        <is>
          <t>KRISTIANSTAD</t>
        </is>
      </c>
      <c r="G329" t="n">
        <v>7.1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42248-2023</t>
        </is>
      </c>
      <c r="B330" s="1" t="n">
        <v>45180</v>
      </c>
      <c r="C330" s="1" t="n">
        <v>45950</v>
      </c>
      <c r="D330" t="inlineStr">
        <is>
          <t>SKÅNE LÄN</t>
        </is>
      </c>
      <c r="E330" t="inlineStr">
        <is>
          <t>KRISTIANSTAD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1872-2024</t>
        </is>
      </c>
      <c r="B331" s="1" t="n">
        <v>45307</v>
      </c>
      <c r="C331" s="1" t="n">
        <v>45950</v>
      </c>
      <c r="D331" t="inlineStr">
        <is>
          <t>SKÅNE LÄN</t>
        </is>
      </c>
      <c r="E331" t="inlineStr">
        <is>
          <t>KRISTIANSTAD</t>
        </is>
      </c>
      <c r="F331" t="inlineStr">
        <is>
          <t>Övriga Aktiebolag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46525-2023</t>
        </is>
      </c>
      <c r="B332" s="1" t="n">
        <v>45197</v>
      </c>
      <c r="C332" s="1" t="n">
        <v>45950</v>
      </c>
      <c r="D332" t="inlineStr">
        <is>
          <t>SKÅNE LÄN</t>
        </is>
      </c>
      <c r="E332" t="inlineStr">
        <is>
          <t>KRISTIANSTAD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53466-2022</t>
        </is>
      </c>
      <c r="B333" s="1" t="n">
        <v>44879</v>
      </c>
      <c r="C333" s="1" t="n">
        <v>45950</v>
      </c>
      <c r="D333" t="inlineStr">
        <is>
          <t>SKÅNE LÄN</t>
        </is>
      </c>
      <c r="E333" t="inlineStr">
        <is>
          <t>KRISTIANSTAD</t>
        </is>
      </c>
      <c r="F333" t="inlineStr">
        <is>
          <t>Sveaskog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61356-2023</t>
        </is>
      </c>
      <c r="B334" s="1" t="n">
        <v>45260</v>
      </c>
      <c r="C334" s="1" t="n">
        <v>45950</v>
      </c>
      <c r="D334" t="inlineStr">
        <is>
          <t>SKÅNE LÄN</t>
        </is>
      </c>
      <c r="E334" t="inlineStr">
        <is>
          <t>KRISTIANSTAD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14441-2023</t>
        </is>
      </c>
      <c r="B335" s="1" t="n">
        <v>45012.58659722222</v>
      </c>
      <c r="C335" s="1" t="n">
        <v>45950</v>
      </c>
      <c r="D335" t="inlineStr">
        <is>
          <t>SKÅNE LÄN</t>
        </is>
      </c>
      <c r="E335" t="inlineStr">
        <is>
          <t>KRISTIANSTAD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32709-2023</t>
        </is>
      </c>
      <c r="B336" s="1" t="n">
        <v>45121</v>
      </c>
      <c r="C336" s="1" t="n">
        <v>45950</v>
      </c>
      <c r="D336" t="inlineStr">
        <is>
          <t>SKÅNE LÄN</t>
        </is>
      </c>
      <c r="E336" t="inlineStr">
        <is>
          <t>KRISTIANSTAD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32710-2023</t>
        </is>
      </c>
      <c r="B337" s="1" t="n">
        <v>45121</v>
      </c>
      <c r="C337" s="1" t="n">
        <v>45950</v>
      </c>
      <c r="D337" t="inlineStr">
        <is>
          <t>SKÅNE LÄN</t>
        </is>
      </c>
      <c r="E337" t="inlineStr">
        <is>
          <t>KRISTIANSTAD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58848-2020</t>
        </is>
      </c>
      <c r="B338" s="1" t="n">
        <v>44146</v>
      </c>
      <c r="C338" s="1" t="n">
        <v>45950</v>
      </c>
      <c r="D338" t="inlineStr">
        <is>
          <t>SKÅNE LÄN</t>
        </is>
      </c>
      <c r="E338" t="inlineStr">
        <is>
          <t>KRISTIANSTAD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13977-2025</t>
        </is>
      </c>
      <c r="B339" s="1" t="n">
        <v>45738.68771990741</v>
      </c>
      <c r="C339" s="1" t="n">
        <v>45950</v>
      </c>
      <c r="D339" t="inlineStr">
        <is>
          <t>SKÅNE LÄN</t>
        </is>
      </c>
      <c r="E339" t="inlineStr">
        <is>
          <t>KRISTIANSTAD</t>
        </is>
      </c>
      <c r="G339" t="n">
        <v>8.9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6597-2025</t>
        </is>
      </c>
      <c r="B340" s="1" t="n">
        <v>45700</v>
      </c>
      <c r="C340" s="1" t="n">
        <v>45950</v>
      </c>
      <c r="D340" t="inlineStr">
        <is>
          <t>SKÅNE LÄN</t>
        </is>
      </c>
      <c r="E340" t="inlineStr">
        <is>
          <t>KRISTIANSTAD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6602-2025</t>
        </is>
      </c>
      <c r="B341" s="1" t="n">
        <v>45700</v>
      </c>
      <c r="C341" s="1" t="n">
        <v>45950</v>
      </c>
      <c r="D341" t="inlineStr">
        <is>
          <t>SKÅNE LÄN</t>
        </is>
      </c>
      <c r="E341" t="inlineStr">
        <is>
          <t>KRISTIANSTAD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62365-2023</t>
        </is>
      </c>
      <c r="B342" s="1" t="n">
        <v>45267</v>
      </c>
      <c r="C342" s="1" t="n">
        <v>45950</v>
      </c>
      <c r="D342" t="inlineStr">
        <is>
          <t>SKÅNE LÄN</t>
        </is>
      </c>
      <c r="E342" t="inlineStr">
        <is>
          <t>KRISTIANSTAD</t>
        </is>
      </c>
      <c r="F342" t="inlineStr">
        <is>
          <t>Sveaskog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62367-2023</t>
        </is>
      </c>
      <c r="B343" s="1" t="n">
        <v>45267</v>
      </c>
      <c r="C343" s="1" t="n">
        <v>45950</v>
      </c>
      <c r="D343" t="inlineStr">
        <is>
          <t>SKÅNE LÄN</t>
        </is>
      </c>
      <c r="E343" t="inlineStr">
        <is>
          <t>KRISTIANSTAD</t>
        </is>
      </c>
      <c r="F343" t="inlineStr">
        <is>
          <t>Sveaskog</t>
        </is>
      </c>
      <c r="G343" t="n">
        <v>5.2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63456-2020</t>
        </is>
      </c>
      <c r="B344" s="1" t="n">
        <v>44161</v>
      </c>
      <c r="C344" s="1" t="n">
        <v>45950</v>
      </c>
      <c r="D344" t="inlineStr">
        <is>
          <t>SKÅNE LÄN</t>
        </is>
      </c>
      <c r="E344" t="inlineStr">
        <is>
          <t>KRISTIANSTAD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61701-2024</t>
        </is>
      </c>
      <c r="B345" s="1" t="n">
        <v>45648.28662037037</v>
      </c>
      <c r="C345" s="1" t="n">
        <v>45950</v>
      </c>
      <c r="D345" t="inlineStr">
        <is>
          <t>SKÅNE LÄN</t>
        </is>
      </c>
      <c r="E345" t="inlineStr">
        <is>
          <t>KRISTIANSTAD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38778-2022</t>
        </is>
      </c>
      <c r="B346" s="1" t="n">
        <v>44816</v>
      </c>
      <c r="C346" s="1" t="n">
        <v>45950</v>
      </c>
      <c r="D346" t="inlineStr">
        <is>
          <t>SKÅNE LÄN</t>
        </is>
      </c>
      <c r="E346" t="inlineStr">
        <is>
          <t>KRISTIANSTAD</t>
        </is>
      </c>
      <c r="G346" t="n">
        <v>17.1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533-2025</t>
        </is>
      </c>
      <c r="B347" s="1" t="n">
        <v>45664.5075</v>
      </c>
      <c r="C347" s="1" t="n">
        <v>45950</v>
      </c>
      <c r="D347" t="inlineStr">
        <is>
          <t>SKÅNE LÄN</t>
        </is>
      </c>
      <c r="E347" t="inlineStr">
        <is>
          <t>KRISTIANSTAD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25714-2025</t>
        </is>
      </c>
      <c r="B348" s="1" t="n">
        <v>45803</v>
      </c>
      <c r="C348" s="1" t="n">
        <v>45950</v>
      </c>
      <c r="D348" t="inlineStr">
        <is>
          <t>SKÅNE LÄN</t>
        </is>
      </c>
      <c r="E348" t="inlineStr">
        <is>
          <t>KRISTIANSTAD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22345-2021</t>
        </is>
      </c>
      <c r="B349" s="1" t="n">
        <v>44326</v>
      </c>
      <c r="C349" s="1" t="n">
        <v>45950</v>
      </c>
      <c r="D349" t="inlineStr">
        <is>
          <t>SKÅNE LÄN</t>
        </is>
      </c>
      <c r="E349" t="inlineStr">
        <is>
          <t>KRISTIANSTAD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53491-2021</t>
        </is>
      </c>
      <c r="B350" s="1" t="n">
        <v>44468</v>
      </c>
      <c r="C350" s="1" t="n">
        <v>45950</v>
      </c>
      <c r="D350" t="inlineStr">
        <is>
          <t>SKÅNE LÄN</t>
        </is>
      </c>
      <c r="E350" t="inlineStr">
        <is>
          <t>KRISTIANSTAD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23850-2024</t>
        </is>
      </c>
      <c r="B351" s="1" t="n">
        <v>45455</v>
      </c>
      <c r="C351" s="1" t="n">
        <v>45950</v>
      </c>
      <c r="D351" t="inlineStr">
        <is>
          <t>SKÅNE LÄN</t>
        </is>
      </c>
      <c r="E351" t="inlineStr">
        <is>
          <t>KRISTIANSTAD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7056-2024</t>
        </is>
      </c>
      <c r="B352" s="1" t="n">
        <v>45343</v>
      </c>
      <c r="C352" s="1" t="n">
        <v>45950</v>
      </c>
      <c r="D352" t="inlineStr">
        <is>
          <t>SKÅNE LÄN</t>
        </is>
      </c>
      <c r="E352" t="inlineStr">
        <is>
          <t>KRISTIANSTAD</t>
        </is>
      </c>
      <c r="F352" t="inlineStr">
        <is>
          <t>Sveaskog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36158-2023</t>
        </is>
      </c>
      <c r="B353" s="1" t="n">
        <v>45149.61890046296</v>
      </c>
      <c r="C353" s="1" t="n">
        <v>45950</v>
      </c>
      <c r="D353" t="inlineStr">
        <is>
          <t>SKÅNE LÄN</t>
        </is>
      </c>
      <c r="E353" t="inlineStr">
        <is>
          <t>KRISTIANSTAD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54308-2023</t>
        </is>
      </c>
      <c r="B354" s="1" t="n">
        <v>45232.85101851852</v>
      </c>
      <c r="C354" s="1" t="n">
        <v>45950</v>
      </c>
      <c r="D354" t="inlineStr">
        <is>
          <t>SKÅNE LÄN</t>
        </is>
      </c>
      <c r="E354" t="inlineStr">
        <is>
          <t>KRISTIANSTAD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38779-2025</t>
        </is>
      </c>
      <c r="B355" s="1" t="n">
        <v>45887.4405787037</v>
      </c>
      <c r="C355" s="1" t="n">
        <v>45950</v>
      </c>
      <c r="D355" t="inlineStr">
        <is>
          <t>SKÅNE LÄN</t>
        </is>
      </c>
      <c r="E355" t="inlineStr">
        <is>
          <t>KRISTIANSTAD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38790-2025</t>
        </is>
      </c>
      <c r="B356" s="1" t="n">
        <v>45887.44887731481</v>
      </c>
      <c r="C356" s="1" t="n">
        <v>45950</v>
      </c>
      <c r="D356" t="inlineStr">
        <is>
          <t>SKÅNE LÄN</t>
        </is>
      </c>
      <c r="E356" t="inlineStr">
        <is>
          <t>KRISTIANSTAD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2437-2024</t>
        </is>
      </c>
      <c r="B357" s="1" t="n">
        <v>45311</v>
      </c>
      <c r="C357" s="1" t="n">
        <v>45950</v>
      </c>
      <c r="D357" t="inlineStr">
        <is>
          <t>SKÅNE LÄN</t>
        </is>
      </c>
      <c r="E357" t="inlineStr">
        <is>
          <t>KRISTIANSTAD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22815-2023</t>
        </is>
      </c>
      <c r="B358" s="1" t="n">
        <v>45072</v>
      </c>
      <c r="C358" s="1" t="n">
        <v>45950</v>
      </c>
      <c r="D358" t="inlineStr">
        <is>
          <t>SKÅNE LÄN</t>
        </is>
      </c>
      <c r="E358" t="inlineStr">
        <is>
          <t>KRISTIANSTAD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46793-2025</t>
        </is>
      </c>
      <c r="B359" s="1" t="n">
        <v>45926.65568287037</v>
      </c>
      <c r="C359" s="1" t="n">
        <v>45950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15951-2024</t>
        </is>
      </c>
      <c r="B360" s="1" t="n">
        <v>45405</v>
      </c>
      <c r="C360" s="1" t="n">
        <v>45950</v>
      </c>
      <c r="D360" t="inlineStr">
        <is>
          <t>SKÅNE LÄN</t>
        </is>
      </c>
      <c r="E360" t="inlineStr">
        <is>
          <t>KRISTIANSTAD</t>
        </is>
      </c>
      <c r="G360" t="n">
        <v>12.2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13820-2023</t>
        </is>
      </c>
      <c r="B361" s="1" t="n">
        <v>45007.58128472222</v>
      </c>
      <c r="C361" s="1" t="n">
        <v>45950</v>
      </c>
      <c r="D361" t="inlineStr">
        <is>
          <t>SKÅNE LÄN</t>
        </is>
      </c>
      <c r="E361" t="inlineStr">
        <is>
          <t>KRISTIANSTAD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38781-2025</t>
        </is>
      </c>
      <c r="B362" s="1" t="n">
        <v>45887.44121527778</v>
      </c>
      <c r="C362" s="1" t="n">
        <v>45950</v>
      </c>
      <c r="D362" t="inlineStr">
        <is>
          <t>SKÅNE LÄN</t>
        </is>
      </c>
      <c r="E362" t="inlineStr">
        <is>
          <t>KRISTIANSTAD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44363-2024</t>
        </is>
      </c>
      <c r="B363" s="1" t="n">
        <v>45573</v>
      </c>
      <c r="C363" s="1" t="n">
        <v>45950</v>
      </c>
      <c r="D363" t="inlineStr">
        <is>
          <t>SKÅNE LÄN</t>
        </is>
      </c>
      <c r="E363" t="inlineStr">
        <is>
          <t>KRISTIANSTAD</t>
        </is>
      </c>
      <c r="F363" t="inlineStr">
        <is>
          <t>Sveaskog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13974-2025</t>
        </is>
      </c>
      <c r="B364" s="1" t="n">
        <v>45738</v>
      </c>
      <c r="C364" s="1" t="n">
        <v>45950</v>
      </c>
      <c r="D364" t="inlineStr">
        <is>
          <t>SKÅNE LÄN</t>
        </is>
      </c>
      <c r="E364" t="inlineStr">
        <is>
          <t>KRISTIANSTAD</t>
        </is>
      </c>
      <c r="G364" t="n">
        <v>11.3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35024-2023</t>
        </is>
      </c>
      <c r="B365" s="1" t="n">
        <v>45144.55350694444</v>
      </c>
      <c r="C365" s="1" t="n">
        <v>45950</v>
      </c>
      <c r="D365" t="inlineStr">
        <is>
          <t>SKÅNE LÄN</t>
        </is>
      </c>
      <c r="E365" t="inlineStr">
        <is>
          <t>KRISTIANSTAD</t>
        </is>
      </c>
      <c r="F365" t="inlineStr">
        <is>
          <t>Övriga Aktiebolag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47231-2024</t>
        </is>
      </c>
      <c r="B366" s="1" t="n">
        <v>45586</v>
      </c>
      <c r="C366" s="1" t="n">
        <v>45950</v>
      </c>
      <c r="D366" t="inlineStr">
        <is>
          <t>SKÅNE LÄN</t>
        </is>
      </c>
      <c r="E366" t="inlineStr">
        <is>
          <t>KRISTIANSTAD</t>
        </is>
      </c>
      <c r="F366" t="inlineStr">
        <is>
          <t>Övriga Aktiebolag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8110-2025</t>
        </is>
      </c>
      <c r="B367" s="1" t="n">
        <v>45707.73159722222</v>
      </c>
      <c r="C367" s="1" t="n">
        <v>45950</v>
      </c>
      <c r="D367" t="inlineStr">
        <is>
          <t>SKÅNE LÄN</t>
        </is>
      </c>
      <c r="E367" t="inlineStr">
        <is>
          <t>KRISTIANSTAD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34688-2024</t>
        </is>
      </c>
      <c r="B368" s="1" t="n">
        <v>45526.54428240741</v>
      </c>
      <c r="C368" s="1" t="n">
        <v>45950</v>
      </c>
      <c r="D368" t="inlineStr">
        <is>
          <t>SKÅNE LÄN</t>
        </is>
      </c>
      <c r="E368" t="inlineStr">
        <is>
          <t>KRISTIANSTAD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8455-2025</t>
        </is>
      </c>
      <c r="B369" s="1" t="n">
        <v>45709</v>
      </c>
      <c r="C369" s="1" t="n">
        <v>45950</v>
      </c>
      <c r="D369" t="inlineStr">
        <is>
          <t>SKÅNE LÄN</t>
        </is>
      </c>
      <c r="E369" t="inlineStr">
        <is>
          <t>KRISTIANSTAD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25839-2023</t>
        </is>
      </c>
      <c r="B370" s="1" t="n">
        <v>45090</v>
      </c>
      <c r="C370" s="1" t="n">
        <v>45950</v>
      </c>
      <c r="D370" t="inlineStr">
        <is>
          <t>SKÅNE LÄN</t>
        </is>
      </c>
      <c r="E370" t="inlineStr">
        <is>
          <t>KRISTIANSTAD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11067-2022</t>
        </is>
      </c>
      <c r="B371" s="1" t="n">
        <v>44628</v>
      </c>
      <c r="C371" s="1" t="n">
        <v>45950</v>
      </c>
      <c r="D371" t="inlineStr">
        <is>
          <t>SKÅNE LÄN</t>
        </is>
      </c>
      <c r="E371" t="inlineStr">
        <is>
          <t>KRISTIANSTAD</t>
        </is>
      </c>
      <c r="G371" t="n">
        <v>4.1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8804-2025</t>
        </is>
      </c>
      <c r="B372" s="1" t="n">
        <v>45712</v>
      </c>
      <c r="C372" s="1" t="n">
        <v>45950</v>
      </c>
      <c r="D372" t="inlineStr">
        <is>
          <t>SKÅNE LÄN</t>
        </is>
      </c>
      <c r="E372" t="inlineStr">
        <is>
          <t>KRISTIANSTAD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8807-2025</t>
        </is>
      </c>
      <c r="B373" s="1" t="n">
        <v>45712</v>
      </c>
      <c r="C373" s="1" t="n">
        <v>45950</v>
      </c>
      <c r="D373" t="inlineStr">
        <is>
          <t>SKÅNE LÄN</t>
        </is>
      </c>
      <c r="E373" t="inlineStr">
        <is>
          <t>KRISTIANSTAD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7043-2024</t>
        </is>
      </c>
      <c r="B374" s="1" t="n">
        <v>45343</v>
      </c>
      <c r="C374" s="1" t="n">
        <v>45950</v>
      </c>
      <c r="D374" t="inlineStr">
        <is>
          <t>SKÅNE LÄN</t>
        </is>
      </c>
      <c r="E374" t="inlineStr">
        <is>
          <t>KRISTIANSTAD</t>
        </is>
      </c>
      <c r="F374" t="inlineStr">
        <is>
          <t>Sveaskog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11105-2025</t>
        </is>
      </c>
      <c r="B375" s="1" t="n">
        <v>45723</v>
      </c>
      <c r="C375" s="1" t="n">
        <v>45950</v>
      </c>
      <c r="D375" t="inlineStr">
        <is>
          <t>SKÅNE LÄN</t>
        </is>
      </c>
      <c r="E375" t="inlineStr">
        <is>
          <t>KRISTIANSTAD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1426-2025</t>
        </is>
      </c>
      <c r="B376" s="1" t="n">
        <v>45668.69042824074</v>
      </c>
      <c r="C376" s="1" t="n">
        <v>45950</v>
      </c>
      <c r="D376" t="inlineStr">
        <is>
          <t>SKÅNE LÄN</t>
        </is>
      </c>
      <c r="E376" t="inlineStr">
        <is>
          <t>KRISTIANSTAD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32702-2023</t>
        </is>
      </c>
      <c r="B377" s="1" t="n">
        <v>45121</v>
      </c>
      <c r="C377" s="1" t="n">
        <v>45950</v>
      </c>
      <c r="D377" t="inlineStr">
        <is>
          <t>SKÅNE LÄN</t>
        </is>
      </c>
      <c r="E377" t="inlineStr">
        <is>
          <t>KRISTIANSTAD</t>
        </is>
      </c>
      <c r="F377" t="inlineStr">
        <is>
          <t>Sveaskog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13975-2025</t>
        </is>
      </c>
      <c r="B378" s="1" t="n">
        <v>45738</v>
      </c>
      <c r="C378" s="1" t="n">
        <v>45950</v>
      </c>
      <c r="D378" t="inlineStr">
        <is>
          <t>SKÅNE LÄN</t>
        </is>
      </c>
      <c r="E378" t="inlineStr">
        <is>
          <t>KRISTIANSTAD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13976-2025</t>
        </is>
      </c>
      <c r="B379" s="1" t="n">
        <v>45738.68306712963</v>
      </c>
      <c r="C379" s="1" t="n">
        <v>45950</v>
      </c>
      <c r="D379" t="inlineStr">
        <is>
          <t>SKÅNE LÄN</t>
        </is>
      </c>
      <c r="E379" t="inlineStr">
        <is>
          <t>KRISTIANSTAD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42916-2024</t>
        </is>
      </c>
      <c r="B380" s="1" t="n">
        <v>45566</v>
      </c>
      <c r="C380" s="1" t="n">
        <v>45950</v>
      </c>
      <c r="D380" t="inlineStr">
        <is>
          <t>SKÅNE LÄN</t>
        </is>
      </c>
      <c r="E380" t="inlineStr">
        <is>
          <t>KRISTIANSTAD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9020-2024</t>
        </is>
      </c>
      <c r="B381" s="1" t="n">
        <v>45357.59486111111</v>
      </c>
      <c r="C381" s="1" t="n">
        <v>45950</v>
      </c>
      <c r="D381" t="inlineStr">
        <is>
          <t>SKÅNE LÄN</t>
        </is>
      </c>
      <c r="E381" t="inlineStr">
        <is>
          <t>KRISTIANSTAD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38849-2025</t>
        </is>
      </c>
      <c r="B382" s="1" t="n">
        <v>45887</v>
      </c>
      <c r="C382" s="1" t="n">
        <v>45950</v>
      </c>
      <c r="D382" t="inlineStr">
        <is>
          <t>SKÅNE LÄN</t>
        </is>
      </c>
      <c r="E382" t="inlineStr">
        <is>
          <t>KRISTIANSTAD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16565-2024</t>
        </is>
      </c>
      <c r="B383" s="1" t="n">
        <v>45408</v>
      </c>
      <c r="C383" s="1" t="n">
        <v>45950</v>
      </c>
      <c r="D383" t="inlineStr">
        <is>
          <t>SKÅNE LÄN</t>
        </is>
      </c>
      <c r="E383" t="inlineStr">
        <is>
          <t>KRISTIANSTAD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25671-2023</t>
        </is>
      </c>
      <c r="B384" s="1" t="n">
        <v>45089</v>
      </c>
      <c r="C384" s="1" t="n">
        <v>45950</v>
      </c>
      <c r="D384" t="inlineStr">
        <is>
          <t>SKÅNE LÄN</t>
        </is>
      </c>
      <c r="E384" t="inlineStr">
        <is>
          <t>KRISTIANSTAD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41069-2023</t>
        </is>
      </c>
      <c r="B385" s="1" t="n">
        <v>45173</v>
      </c>
      <c r="C385" s="1" t="n">
        <v>45950</v>
      </c>
      <c r="D385" t="inlineStr">
        <is>
          <t>SKÅNE LÄN</t>
        </is>
      </c>
      <c r="E385" t="inlineStr">
        <is>
          <t>KRISTIANSTAD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44378-2024</t>
        </is>
      </c>
      <c r="B386" s="1" t="n">
        <v>45573</v>
      </c>
      <c r="C386" s="1" t="n">
        <v>45950</v>
      </c>
      <c r="D386" t="inlineStr">
        <is>
          <t>SKÅNE LÄN</t>
        </is>
      </c>
      <c r="E386" t="inlineStr">
        <is>
          <t>KRISTIANSTAD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23497-2024</t>
        </is>
      </c>
      <c r="B387" s="1" t="n">
        <v>45453</v>
      </c>
      <c r="C387" s="1" t="n">
        <v>45950</v>
      </c>
      <c r="D387" t="inlineStr">
        <is>
          <t>SKÅNE LÄN</t>
        </is>
      </c>
      <c r="E387" t="inlineStr">
        <is>
          <t>KRISTIANSTAD</t>
        </is>
      </c>
      <c r="F387" t="inlineStr">
        <is>
          <t>Sveaskog</t>
        </is>
      </c>
      <c r="G387" t="n">
        <v>3.9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55469-2024</t>
        </is>
      </c>
      <c r="B388" s="1" t="n">
        <v>45622.43130787037</v>
      </c>
      <c r="C388" s="1" t="n">
        <v>45950</v>
      </c>
      <c r="D388" t="inlineStr">
        <is>
          <t>SKÅNE LÄN</t>
        </is>
      </c>
      <c r="E388" t="inlineStr">
        <is>
          <t>KRISTIANSTAD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9290-2025</t>
        </is>
      </c>
      <c r="B389" s="1" t="n">
        <v>45714</v>
      </c>
      <c r="C389" s="1" t="n">
        <v>45950</v>
      </c>
      <c r="D389" t="inlineStr">
        <is>
          <t>SKÅNE LÄN</t>
        </is>
      </c>
      <c r="E389" t="inlineStr">
        <is>
          <t>KRISTIANSTAD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38784-2025</t>
        </is>
      </c>
      <c r="B390" s="1" t="n">
        <v>45887.4477662037</v>
      </c>
      <c r="C390" s="1" t="n">
        <v>45950</v>
      </c>
      <c r="D390" t="inlineStr">
        <is>
          <t>SKÅNE LÄN</t>
        </is>
      </c>
      <c r="E390" t="inlineStr">
        <is>
          <t>KRISTIANSTAD</t>
        </is>
      </c>
      <c r="G390" t="n">
        <v>12.9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37999-2024</t>
        </is>
      </c>
      <c r="B391" s="1" t="n">
        <v>45544</v>
      </c>
      <c r="C391" s="1" t="n">
        <v>45950</v>
      </c>
      <c r="D391" t="inlineStr">
        <is>
          <t>SKÅNE LÄN</t>
        </is>
      </c>
      <c r="E391" t="inlineStr">
        <is>
          <t>KRISTIANSTAD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69022-2020</t>
        </is>
      </c>
      <c r="B392" s="1" t="n">
        <v>44188</v>
      </c>
      <c r="C392" s="1" t="n">
        <v>45950</v>
      </c>
      <c r="D392" t="inlineStr">
        <is>
          <t>SKÅNE LÄN</t>
        </is>
      </c>
      <c r="E392" t="inlineStr">
        <is>
          <t>KRISTIANSTAD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14965-2024</t>
        </is>
      </c>
      <c r="B393" s="1" t="n">
        <v>45398</v>
      </c>
      <c r="C393" s="1" t="n">
        <v>45950</v>
      </c>
      <c r="D393" t="inlineStr">
        <is>
          <t>SKÅNE LÄN</t>
        </is>
      </c>
      <c r="E393" t="inlineStr">
        <is>
          <t>KRISTIANSTAD</t>
        </is>
      </c>
      <c r="G393" t="n">
        <v>13.5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8997-2024</t>
        </is>
      </c>
      <c r="B394" s="1" t="n">
        <v>45357</v>
      </c>
      <c r="C394" s="1" t="n">
        <v>45950</v>
      </c>
      <c r="D394" t="inlineStr">
        <is>
          <t>SKÅNE LÄN</t>
        </is>
      </c>
      <c r="E394" t="inlineStr">
        <is>
          <t>KRISTIANSTAD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24927-2024</t>
        </is>
      </c>
      <c r="B395" s="1" t="n">
        <v>45461.61268518519</v>
      </c>
      <c r="C395" s="1" t="n">
        <v>45950</v>
      </c>
      <c r="D395" t="inlineStr">
        <is>
          <t>SKÅNE LÄN</t>
        </is>
      </c>
      <c r="E395" t="inlineStr">
        <is>
          <t>KRISTIANSTAD</t>
        </is>
      </c>
      <c r="F395" t="inlineStr">
        <is>
          <t>Sveaskog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8811-2025</t>
        </is>
      </c>
      <c r="B396" s="1" t="n">
        <v>45712</v>
      </c>
      <c r="C396" s="1" t="n">
        <v>45950</v>
      </c>
      <c r="D396" t="inlineStr">
        <is>
          <t>SKÅNE LÄN</t>
        </is>
      </c>
      <c r="E396" t="inlineStr">
        <is>
          <t>KRISTIANSTAD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44442-2023</t>
        </is>
      </c>
      <c r="B397" s="1" t="n">
        <v>45189.37082175926</v>
      </c>
      <c r="C397" s="1" t="n">
        <v>45950</v>
      </c>
      <c r="D397" t="inlineStr">
        <is>
          <t>SKÅNE LÄN</t>
        </is>
      </c>
      <c r="E397" t="inlineStr">
        <is>
          <t>KRISTIANSTAD</t>
        </is>
      </c>
      <c r="F397" t="inlineStr">
        <is>
          <t>Sveaskog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15887-2025</t>
        </is>
      </c>
      <c r="B398" s="1" t="n">
        <v>45749.39954861111</v>
      </c>
      <c r="C398" s="1" t="n">
        <v>45950</v>
      </c>
      <c r="D398" t="inlineStr">
        <is>
          <t>SKÅNE LÄN</t>
        </is>
      </c>
      <c r="E398" t="inlineStr">
        <is>
          <t>KRISTIANSTAD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31525-2023</t>
        </is>
      </c>
      <c r="B399" s="1" t="n">
        <v>45116</v>
      </c>
      <c r="C399" s="1" t="n">
        <v>45950</v>
      </c>
      <c r="D399" t="inlineStr">
        <is>
          <t>SKÅNE LÄN</t>
        </is>
      </c>
      <c r="E399" t="inlineStr">
        <is>
          <t>KRISTIANSTAD</t>
        </is>
      </c>
      <c r="F399" t="inlineStr">
        <is>
          <t>Sveaskog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40423-2024</t>
        </is>
      </c>
      <c r="B400" s="1" t="n">
        <v>45555</v>
      </c>
      <c r="C400" s="1" t="n">
        <v>45950</v>
      </c>
      <c r="D400" t="inlineStr">
        <is>
          <t>SKÅNE LÄN</t>
        </is>
      </c>
      <c r="E400" t="inlineStr">
        <is>
          <t>KRISTIANSTAD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13522-2024</t>
        </is>
      </c>
      <c r="B401" s="1" t="n">
        <v>45387</v>
      </c>
      <c r="C401" s="1" t="n">
        <v>45950</v>
      </c>
      <c r="D401" t="inlineStr">
        <is>
          <t>SKÅNE LÄN</t>
        </is>
      </c>
      <c r="E401" t="inlineStr">
        <is>
          <t>KRISTIANSTAD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30857-2023</t>
        </is>
      </c>
      <c r="B402" s="1" t="n">
        <v>45112</v>
      </c>
      <c r="C402" s="1" t="n">
        <v>45950</v>
      </c>
      <c r="D402" t="inlineStr">
        <is>
          <t>SKÅNE LÄN</t>
        </is>
      </c>
      <c r="E402" t="inlineStr">
        <is>
          <t>KRISTIANSTAD</t>
        </is>
      </c>
      <c r="F402" t="inlineStr">
        <is>
          <t>Sveaskog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18830-2021</t>
        </is>
      </c>
      <c r="B403" s="1" t="n">
        <v>44307.68211805556</v>
      </c>
      <c r="C403" s="1" t="n">
        <v>45950</v>
      </c>
      <c r="D403" t="inlineStr">
        <is>
          <t>SKÅNE LÄN</t>
        </is>
      </c>
      <c r="E403" t="inlineStr">
        <is>
          <t>KRISTIANSTAD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19880-2023</t>
        </is>
      </c>
      <c r="B404" s="1" t="n">
        <v>45054</v>
      </c>
      <c r="C404" s="1" t="n">
        <v>45950</v>
      </c>
      <c r="D404" t="inlineStr">
        <is>
          <t>SKÅNE LÄN</t>
        </is>
      </c>
      <c r="E404" t="inlineStr">
        <is>
          <t>KRISTIANSTAD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45609-2023</t>
        </is>
      </c>
      <c r="B405" s="1" t="n">
        <v>45194</v>
      </c>
      <c r="C405" s="1" t="n">
        <v>45950</v>
      </c>
      <c r="D405" t="inlineStr">
        <is>
          <t>SKÅNE LÄN</t>
        </is>
      </c>
      <c r="E405" t="inlineStr">
        <is>
          <t>KRISTIANSTAD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48853-2023</t>
        </is>
      </c>
      <c r="B406" s="1" t="n">
        <v>45204</v>
      </c>
      <c r="C406" s="1" t="n">
        <v>45950</v>
      </c>
      <c r="D406" t="inlineStr">
        <is>
          <t>SKÅNE LÄN</t>
        </is>
      </c>
      <c r="E406" t="inlineStr">
        <is>
          <t>KRISTIANSTAD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38440-2024</t>
        </is>
      </c>
      <c r="B407" s="1" t="n">
        <v>45546</v>
      </c>
      <c r="C407" s="1" t="n">
        <v>45950</v>
      </c>
      <c r="D407" t="inlineStr">
        <is>
          <t>SKÅNE LÄN</t>
        </is>
      </c>
      <c r="E407" t="inlineStr">
        <is>
          <t>KRISTIANSTAD</t>
        </is>
      </c>
      <c r="G407" t="n">
        <v>6.2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36412-2021</t>
        </is>
      </c>
      <c r="B408" s="1" t="n">
        <v>44390</v>
      </c>
      <c r="C408" s="1" t="n">
        <v>45950</v>
      </c>
      <c r="D408" t="inlineStr">
        <is>
          <t>SKÅNE LÄN</t>
        </is>
      </c>
      <c r="E408" t="inlineStr">
        <is>
          <t>KRISTIANSTAD</t>
        </is>
      </c>
      <c r="F408" t="inlineStr">
        <is>
          <t>Kyrkan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55954-2023</t>
        </is>
      </c>
      <c r="B409" s="1" t="n">
        <v>45233</v>
      </c>
      <c r="C409" s="1" t="n">
        <v>45950</v>
      </c>
      <c r="D409" t="inlineStr">
        <is>
          <t>SKÅNE LÄN</t>
        </is>
      </c>
      <c r="E409" t="inlineStr">
        <is>
          <t>KRISTIANSTAD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55959-2023</t>
        </is>
      </c>
      <c r="B410" s="1" t="n">
        <v>45233</v>
      </c>
      <c r="C410" s="1" t="n">
        <v>45950</v>
      </c>
      <c r="D410" t="inlineStr">
        <is>
          <t>SKÅNE LÄN</t>
        </is>
      </c>
      <c r="E410" t="inlineStr">
        <is>
          <t>KRISTIANSTAD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46469-2024</t>
        </is>
      </c>
      <c r="B411" s="1" t="n">
        <v>45582</v>
      </c>
      <c r="C411" s="1" t="n">
        <v>45950</v>
      </c>
      <c r="D411" t="inlineStr">
        <is>
          <t>SKÅNE LÄN</t>
        </is>
      </c>
      <c r="E411" t="inlineStr">
        <is>
          <t>KRISTIANSTAD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10971-2023</t>
        </is>
      </c>
      <c r="B412" s="1" t="n">
        <v>44991</v>
      </c>
      <c r="C412" s="1" t="n">
        <v>45950</v>
      </c>
      <c r="D412" t="inlineStr">
        <is>
          <t>SKÅNE LÄN</t>
        </is>
      </c>
      <c r="E412" t="inlineStr">
        <is>
          <t>KRISTIANSTAD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44817-2024</t>
        </is>
      </c>
      <c r="B413" s="1" t="n">
        <v>45574</v>
      </c>
      <c r="C413" s="1" t="n">
        <v>45950</v>
      </c>
      <c r="D413" t="inlineStr">
        <is>
          <t>SKÅNE LÄN</t>
        </is>
      </c>
      <c r="E413" t="inlineStr">
        <is>
          <t>KRISTIANSTAD</t>
        </is>
      </c>
      <c r="G413" t="n">
        <v>3.7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58297-2020</t>
        </is>
      </c>
      <c r="B414" s="1" t="n">
        <v>44144</v>
      </c>
      <c r="C414" s="1" t="n">
        <v>45950</v>
      </c>
      <c r="D414" t="inlineStr">
        <is>
          <t>SKÅNE LÄN</t>
        </is>
      </c>
      <c r="E414" t="inlineStr">
        <is>
          <t>KRISTIANSTAD</t>
        </is>
      </c>
      <c r="G414" t="n">
        <v>6.4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61402-2023</t>
        </is>
      </c>
      <c r="B415" s="1" t="n">
        <v>45260</v>
      </c>
      <c r="C415" s="1" t="n">
        <v>45950</v>
      </c>
      <c r="D415" t="inlineStr">
        <is>
          <t>SKÅNE LÄN</t>
        </is>
      </c>
      <c r="E415" t="inlineStr">
        <is>
          <t>KRISTIANSTAD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59625-2022</t>
        </is>
      </c>
      <c r="B416" s="1" t="n">
        <v>44907</v>
      </c>
      <c r="C416" s="1" t="n">
        <v>45950</v>
      </c>
      <c r="D416" t="inlineStr">
        <is>
          <t>SKÅNE LÄN</t>
        </is>
      </c>
      <c r="E416" t="inlineStr">
        <is>
          <t>KRISTIANSTAD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40419-2024</t>
        </is>
      </c>
      <c r="B417" s="1" t="n">
        <v>45555</v>
      </c>
      <c r="C417" s="1" t="n">
        <v>45950</v>
      </c>
      <c r="D417" t="inlineStr">
        <is>
          <t>SKÅNE LÄN</t>
        </is>
      </c>
      <c r="E417" t="inlineStr">
        <is>
          <t>KRISTIANSTAD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63681-2023</t>
        </is>
      </c>
      <c r="B418" s="1" t="n">
        <v>45275.6518287037</v>
      </c>
      <c r="C418" s="1" t="n">
        <v>45950</v>
      </c>
      <c r="D418" t="inlineStr">
        <is>
          <t>SKÅNE LÄN</t>
        </is>
      </c>
      <c r="E418" t="inlineStr">
        <is>
          <t>KRISTIANSTAD</t>
        </is>
      </c>
      <c r="F418" t="inlineStr">
        <is>
          <t>Sveaskog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24952-2023</t>
        </is>
      </c>
      <c r="B419" s="1" t="n">
        <v>45085.5793287037</v>
      </c>
      <c r="C419" s="1" t="n">
        <v>45950</v>
      </c>
      <c r="D419" t="inlineStr">
        <is>
          <t>SKÅNE LÄN</t>
        </is>
      </c>
      <c r="E419" t="inlineStr">
        <is>
          <t>KRISTIANSTAD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32013-2023</t>
        </is>
      </c>
      <c r="B420" s="1" t="n">
        <v>45119</v>
      </c>
      <c r="C420" s="1" t="n">
        <v>45950</v>
      </c>
      <c r="D420" t="inlineStr">
        <is>
          <t>SKÅNE LÄN</t>
        </is>
      </c>
      <c r="E420" t="inlineStr">
        <is>
          <t>KRISTIANSTAD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19642-2022</t>
        </is>
      </c>
      <c r="B421" s="1" t="n">
        <v>44694</v>
      </c>
      <c r="C421" s="1" t="n">
        <v>45950</v>
      </c>
      <c r="D421" t="inlineStr">
        <is>
          <t>SKÅNE LÄN</t>
        </is>
      </c>
      <c r="E421" t="inlineStr">
        <is>
          <t>KRISTIANSTAD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3608-2023</t>
        </is>
      </c>
      <c r="B422" s="1" t="n">
        <v>44946</v>
      </c>
      <c r="C422" s="1" t="n">
        <v>45950</v>
      </c>
      <c r="D422" t="inlineStr">
        <is>
          <t>SKÅNE LÄN</t>
        </is>
      </c>
      <c r="E422" t="inlineStr">
        <is>
          <t>KRISTIANSTAD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11150-2023</t>
        </is>
      </c>
      <c r="B423" s="1" t="n">
        <v>44992</v>
      </c>
      <c r="C423" s="1" t="n">
        <v>45950</v>
      </c>
      <c r="D423" t="inlineStr">
        <is>
          <t>SKÅNE LÄN</t>
        </is>
      </c>
      <c r="E423" t="inlineStr">
        <is>
          <t>KRISTIANSTAD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58175-2021</t>
        </is>
      </c>
      <c r="B424" s="1" t="n">
        <v>44487</v>
      </c>
      <c r="C424" s="1" t="n">
        <v>45950</v>
      </c>
      <c r="D424" t="inlineStr">
        <is>
          <t>SKÅNE LÄN</t>
        </is>
      </c>
      <c r="E424" t="inlineStr">
        <is>
          <t>KRISTIANSTAD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13953-2025</t>
        </is>
      </c>
      <c r="B425" s="1" t="n">
        <v>45737</v>
      </c>
      <c r="C425" s="1" t="n">
        <v>45950</v>
      </c>
      <c r="D425" t="inlineStr">
        <is>
          <t>SKÅNE LÄN</t>
        </is>
      </c>
      <c r="E425" t="inlineStr">
        <is>
          <t>KRISTIANSTAD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1726-2023</t>
        </is>
      </c>
      <c r="B426" s="1" t="n">
        <v>44938</v>
      </c>
      <c r="C426" s="1" t="n">
        <v>45950</v>
      </c>
      <c r="D426" t="inlineStr">
        <is>
          <t>SKÅNE LÄN</t>
        </is>
      </c>
      <c r="E426" t="inlineStr">
        <is>
          <t>KRISTIANSTAD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7016-2024</t>
        </is>
      </c>
      <c r="B427" s="1" t="n">
        <v>45343</v>
      </c>
      <c r="C427" s="1" t="n">
        <v>45950</v>
      </c>
      <c r="D427" t="inlineStr">
        <is>
          <t>SKÅNE LÄN</t>
        </is>
      </c>
      <c r="E427" t="inlineStr">
        <is>
          <t>KRISTIANSTAD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7018-2024</t>
        </is>
      </c>
      <c r="B428" s="1" t="n">
        <v>45343</v>
      </c>
      <c r="C428" s="1" t="n">
        <v>45950</v>
      </c>
      <c r="D428" t="inlineStr">
        <is>
          <t>SKÅNE LÄN</t>
        </is>
      </c>
      <c r="E428" t="inlineStr">
        <is>
          <t>KRISTIANSTAD</t>
        </is>
      </c>
      <c r="F428" t="inlineStr">
        <is>
          <t>Sveaskog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1668-2024</t>
        </is>
      </c>
      <c r="B429" s="1" t="n">
        <v>45306</v>
      </c>
      <c r="C429" s="1" t="n">
        <v>45950</v>
      </c>
      <c r="D429" t="inlineStr">
        <is>
          <t>SKÅNE LÄN</t>
        </is>
      </c>
      <c r="E429" t="inlineStr">
        <is>
          <t>KRISTIANSTAD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1736-2024</t>
        </is>
      </c>
      <c r="B430" s="1" t="n">
        <v>45307</v>
      </c>
      <c r="C430" s="1" t="n">
        <v>45950</v>
      </c>
      <c r="D430" t="inlineStr">
        <is>
          <t>SKÅNE LÄN</t>
        </is>
      </c>
      <c r="E430" t="inlineStr">
        <is>
          <t>KRISTIANSTAD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20891-2025</t>
        </is>
      </c>
      <c r="B431" s="1" t="n">
        <v>45777.38359953704</v>
      </c>
      <c r="C431" s="1" t="n">
        <v>45950</v>
      </c>
      <c r="D431" t="inlineStr">
        <is>
          <t>SKÅNE LÄN</t>
        </is>
      </c>
      <c r="E431" t="inlineStr">
        <is>
          <t>KRISTIANSTAD</t>
        </is>
      </c>
      <c r="G431" t="n">
        <v>5.2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20714-2025</t>
        </is>
      </c>
      <c r="B432" s="1" t="n">
        <v>45776</v>
      </c>
      <c r="C432" s="1" t="n">
        <v>45950</v>
      </c>
      <c r="D432" t="inlineStr">
        <is>
          <t>SKÅNE LÄN</t>
        </is>
      </c>
      <c r="E432" t="inlineStr">
        <is>
          <t>KRISTIANSTAD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50543-2024</t>
        </is>
      </c>
      <c r="B433" s="1" t="n">
        <v>45600</v>
      </c>
      <c r="C433" s="1" t="n">
        <v>45950</v>
      </c>
      <c r="D433" t="inlineStr">
        <is>
          <t>SKÅNE LÄN</t>
        </is>
      </c>
      <c r="E433" t="inlineStr">
        <is>
          <t>KRISTIANSTAD</t>
        </is>
      </c>
      <c r="G433" t="n">
        <v>9.5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32714-2023</t>
        </is>
      </c>
      <c r="B434" s="1" t="n">
        <v>45121</v>
      </c>
      <c r="C434" s="1" t="n">
        <v>45950</v>
      </c>
      <c r="D434" t="inlineStr">
        <is>
          <t>SKÅNE LÄN</t>
        </is>
      </c>
      <c r="E434" t="inlineStr">
        <is>
          <t>KRISTIANSTAD</t>
        </is>
      </c>
      <c r="F434" t="inlineStr">
        <is>
          <t>Sveaskog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32717-2023</t>
        </is>
      </c>
      <c r="B435" s="1" t="n">
        <v>45121</v>
      </c>
      <c r="C435" s="1" t="n">
        <v>45950</v>
      </c>
      <c r="D435" t="inlineStr">
        <is>
          <t>SKÅNE LÄN</t>
        </is>
      </c>
      <c r="E435" t="inlineStr">
        <is>
          <t>KRISTIANSTAD</t>
        </is>
      </c>
      <c r="F435" t="inlineStr">
        <is>
          <t>Sveaskog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52012-2024</t>
        </is>
      </c>
      <c r="B436" s="1" t="n">
        <v>45607.78569444444</v>
      </c>
      <c r="C436" s="1" t="n">
        <v>45950</v>
      </c>
      <c r="D436" t="inlineStr">
        <is>
          <t>SKÅNE LÄN</t>
        </is>
      </c>
      <c r="E436" t="inlineStr">
        <is>
          <t>KRISTIANSTAD</t>
        </is>
      </c>
      <c r="F436" t="inlineStr">
        <is>
          <t>Övriga Aktiebolag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30601-2024</t>
        </is>
      </c>
      <c r="B437" s="1" t="n">
        <v>45493.90299768518</v>
      </c>
      <c r="C437" s="1" t="n">
        <v>45950</v>
      </c>
      <c r="D437" t="inlineStr">
        <is>
          <t>SKÅNE LÄN</t>
        </is>
      </c>
      <c r="E437" t="inlineStr">
        <is>
          <t>KRISTIANSTAD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13523-2024</t>
        </is>
      </c>
      <c r="B438" s="1" t="n">
        <v>45387.745625</v>
      </c>
      <c r="C438" s="1" t="n">
        <v>45950</v>
      </c>
      <c r="D438" t="inlineStr">
        <is>
          <t>SKÅNE LÄN</t>
        </is>
      </c>
      <c r="E438" t="inlineStr">
        <is>
          <t>KRISTIANSTAD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38000-2024</t>
        </is>
      </c>
      <c r="B439" s="1" t="n">
        <v>45544</v>
      </c>
      <c r="C439" s="1" t="n">
        <v>45950</v>
      </c>
      <c r="D439" t="inlineStr">
        <is>
          <t>SKÅNE LÄN</t>
        </is>
      </c>
      <c r="E439" t="inlineStr">
        <is>
          <t>KRISTIANSTAD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52057-2021</t>
        </is>
      </c>
      <c r="B440" s="1" t="n">
        <v>44463</v>
      </c>
      <c r="C440" s="1" t="n">
        <v>45950</v>
      </c>
      <c r="D440" t="inlineStr">
        <is>
          <t>SKÅNE LÄN</t>
        </is>
      </c>
      <c r="E440" t="inlineStr">
        <is>
          <t>KRISTIANSTAD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35693-2024</t>
        </is>
      </c>
      <c r="B441" s="1" t="n">
        <v>45532</v>
      </c>
      <c r="C441" s="1" t="n">
        <v>45950</v>
      </c>
      <c r="D441" t="inlineStr">
        <is>
          <t>SKÅNE LÄN</t>
        </is>
      </c>
      <c r="E441" t="inlineStr">
        <is>
          <t>KRISTIANSTAD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21992-2024</t>
        </is>
      </c>
      <c r="B442" s="1" t="n">
        <v>45443.55804398148</v>
      </c>
      <c r="C442" s="1" t="n">
        <v>45950</v>
      </c>
      <c r="D442" t="inlineStr">
        <is>
          <t>SKÅNE LÄN</t>
        </is>
      </c>
      <c r="E442" t="inlineStr">
        <is>
          <t>KRISTIANSTAD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27590-2024</t>
        </is>
      </c>
      <c r="B443" s="1" t="n">
        <v>45474</v>
      </c>
      <c r="C443" s="1" t="n">
        <v>45950</v>
      </c>
      <c r="D443" t="inlineStr">
        <is>
          <t>SKÅNE LÄN</t>
        </is>
      </c>
      <c r="E443" t="inlineStr">
        <is>
          <t>KRISTIANSTAD</t>
        </is>
      </c>
      <c r="G443" t="n">
        <v>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44579-2023</t>
        </is>
      </c>
      <c r="B444" s="1" t="n">
        <v>45189</v>
      </c>
      <c r="C444" s="1" t="n">
        <v>45950</v>
      </c>
      <c r="D444" t="inlineStr">
        <is>
          <t>SKÅNE LÄN</t>
        </is>
      </c>
      <c r="E444" t="inlineStr">
        <is>
          <t>KRISTIANSTAD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47052-2025</t>
        </is>
      </c>
      <c r="B445" s="1" t="n">
        <v>45929.61524305555</v>
      </c>
      <c r="C445" s="1" t="n">
        <v>45950</v>
      </c>
      <c r="D445" t="inlineStr">
        <is>
          <t>SKÅNE LÄN</t>
        </is>
      </c>
      <c r="E445" t="inlineStr">
        <is>
          <t>KRISTIANSTAD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47335-2025</t>
        </is>
      </c>
      <c r="B446" s="1" t="n">
        <v>45930</v>
      </c>
      <c r="C446" s="1" t="n">
        <v>45950</v>
      </c>
      <c r="D446" t="inlineStr">
        <is>
          <t>SKÅNE LÄN</t>
        </is>
      </c>
      <c r="E446" t="inlineStr">
        <is>
          <t>KRISTIANSTAD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47331-2025</t>
        </is>
      </c>
      <c r="B447" s="1" t="n">
        <v>45930</v>
      </c>
      <c r="C447" s="1" t="n">
        <v>45950</v>
      </c>
      <c r="D447" t="inlineStr">
        <is>
          <t>SKÅNE LÄN</t>
        </is>
      </c>
      <c r="E447" t="inlineStr">
        <is>
          <t>KRISTIANSTAD</t>
        </is>
      </c>
      <c r="F447" t="inlineStr">
        <is>
          <t>Kyrkan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44538-2024</t>
        </is>
      </c>
      <c r="B448" s="1" t="n">
        <v>45574</v>
      </c>
      <c r="C448" s="1" t="n">
        <v>45950</v>
      </c>
      <c r="D448" t="inlineStr">
        <is>
          <t>SKÅNE LÄN</t>
        </is>
      </c>
      <c r="E448" t="inlineStr">
        <is>
          <t>KRISTIANSTAD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47303-2025</t>
        </is>
      </c>
      <c r="B449" s="1" t="n">
        <v>45930</v>
      </c>
      <c r="C449" s="1" t="n">
        <v>45950</v>
      </c>
      <c r="D449" t="inlineStr">
        <is>
          <t>SKÅNE LÄN</t>
        </is>
      </c>
      <c r="E449" t="inlineStr">
        <is>
          <t>KRISTIANSTAD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64835-2023</t>
        </is>
      </c>
      <c r="B450" s="1" t="n">
        <v>45282</v>
      </c>
      <c r="C450" s="1" t="n">
        <v>45950</v>
      </c>
      <c r="D450" t="inlineStr">
        <is>
          <t>SKÅNE LÄN</t>
        </is>
      </c>
      <c r="E450" t="inlineStr">
        <is>
          <t>KRISTIANSTAD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63561-2023</t>
        </is>
      </c>
      <c r="B451" s="1" t="n">
        <v>45274</v>
      </c>
      <c r="C451" s="1" t="n">
        <v>45950</v>
      </c>
      <c r="D451" t="inlineStr">
        <is>
          <t>SKÅNE LÄN</t>
        </is>
      </c>
      <c r="E451" t="inlineStr">
        <is>
          <t>KRISTIANSTAD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13954-2025</t>
        </is>
      </c>
      <c r="B452" s="1" t="n">
        <v>45737</v>
      </c>
      <c r="C452" s="1" t="n">
        <v>45950</v>
      </c>
      <c r="D452" t="inlineStr">
        <is>
          <t>SKÅNE LÄN</t>
        </is>
      </c>
      <c r="E452" t="inlineStr">
        <is>
          <t>KRISTIANSTAD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46123-2024</t>
        </is>
      </c>
      <c r="B453" s="1" t="n">
        <v>45581.41429398148</v>
      </c>
      <c r="C453" s="1" t="n">
        <v>45950</v>
      </c>
      <c r="D453" t="inlineStr">
        <is>
          <t>SKÅNE LÄN</t>
        </is>
      </c>
      <c r="E453" t="inlineStr">
        <is>
          <t>KRISTIANSTAD</t>
        </is>
      </c>
      <c r="F453" t="inlineStr">
        <is>
          <t>Övriga Aktiebolag</t>
        </is>
      </c>
      <c r="G453" t="n">
        <v>6.6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61550-2023</t>
        </is>
      </c>
      <c r="B454" s="1" t="n">
        <v>45265</v>
      </c>
      <c r="C454" s="1" t="n">
        <v>45950</v>
      </c>
      <c r="D454" t="inlineStr">
        <is>
          <t>SKÅNE LÄN</t>
        </is>
      </c>
      <c r="E454" t="inlineStr">
        <is>
          <t>KRISTIANSTAD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46925-2025</t>
        </is>
      </c>
      <c r="B455" s="1" t="n">
        <v>45929</v>
      </c>
      <c r="C455" s="1" t="n">
        <v>45950</v>
      </c>
      <c r="D455" t="inlineStr">
        <is>
          <t>SKÅNE LÄN</t>
        </is>
      </c>
      <c r="E455" t="inlineStr">
        <is>
          <t>KRISTIANSTAD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61605-2023</t>
        </is>
      </c>
      <c r="B456" s="1" t="n">
        <v>45265</v>
      </c>
      <c r="C456" s="1" t="n">
        <v>45950</v>
      </c>
      <c r="D456" t="inlineStr">
        <is>
          <t>SKÅNE LÄN</t>
        </is>
      </c>
      <c r="E456" t="inlineStr">
        <is>
          <t>KRISTIANSTAD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48693-2024</t>
        </is>
      </c>
      <c r="B457" s="1" t="n">
        <v>45593</v>
      </c>
      <c r="C457" s="1" t="n">
        <v>45950</v>
      </c>
      <c r="D457" t="inlineStr">
        <is>
          <t>SKÅNE LÄN</t>
        </is>
      </c>
      <c r="E457" t="inlineStr">
        <is>
          <t>KRISTIANSTAD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39332-2025</t>
        </is>
      </c>
      <c r="B458" s="1" t="n">
        <v>45889</v>
      </c>
      <c r="C458" s="1" t="n">
        <v>45950</v>
      </c>
      <c r="D458" t="inlineStr">
        <is>
          <t>SKÅNE LÄN</t>
        </is>
      </c>
      <c r="E458" t="inlineStr">
        <is>
          <t>KRISTIANSTAD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17270-2024</t>
        </is>
      </c>
      <c r="B459" s="1" t="n">
        <v>45414.43387731481</v>
      </c>
      <c r="C459" s="1" t="n">
        <v>45950</v>
      </c>
      <c r="D459" t="inlineStr">
        <is>
          <t>SKÅNE LÄN</t>
        </is>
      </c>
      <c r="E459" t="inlineStr">
        <is>
          <t>KRISTIANSTAD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22661-2025</t>
        </is>
      </c>
      <c r="B460" s="1" t="n">
        <v>45789</v>
      </c>
      <c r="C460" s="1" t="n">
        <v>45950</v>
      </c>
      <c r="D460" t="inlineStr">
        <is>
          <t>SKÅNE LÄN</t>
        </is>
      </c>
      <c r="E460" t="inlineStr">
        <is>
          <t>KRISTIANSTAD</t>
        </is>
      </c>
      <c r="G460" t="n">
        <v>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56972-2023</t>
        </is>
      </c>
      <c r="B461" s="1" t="n">
        <v>45244</v>
      </c>
      <c r="C461" s="1" t="n">
        <v>45950</v>
      </c>
      <c r="D461" t="inlineStr">
        <is>
          <t>SKÅNE LÄN</t>
        </is>
      </c>
      <c r="E461" t="inlineStr">
        <is>
          <t>KRISTIANSTAD</t>
        </is>
      </c>
      <c r="F461" t="inlineStr">
        <is>
          <t>Övriga Aktiebolag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10781-2022</t>
        </is>
      </c>
      <c r="B462" s="1" t="n">
        <v>44627</v>
      </c>
      <c r="C462" s="1" t="n">
        <v>45950</v>
      </c>
      <c r="D462" t="inlineStr">
        <is>
          <t>SKÅNE LÄN</t>
        </is>
      </c>
      <c r="E462" t="inlineStr">
        <is>
          <t>KRISTIANSTAD</t>
        </is>
      </c>
      <c r="G462" t="n">
        <v>5.2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22272-2024</t>
        </is>
      </c>
      <c r="B463" s="1" t="n">
        <v>45446</v>
      </c>
      <c r="C463" s="1" t="n">
        <v>45950</v>
      </c>
      <c r="D463" t="inlineStr">
        <is>
          <t>SKÅNE LÄN</t>
        </is>
      </c>
      <c r="E463" t="inlineStr">
        <is>
          <t>KRISTIANSTAD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47237-2024</t>
        </is>
      </c>
      <c r="B464" s="1" t="n">
        <v>45586</v>
      </c>
      <c r="C464" s="1" t="n">
        <v>45950</v>
      </c>
      <c r="D464" t="inlineStr">
        <is>
          <t>SKÅNE LÄN</t>
        </is>
      </c>
      <c r="E464" t="inlineStr">
        <is>
          <t>KRISTIANSTAD</t>
        </is>
      </c>
      <c r="F464" t="inlineStr">
        <is>
          <t>Övriga Aktiebolag</t>
        </is>
      </c>
      <c r="G464" t="n">
        <v>11.2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53299-2023</t>
        </is>
      </c>
      <c r="B465" s="1" t="n">
        <v>45229</v>
      </c>
      <c r="C465" s="1" t="n">
        <v>45950</v>
      </c>
      <c r="D465" t="inlineStr">
        <is>
          <t>SKÅNE LÄN</t>
        </is>
      </c>
      <c r="E465" t="inlineStr">
        <is>
          <t>KRISTIANSTAD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4370-2024</t>
        </is>
      </c>
      <c r="B466" s="1" t="n">
        <v>45326</v>
      </c>
      <c r="C466" s="1" t="n">
        <v>45950</v>
      </c>
      <c r="D466" t="inlineStr">
        <is>
          <t>SKÅNE LÄN</t>
        </is>
      </c>
      <c r="E466" t="inlineStr">
        <is>
          <t>KRISTIANSTAD</t>
        </is>
      </c>
      <c r="G466" t="n">
        <v>4.8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8208-2023</t>
        </is>
      </c>
      <c r="B467" s="1" t="n">
        <v>44971</v>
      </c>
      <c r="C467" s="1" t="n">
        <v>45950</v>
      </c>
      <c r="D467" t="inlineStr">
        <is>
          <t>SKÅNE LÄN</t>
        </is>
      </c>
      <c r="E467" t="inlineStr">
        <is>
          <t>KRISTIANSTAD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56633-2022</t>
        </is>
      </c>
      <c r="B468" s="1" t="n">
        <v>44893.61615740741</v>
      </c>
      <c r="C468" s="1" t="n">
        <v>45950</v>
      </c>
      <c r="D468" t="inlineStr">
        <is>
          <t>SKÅNE LÄN</t>
        </is>
      </c>
      <c r="E468" t="inlineStr">
        <is>
          <t>KRISTIANSTAD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30749-2024</t>
        </is>
      </c>
      <c r="B469" s="1" t="n">
        <v>45496</v>
      </c>
      <c r="C469" s="1" t="n">
        <v>45950</v>
      </c>
      <c r="D469" t="inlineStr">
        <is>
          <t>SKÅNE LÄN</t>
        </is>
      </c>
      <c r="E469" t="inlineStr">
        <is>
          <t>KRISTIANSTAD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61137-2021</t>
        </is>
      </c>
      <c r="B470" s="1" t="n">
        <v>44497</v>
      </c>
      <c r="C470" s="1" t="n">
        <v>45950</v>
      </c>
      <c r="D470" t="inlineStr">
        <is>
          <t>SKÅNE LÄN</t>
        </is>
      </c>
      <c r="E470" t="inlineStr">
        <is>
          <t>KRISTIANSTAD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9002-2024</t>
        </is>
      </c>
      <c r="B471" s="1" t="n">
        <v>45357</v>
      </c>
      <c r="C471" s="1" t="n">
        <v>45950</v>
      </c>
      <c r="D471" t="inlineStr">
        <is>
          <t>SKÅNE LÄN</t>
        </is>
      </c>
      <c r="E471" t="inlineStr">
        <is>
          <t>KRISTIANSTAD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11037-2024</t>
        </is>
      </c>
      <c r="B472" s="1" t="n">
        <v>45370</v>
      </c>
      <c r="C472" s="1" t="n">
        <v>45950</v>
      </c>
      <c r="D472" t="inlineStr">
        <is>
          <t>SKÅNE LÄN</t>
        </is>
      </c>
      <c r="E472" t="inlineStr">
        <is>
          <t>KRISTIANSTAD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22634-2025</t>
        </is>
      </c>
      <c r="B473" s="1" t="n">
        <v>45789.44635416667</v>
      </c>
      <c r="C473" s="1" t="n">
        <v>45950</v>
      </c>
      <c r="D473" t="inlineStr">
        <is>
          <t>SKÅNE LÄN</t>
        </is>
      </c>
      <c r="E473" t="inlineStr">
        <is>
          <t>KRISTIANSTAD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51248-2024</t>
        </is>
      </c>
      <c r="B474" s="1" t="n">
        <v>45603.68197916666</v>
      </c>
      <c r="C474" s="1" t="n">
        <v>45950</v>
      </c>
      <c r="D474" t="inlineStr">
        <is>
          <t>SKÅNE LÄN</t>
        </is>
      </c>
      <c r="E474" t="inlineStr">
        <is>
          <t>KRISTIANSTAD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32015-2023</t>
        </is>
      </c>
      <c r="B475" s="1" t="n">
        <v>45119.4802662037</v>
      </c>
      <c r="C475" s="1" t="n">
        <v>45950</v>
      </c>
      <c r="D475" t="inlineStr">
        <is>
          <t>SKÅNE LÄN</t>
        </is>
      </c>
      <c r="E475" t="inlineStr">
        <is>
          <t>KRISTIANSTAD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25249-2022</t>
        </is>
      </c>
      <c r="B476" s="1" t="n">
        <v>44729</v>
      </c>
      <c r="C476" s="1" t="n">
        <v>45950</v>
      </c>
      <c r="D476" t="inlineStr">
        <is>
          <t>SKÅNE LÄN</t>
        </is>
      </c>
      <c r="E476" t="inlineStr">
        <is>
          <t>KRISTIANSTAD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52176-2023</t>
        </is>
      </c>
      <c r="B477" s="1" t="n">
        <v>45217</v>
      </c>
      <c r="C477" s="1" t="n">
        <v>45950</v>
      </c>
      <c r="D477" t="inlineStr">
        <is>
          <t>SKÅNE LÄN</t>
        </is>
      </c>
      <c r="E477" t="inlineStr">
        <is>
          <t>KRISTIANSTAD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65097-2021</t>
        </is>
      </c>
      <c r="B478" s="1" t="n">
        <v>44513</v>
      </c>
      <c r="C478" s="1" t="n">
        <v>45950</v>
      </c>
      <c r="D478" t="inlineStr">
        <is>
          <t>SKÅNE LÄN</t>
        </is>
      </c>
      <c r="E478" t="inlineStr">
        <is>
          <t>KRISTIANSTAD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9794-2023</t>
        </is>
      </c>
      <c r="B479" s="1" t="n">
        <v>44984</v>
      </c>
      <c r="C479" s="1" t="n">
        <v>45950</v>
      </c>
      <c r="D479" t="inlineStr">
        <is>
          <t>SKÅNE LÄN</t>
        </is>
      </c>
      <c r="E479" t="inlineStr">
        <is>
          <t>KRISTIANSTAD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30918-2022</t>
        </is>
      </c>
      <c r="B480" s="1" t="n">
        <v>44767</v>
      </c>
      <c r="C480" s="1" t="n">
        <v>45950</v>
      </c>
      <c r="D480" t="inlineStr">
        <is>
          <t>SKÅNE LÄN</t>
        </is>
      </c>
      <c r="E480" t="inlineStr">
        <is>
          <t>KRISTIANSTAD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47665-2025</t>
        </is>
      </c>
      <c r="B481" s="1" t="n">
        <v>45931.56511574074</v>
      </c>
      <c r="C481" s="1" t="n">
        <v>45950</v>
      </c>
      <c r="D481" t="inlineStr">
        <is>
          <t>SKÅNE LÄN</t>
        </is>
      </c>
      <c r="E481" t="inlineStr">
        <is>
          <t>KRISTIANSTAD</t>
        </is>
      </c>
      <c r="F481" t="inlineStr">
        <is>
          <t>Övriga Aktiebolag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42061-2024</t>
        </is>
      </c>
      <c r="B482" s="1" t="n">
        <v>45561</v>
      </c>
      <c r="C482" s="1" t="n">
        <v>45950</v>
      </c>
      <c r="D482" t="inlineStr">
        <is>
          <t>SKÅNE LÄN</t>
        </is>
      </c>
      <c r="E482" t="inlineStr">
        <is>
          <t>KRISTIANSTAD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40296-2025</t>
        </is>
      </c>
      <c r="B483" s="1" t="n">
        <v>45895</v>
      </c>
      <c r="C483" s="1" t="n">
        <v>45950</v>
      </c>
      <c r="D483" t="inlineStr">
        <is>
          <t>SKÅNE LÄN</t>
        </is>
      </c>
      <c r="E483" t="inlineStr">
        <is>
          <t>KRISTIANSTAD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35677-2024</t>
        </is>
      </c>
      <c r="B484" s="1" t="n">
        <v>45532</v>
      </c>
      <c r="C484" s="1" t="n">
        <v>45950</v>
      </c>
      <c r="D484" t="inlineStr">
        <is>
          <t>SKÅNE LÄN</t>
        </is>
      </c>
      <c r="E484" t="inlineStr">
        <is>
          <t>KRISTIANSTAD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35688-2024</t>
        </is>
      </c>
      <c r="B485" s="1" t="n">
        <v>45532</v>
      </c>
      <c r="C485" s="1" t="n">
        <v>45950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6347-2024</t>
        </is>
      </c>
      <c r="B486" s="1" t="n">
        <v>45338</v>
      </c>
      <c r="C486" s="1" t="n">
        <v>45950</v>
      </c>
      <c r="D486" t="inlineStr">
        <is>
          <t>SKÅNE LÄN</t>
        </is>
      </c>
      <c r="E486" t="inlineStr">
        <is>
          <t>KRISTIANSTAD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45496-2024</t>
        </is>
      </c>
      <c r="B487" s="1" t="n">
        <v>45577.79115740741</v>
      </c>
      <c r="C487" s="1" t="n">
        <v>45950</v>
      </c>
      <c r="D487" t="inlineStr">
        <is>
          <t>SKÅNE LÄN</t>
        </is>
      </c>
      <c r="E487" t="inlineStr">
        <is>
          <t>KRISTIANSTAD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1228-2022</t>
        </is>
      </c>
      <c r="B488" s="1" t="n">
        <v>44572</v>
      </c>
      <c r="C488" s="1" t="n">
        <v>45950</v>
      </c>
      <c r="D488" t="inlineStr">
        <is>
          <t>SKÅNE LÄN</t>
        </is>
      </c>
      <c r="E488" t="inlineStr">
        <is>
          <t>KRISTIANSTAD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12615-2023</t>
        </is>
      </c>
      <c r="B489" s="1" t="n">
        <v>45000.46664351852</v>
      </c>
      <c r="C489" s="1" t="n">
        <v>45950</v>
      </c>
      <c r="D489" t="inlineStr">
        <is>
          <t>SKÅNE LÄN</t>
        </is>
      </c>
      <c r="E489" t="inlineStr">
        <is>
          <t>KRISTIANSTAD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5958-2024</t>
        </is>
      </c>
      <c r="B490" s="1" t="n">
        <v>45336</v>
      </c>
      <c r="C490" s="1" t="n">
        <v>45950</v>
      </c>
      <c r="D490" t="inlineStr">
        <is>
          <t>SKÅNE LÄN</t>
        </is>
      </c>
      <c r="E490" t="inlineStr">
        <is>
          <t>KRISTIANSTAD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755-2025</t>
        </is>
      </c>
      <c r="B491" s="1" t="n">
        <v>45665.44717592592</v>
      </c>
      <c r="C491" s="1" t="n">
        <v>45950</v>
      </c>
      <c r="D491" t="inlineStr">
        <is>
          <t>SKÅNE LÄN</t>
        </is>
      </c>
      <c r="E491" t="inlineStr">
        <is>
          <t>KRISTIANSTAD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4080-2024</t>
        </is>
      </c>
      <c r="B492" s="1" t="n">
        <v>45323</v>
      </c>
      <c r="C492" s="1" t="n">
        <v>45950</v>
      </c>
      <c r="D492" t="inlineStr">
        <is>
          <t>SKÅNE LÄN</t>
        </is>
      </c>
      <c r="E492" t="inlineStr">
        <is>
          <t>KRISTIANSTAD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18046-2024</t>
        </is>
      </c>
      <c r="B493" s="1" t="n">
        <v>45420</v>
      </c>
      <c r="C493" s="1" t="n">
        <v>45950</v>
      </c>
      <c r="D493" t="inlineStr">
        <is>
          <t>SKÅNE LÄN</t>
        </is>
      </c>
      <c r="E493" t="inlineStr">
        <is>
          <t>KRISTIANSTAD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40301-2025</t>
        </is>
      </c>
      <c r="B494" s="1" t="n">
        <v>45895</v>
      </c>
      <c r="C494" s="1" t="n">
        <v>45950</v>
      </c>
      <c r="D494" t="inlineStr">
        <is>
          <t>SKÅNE LÄN</t>
        </is>
      </c>
      <c r="E494" t="inlineStr">
        <is>
          <t>KRISTIANSTAD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55961-2023</t>
        </is>
      </c>
      <c r="B495" s="1" t="n">
        <v>45233</v>
      </c>
      <c r="C495" s="1" t="n">
        <v>45950</v>
      </c>
      <c r="D495" t="inlineStr">
        <is>
          <t>SKÅNE LÄN</t>
        </is>
      </c>
      <c r="E495" t="inlineStr">
        <is>
          <t>KRISTIANSTAD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40286-2025</t>
        </is>
      </c>
      <c r="B496" s="1" t="n">
        <v>45895</v>
      </c>
      <c r="C496" s="1" t="n">
        <v>45950</v>
      </c>
      <c r="D496" t="inlineStr">
        <is>
          <t>SKÅNE LÄN</t>
        </is>
      </c>
      <c r="E496" t="inlineStr">
        <is>
          <t>KRISTIANSTAD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48378-2025</t>
        </is>
      </c>
      <c r="B497" s="1" t="n">
        <v>45933.73827546297</v>
      </c>
      <c r="C497" s="1" t="n">
        <v>45950</v>
      </c>
      <c r="D497" t="inlineStr">
        <is>
          <t>SKÅNE LÄN</t>
        </is>
      </c>
      <c r="E497" t="inlineStr">
        <is>
          <t>KRISTIANSTAD</t>
        </is>
      </c>
      <c r="G497" t="n">
        <v>5.9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24164-2023</t>
        </is>
      </c>
      <c r="B498" s="1" t="n">
        <v>45079</v>
      </c>
      <c r="C498" s="1" t="n">
        <v>45950</v>
      </c>
      <c r="D498" t="inlineStr">
        <is>
          <t>SKÅNE LÄN</t>
        </is>
      </c>
      <c r="E498" t="inlineStr">
        <is>
          <t>KRISTIANSTAD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27529-2022</t>
        </is>
      </c>
      <c r="B499" s="1" t="n">
        <v>44742</v>
      </c>
      <c r="C499" s="1" t="n">
        <v>45950</v>
      </c>
      <c r="D499" t="inlineStr">
        <is>
          <t>SKÅNE LÄN</t>
        </is>
      </c>
      <c r="E499" t="inlineStr">
        <is>
          <t>KRISTIANSTAD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2974-2024</t>
        </is>
      </c>
      <c r="B500" s="1" t="n">
        <v>45315</v>
      </c>
      <c r="C500" s="1" t="n">
        <v>45950</v>
      </c>
      <c r="D500" t="inlineStr">
        <is>
          <t>SKÅNE LÄN</t>
        </is>
      </c>
      <c r="E500" t="inlineStr">
        <is>
          <t>KRISTIANSTAD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39994-2025</t>
        </is>
      </c>
      <c r="B501" s="1" t="n">
        <v>45894.31759259259</v>
      </c>
      <c r="C501" s="1" t="n">
        <v>45950</v>
      </c>
      <c r="D501" t="inlineStr">
        <is>
          <t>SKÅNE LÄN</t>
        </is>
      </c>
      <c r="E501" t="inlineStr">
        <is>
          <t>KRISTIANSTAD</t>
        </is>
      </c>
      <c r="G501" t="n">
        <v>12.8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32397-2023</t>
        </is>
      </c>
      <c r="B502" s="1" t="n">
        <v>45120.63530092593</v>
      </c>
      <c r="C502" s="1" t="n">
        <v>45950</v>
      </c>
      <c r="D502" t="inlineStr">
        <is>
          <t>SKÅNE LÄN</t>
        </is>
      </c>
      <c r="E502" t="inlineStr">
        <is>
          <t>KRISTIANSTAD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22277-2024</t>
        </is>
      </c>
      <c r="B503" s="1" t="n">
        <v>45446</v>
      </c>
      <c r="C503" s="1" t="n">
        <v>45950</v>
      </c>
      <c r="D503" t="inlineStr">
        <is>
          <t>SKÅNE LÄN</t>
        </is>
      </c>
      <c r="E503" t="inlineStr">
        <is>
          <t>KRISTIANSTAD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1871-2024</t>
        </is>
      </c>
      <c r="B504" s="1" t="n">
        <v>45307</v>
      </c>
      <c r="C504" s="1" t="n">
        <v>45950</v>
      </c>
      <c r="D504" t="inlineStr">
        <is>
          <t>SKÅNE LÄN</t>
        </is>
      </c>
      <c r="E504" t="inlineStr">
        <is>
          <t>KRISTIANSTAD</t>
        </is>
      </c>
      <c r="F504" t="inlineStr">
        <is>
          <t>Övriga Aktiebolag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13070-2023</t>
        </is>
      </c>
      <c r="B505" s="1" t="n">
        <v>45002</v>
      </c>
      <c r="C505" s="1" t="n">
        <v>45950</v>
      </c>
      <c r="D505" t="inlineStr">
        <is>
          <t>SKÅNE LÄN</t>
        </is>
      </c>
      <c r="E505" t="inlineStr">
        <is>
          <t>KRISTIANSTAD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6858-2025</t>
        </is>
      </c>
      <c r="B506" s="1" t="n">
        <v>45700</v>
      </c>
      <c r="C506" s="1" t="n">
        <v>45950</v>
      </c>
      <c r="D506" t="inlineStr">
        <is>
          <t>SKÅNE LÄN</t>
        </is>
      </c>
      <c r="E506" t="inlineStr">
        <is>
          <t>KRISTIANSTAD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49428-2025</t>
        </is>
      </c>
      <c r="B507" s="1" t="n">
        <v>45938.77130787037</v>
      </c>
      <c r="C507" s="1" t="n">
        <v>45950</v>
      </c>
      <c r="D507" t="inlineStr">
        <is>
          <t>SKÅNE LÄN</t>
        </is>
      </c>
      <c r="E507" t="inlineStr">
        <is>
          <t>KRISTIANSTAD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39935-2023</t>
        </is>
      </c>
      <c r="B508" s="1" t="n">
        <v>45168.51060185185</v>
      </c>
      <c r="C508" s="1" t="n">
        <v>45950</v>
      </c>
      <c r="D508" t="inlineStr">
        <is>
          <t>SKÅNE LÄN</t>
        </is>
      </c>
      <c r="E508" t="inlineStr">
        <is>
          <t>KRISTIANSTAD</t>
        </is>
      </c>
      <c r="F508" t="inlineStr">
        <is>
          <t>Sveaskog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49630-2025</t>
        </is>
      </c>
      <c r="B509" s="1" t="n">
        <v>45939.59577546296</v>
      </c>
      <c r="C509" s="1" t="n">
        <v>45950</v>
      </c>
      <c r="D509" t="inlineStr">
        <is>
          <t>SKÅNE LÄN</t>
        </is>
      </c>
      <c r="E509" t="inlineStr">
        <is>
          <t>KRISTIANSTAD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43321-2023</t>
        </is>
      </c>
      <c r="B510" s="1" t="n">
        <v>45183</v>
      </c>
      <c r="C510" s="1" t="n">
        <v>45950</v>
      </c>
      <c r="D510" t="inlineStr">
        <is>
          <t>SKÅNE LÄN</t>
        </is>
      </c>
      <c r="E510" t="inlineStr">
        <is>
          <t>KRISTIANSTAD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49561-2025</t>
        </is>
      </c>
      <c r="B511" s="1" t="n">
        <v>45939.46443287037</v>
      </c>
      <c r="C511" s="1" t="n">
        <v>45950</v>
      </c>
      <c r="D511" t="inlineStr">
        <is>
          <t>SKÅNE LÄN</t>
        </is>
      </c>
      <c r="E511" t="inlineStr">
        <is>
          <t>KRISTIANSTAD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2834-2023</t>
        </is>
      </c>
      <c r="B512" s="1" t="n">
        <v>44945</v>
      </c>
      <c r="C512" s="1" t="n">
        <v>45950</v>
      </c>
      <c r="D512" t="inlineStr">
        <is>
          <t>SKÅNE LÄN</t>
        </is>
      </c>
      <c r="E512" t="inlineStr">
        <is>
          <t>KRISTIANSTAD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32990-2024</t>
        </is>
      </c>
      <c r="B513" s="1" t="n">
        <v>45517</v>
      </c>
      <c r="C513" s="1" t="n">
        <v>45950</v>
      </c>
      <c r="D513" t="inlineStr">
        <is>
          <t>SKÅNE LÄN</t>
        </is>
      </c>
      <c r="E513" t="inlineStr">
        <is>
          <t>KRISTIANSTAD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31400-2025</t>
        </is>
      </c>
      <c r="B514" s="1" t="n">
        <v>45833</v>
      </c>
      <c r="C514" s="1" t="n">
        <v>45950</v>
      </c>
      <c r="D514" t="inlineStr">
        <is>
          <t>SKÅNE LÄN</t>
        </is>
      </c>
      <c r="E514" t="inlineStr">
        <is>
          <t>KRISTIANSTAD</t>
        </is>
      </c>
      <c r="G514" t="n">
        <v>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49564-2025</t>
        </is>
      </c>
      <c r="B515" s="1" t="n">
        <v>45939.46699074074</v>
      </c>
      <c r="C515" s="1" t="n">
        <v>45950</v>
      </c>
      <c r="D515" t="inlineStr">
        <is>
          <t>SKÅNE LÄN</t>
        </is>
      </c>
      <c r="E515" t="inlineStr">
        <is>
          <t>KRISTIANSTAD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10962-2025</t>
        </is>
      </c>
      <c r="B516" s="1" t="n">
        <v>45723.37791666666</v>
      </c>
      <c r="C516" s="1" t="n">
        <v>45950</v>
      </c>
      <c r="D516" t="inlineStr">
        <is>
          <t>SKÅNE LÄN</t>
        </is>
      </c>
      <c r="E516" t="inlineStr">
        <is>
          <t>KRISTIANSTAD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25759-2024</t>
        </is>
      </c>
      <c r="B517" s="1" t="n">
        <v>45465.73241898148</v>
      </c>
      <c r="C517" s="1" t="n">
        <v>45950</v>
      </c>
      <c r="D517" t="inlineStr">
        <is>
          <t>SKÅNE LÄN</t>
        </is>
      </c>
      <c r="E517" t="inlineStr">
        <is>
          <t>KRISTIANSTAD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49552-2025</t>
        </is>
      </c>
      <c r="B518" s="1" t="n">
        <v>45939.44630787037</v>
      </c>
      <c r="C518" s="1" t="n">
        <v>45950</v>
      </c>
      <c r="D518" t="inlineStr">
        <is>
          <t>SKÅNE LÄN</t>
        </is>
      </c>
      <c r="E518" t="inlineStr">
        <is>
          <t>KRISTIANSTAD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40500-2025</t>
        </is>
      </c>
      <c r="B519" s="1" t="n">
        <v>45896</v>
      </c>
      <c r="C519" s="1" t="n">
        <v>45950</v>
      </c>
      <c r="D519" t="inlineStr">
        <is>
          <t>SKÅNE LÄN</t>
        </is>
      </c>
      <c r="E519" t="inlineStr">
        <is>
          <t>KRISTIANSTAD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28442-2024</t>
        </is>
      </c>
      <c r="B520" s="1" t="n">
        <v>45477</v>
      </c>
      <c r="C520" s="1" t="n">
        <v>45950</v>
      </c>
      <c r="D520" t="inlineStr">
        <is>
          <t>SKÅNE LÄN</t>
        </is>
      </c>
      <c r="E520" t="inlineStr">
        <is>
          <t>KRISTIANSTAD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37161-2025</t>
        </is>
      </c>
      <c r="B521" s="1" t="n">
        <v>45875</v>
      </c>
      <c r="C521" s="1" t="n">
        <v>45950</v>
      </c>
      <c r="D521" t="inlineStr">
        <is>
          <t>SKÅNE LÄN</t>
        </is>
      </c>
      <c r="E521" t="inlineStr">
        <is>
          <t>KRISTIANSTAD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30893-2024</t>
        </is>
      </c>
      <c r="B522" s="1" t="n">
        <v>45498</v>
      </c>
      <c r="C522" s="1" t="n">
        <v>45950</v>
      </c>
      <c r="D522" t="inlineStr">
        <is>
          <t>SKÅNE LÄN</t>
        </is>
      </c>
      <c r="E522" t="inlineStr">
        <is>
          <t>KRISTIANSTAD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11642-2025</t>
        </is>
      </c>
      <c r="B523" s="1" t="n">
        <v>45727</v>
      </c>
      <c r="C523" s="1" t="n">
        <v>45950</v>
      </c>
      <c r="D523" t="inlineStr">
        <is>
          <t>SKÅNE LÄN</t>
        </is>
      </c>
      <c r="E523" t="inlineStr">
        <is>
          <t>KRISTIANSTAD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49567-2025</t>
        </is>
      </c>
      <c r="B524" s="1" t="n">
        <v>45939.47030092592</v>
      </c>
      <c r="C524" s="1" t="n">
        <v>45950</v>
      </c>
      <c r="D524" t="inlineStr">
        <is>
          <t>SKÅNE LÄN</t>
        </is>
      </c>
      <c r="E524" t="inlineStr">
        <is>
          <t>KRISTIANSTAD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49568-2025</t>
        </is>
      </c>
      <c r="B525" s="1" t="n">
        <v>45939.47542824074</v>
      </c>
      <c r="C525" s="1" t="n">
        <v>45950</v>
      </c>
      <c r="D525" t="inlineStr">
        <is>
          <t>SKÅNE LÄN</t>
        </is>
      </c>
      <c r="E525" t="inlineStr">
        <is>
          <t>KRISTIANSTAD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41139-2025</t>
        </is>
      </c>
      <c r="B526" s="1" t="n">
        <v>45898</v>
      </c>
      <c r="C526" s="1" t="n">
        <v>45950</v>
      </c>
      <c r="D526" t="inlineStr">
        <is>
          <t>SKÅNE LÄN</t>
        </is>
      </c>
      <c r="E526" t="inlineStr">
        <is>
          <t>KRISTIANSTAD</t>
        </is>
      </c>
      <c r="G526" t="n">
        <v>24.3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6349-2024</t>
        </is>
      </c>
      <c r="B527" s="1" t="n">
        <v>45338</v>
      </c>
      <c r="C527" s="1" t="n">
        <v>45950</v>
      </c>
      <c r="D527" t="inlineStr">
        <is>
          <t>SKÅNE LÄN</t>
        </is>
      </c>
      <c r="E527" t="inlineStr">
        <is>
          <t>KRISTIANSTAD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14442-2023</t>
        </is>
      </c>
      <c r="B528" s="1" t="n">
        <v>45012</v>
      </c>
      <c r="C528" s="1" t="n">
        <v>45950</v>
      </c>
      <c r="D528" t="inlineStr">
        <is>
          <t>SKÅNE LÄN</t>
        </is>
      </c>
      <c r="E528" t="inlineStr">
        <is>
          <t>KRISTIANSTAD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41245-2025</t>
        </is>
      </c>
      <c r="B529" s="1" t="n">
        <v>45898.60077546296</v>
      </c>
      <c r="C529" s="1" t="n">
        <v>45950</v>
      </c>
      <c r="D529" t="inlineStr">
        <is>
          <t>SKÅNE LÄN</t>
        </is>
      </c>
      <c r="E529" t="inlineStr">
        <is>
          <t>KRISTIANSTAD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41357-2025</t>
        </is>
      </c>
      <c r="B530" s="1" t="n">
        <v>45900.45480324074</v>
      </c>
      <c r="C530" s="1" t="n">
        <v>45950</v>
      </c>
      <c r="D530" t="inlineStr">
        <is>
          <t>SKÅNE LÄN</t>
        </is>
      </c>
      <c r="E530" t="inlineStr">
        <is>
          <t>KRISTIANSTAD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41362-2025</t>
        </is>
      </c>
      <c r="B531" s="1" t="n">
        <v>45900.47234953703</v>
      </c>
      <c r="C531" s="1" t="n">
        <v>45950</v>
      </c>
      <c r="D531" t="inlineStr">
        <is>
          <t>SKÅNE LÄN</t>
        </is>
      </c>
      <c r="E531" t="inlineStr">
        <is>
          <t>KRISTIANSTAD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24947-2023</t>
        </is>
      </c>
      <c r="B532" s="1" t="n">
        <v>45085</v>
      </c>
      <c r="C532" s="1" t="n">
        <v>45950</v>
      </c>
      <c r="D532" t="inlineStr">
        <is>
          <t>SKÅNE LÄN</t>
        </is>
      </c>
      <c r="E532" t="inlineStr">
        <is>
          <t>KRISTIANSTAD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49831-2025</t>
        </is>
      </c>
      <c r="B533" s="1" t="n">
        <v>45940</v>
      </c>
      <c r="C533" s="1" t="n">
        <v>45950</v>
      </c>
      <c r="D533" t="inlineStr">
        <is>
          <t>SKÅNE LÄN</t>
        </is>
      </c>
      <c r="E533" t="inlineStr">
        <is>
          <t>KRISTIANSTAD</t>
        </is>
      </c>
      <c r="G533" t="n">
        <v>22.1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50151-2025</t>
        </is>
      </c>
      <c r="B534" s="1" t="n">
        <v>45943.5743287037</v>
      </c>
      <c r="C534" s="1" t="n">
        <v>45950</v>
      </c>
      <c r="D534" t="inlineStr">
        <is>
          <t>SKÅNE LÄN</t>
        </is>
      </c>
      <c r="E534" t="inlineStr">
        <is>
          <t>KRISTIANSTAD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41359-2025</t>
        </is>
      </c>
      <c r="B535" s="1" t="n">
        <v>45900.46728009259</v>
      </c>
      <c r="C535" s="1" t="n">
        <v>45950</v>
      </c>
      <c r="D535" t="inlineStr">
        <is>
          <t>SKÅNE LÄN</t>
        </is>
      </c>
      <c r="E535" t="inlineStr">
        <is>
          <t>KRISTIANSTAD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54631-2023</t>
        </is>
      </c>
      <c r="B536" s="1" t="n">
        <v>45228</v>
      </c>
      <c r="C536" s="1" t="n">
        <v>45950</v>
      </c>
      <c r="D536" t="inlineStr">
        <is>
          <t>SKÅNE LÄN</t>
        </is>
      </c>
      <c r="E536" t="inlineStr">
        <is>
          <t>KRISTIANSTAD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50173-2025</t>
        </is>
      </c>
      <c r="B537" s="1" t="n">
        <v>45943.6071875</v>
      </c>
      <c r="C537" s="1" t="n">
        <v>45950</v>
      </c>
      <c r="D537" t="inlineStr">
        <is>
          <t>SKÅNE LÄN</t>
        </is>
      </c>
      <c r="E537" t="inlineStr">
        <is>
          <t>KRISTIANSTAD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35937-2024</t>
        </is>
      </c>
      <c r="B538" s="1" t="n">
        <v>45533</v>
      </c>
      <c r="C538" s="1" t="n">
        <v>45950</v>
      </c>
      <c r="D538" t="inlineStr">
        <is>
          <t>SKÅNE LÄN</t>
        </is>
      </c>
      <c r="E538" t="inlineStr">
        <is>
          <t>KRISTIANSTAD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24303-2025</t>
        </is>
      </c>
      <c r="B539" s="1" t="n">
        <v>45797.48488425926</v>
      </c>
      <c r="C539" s="1" t="n">
        <v>45950</v>
      </c>
      <c r="D539" t="inlineStr">
        <is>
          <t>SKÅNE LÄN</t>
        </is>
      </c>
      <c r="E539" t="inlineStr">
        <is>
          <t>KRISTIANSTAD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39567-2022</t>
        </is>
      </c>
      <c r="B540" s="1" t="n">
        <v>44817</v>
      </c>
      <c r="C540" s="1" t="n">
        <v>45950</v>
      </c>
      <c r="D540" t="inlineStr">
        <is>
          <t>SKÅNE LÄN</t>
        </is>
      </c>
      <c r="E540" t="inlineStr">
        <is>
          <t>KRISTIANSTAD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3904-2022</t>
        </is>
      </c>
      <c r="B541" s="1" t="n">
        <v>44587</v>
      </c>
      <c r="C541" s="1" t="n">
        <v>45950</v>
      </c>
      <c r="D541" t="inlineStr">
        <is>
          <t>SKÅNE LÄN</t>
        </is>
      </c>
      <c r="E541" t="inlineStr">
        <is>
          <t>KRISTIANSTAD</t>
        </is>
      </c>
      <c r="F541" t="inlineStr">
        <is>
          <t>Sveaskog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22074-2023</t>
        </is>
      </c>
      <c r="B542" s="1" t="n">
        <v>45069.46530092593</v>
      </c>
      <c r="C542" s="1" t="n">
        <v>45950</v>
      </c>
      <c r="D542" t="inlineStr">
        <is>
          <t>SKÅNE LÄN</t>
        </is>
      </c>
      <c r="E542" t="inlineStr">
        <is>
          <t>KRISTIANSTAD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41023-2025</t>
        </is>
      </c>
      <c r="B543" s="1" t="n">
        <v>45898</v>
      </c>
      <c r="C543" s="1" t="n">
        <v>45950</v>
      </c>
      <c r="D543" t="inlineStr">
        <is>
          <t>SKÅNE LÄN</t>
        </is>
      </c>
      <c r="E543" t="inlineStr">
        <is>
          <t>KRISTIANSTAD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25711-2025</t>
        </is>
      </c>
      <c r="B544" s="1" t="n">
        <v>45803</v>
      </c>
      <c r="C544" s="1" t="n">
        <v>45950</v>
      </c>
      <c r="D544" t="inlineStr">
        <is>
          <t>SKÅNE LÄN</t>
        </is>
      </c>
      <c r="E544" t="inlineStr">
        <is>
          <t>KRISTIANSTAD</t>
        </is>
      </c>
      <c r="G544" t="n">
        <v>18.8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41361-2025</t>
        </is>
      </c>
      <c r="B545" s="1" t="n">
        <v>45900.47006944445</v>
      </c>
      <c r="C545" s="1" t="n">
        <v>45950</v>
      </c>
      <c r="D545" t="inlineStr">
        <is>
          <t>SKÅNE LÄN</t>
        </is>
      </c>
      <c r="E545" t="inlineStr">
        <is>
          <t>KRISTIANSTAD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41363-2025</t>
        </is>
      </c>
      <c r="B546" s="1" t="n">
        <v>45900.47556712963</v>
      </c>
      <c r="C546" s="1" t="n">
        <v>45950</v>
      </c>
      <c r="D546" t="inlineStr">
        <is>
          <t>SKÅNE LÄN</t>
        </is>
      </c>
      <c r="E546" t="inlineStr">
        <is>
          <t>KRISTIANSTAD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8750-2024</t>
        </is>
      </c>
      <c r="B547" s="1" t="n">
        <v>45343</v>
      </c>
      <c r="C547" s="1" t="n">
        <v>45950</v>
      </c>
      <c r="D547" t="inlineStr">
        <is>
          <t>SKÅNE LÄN</t>
        </is>
      </c>
      <c r="E547" t="inlineStr">
        <is>
          <t>KRISTIANSTAD</t>
        </is>
      </c>
      <c r="F547" t="inlineStr">
        <is>
          <t>Sveaskog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24795-2025</t>
        </is>
      </c>
      <c r="B548" s="1" t="n">
        <v>45799.43543981481</v>
      </c>
      <c r="C548" s="1" t="n">
        <v>45950</v>
      </c>
      <c r="D548" t="inlineStr">
        <is>
          <t>SKÅNE LÄN</t>
        </is>
      </c>
      <c r="E548" t="inlineStr">
        <is>
          <t>KRISTIANSTAD</t>
        </is>
      </c>
      <c r="F548" t="inlineStr">
        <is>
          <t>Övriga Aktiebolag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26243-2024</t>
        </is>
      </c>
      <c r="B549" s="1" t="n">
        <v>45468</v>
      </c>
      <c r="C549" s="1" t="n">
        <v>45950</v>
      </c>
      <c r="D549" t="inlineStr">
        <is>
          <t>SKÅNE LÄN</t>
        </is>
      </c>
      <c r="E549" t="inlineStr">
        <is>
          <t>KRISTIANSTAD</t>
        </is>
      </c>
      <c r="G549" t="n">
        <v>7.8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24797-2025</t>
        </is>
      </c>
      <c r="B550" s="1" t="n">
        <v>45799.43565972222</v>
      </c>
      <c r="C550" s="1" t="n">
        <v>45950</v>
      </c>
      <c r="D550" t="inlineStr">
        <is>
          <t>SKÅNE LÄN</t>
        </is>
      </c>
      <c r="E550" t="inlineStr">
        <is>
          <t>KRISTIANSTAD</t>
        </is>
      </c>
      <c r="F550" t="inlineStr">
        <is>
          <t>Övriga Aktiebolag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24798-2025</t>
        </is>
      </c>
      <c r="B551" s="1" t="n">
        <v>45799.43751157408</v>
      </c>
      <c r="C551" s="1" t="n">
        <v>45950</v>
      </c>
      <c r="D551" t="inlineStr">
        <is>
          <t>SKÅNE LÄN</t>
        </is>
      </c>
      <c r="E551" t="inlineStr">
        <is>
          <t>KRISTIANSTAD</t>
        </is>
      </c>
      <c r="F551" t="inlineStr">
        <is>
          <t>Övriga Aktiebolag</t>
        </is>
      </c>
      <c r="G551" t="n">
        <v>10.1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30736-2025</t>
        </is>
      </c>
      <c r="B552" s="1" t="n">
        <v>45831</v>
      </c>
      <c r="C552" s="1" t="n">
        <v>45950</v>
      </c>
      <c r="D552" t="inlineStr">
        <is>
          <t>SKÅNE LÄN</t>
        </is>
      </c>
      <c r="E552" t="inlineStr">
        <is>
          <t>KRISTIANSTAD</t>
        </is>
      </c>
      <c r="G552" t="n">
        <v>5.9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24803-2025</t>
        </is>
      </c>
      <c r="B553" s="1" t="n">
        <v>45799.43972222223</v>
      </c>
      <c r="C553" s="1" t="n">
        <v>45950</v>
      </c>
      <c r="D553" t="inlineStr">
        <is>
          <t>SKÅNE LÄN</t>
        </is>
      </c>
      <c r="E553" t="inlineStr">
        <is>
          <t>KRISTIANSTAD</t>
        </is>
      </c>
      <c r="F553" t="inlineStr">
        <is>
          <t>Övriga Aktiebolag</t>
        </is>
      </c>
      <c r="G553" t="n">
        <v>9.699999999999999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10062-2024</t>
        </is>
      </c>
      <c r="B554" s="1" t="n">
        <v>45364</v>
      </c>
      <c r="C554" s="1" t="n">
        <v>45950</v>
      </c>
      <c r="D554" t="inlineStr">
        <is>
          <t>SKÅNE LÄN</t>
        </is>
      </c>
      <c r="E554" t="inlineStr">
        <is>
          <t>KRISTIANSTAD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46959-2024</t>
        </is>
      </c>
      <c r="B555" s="1" t="n">
        <v>45586.29178240741</v>
      </c>
      <c r="C555" s="1" t="n">
        <v>45950</v>
      </c>
      <c r="D555" t="inlineStr">
        <is>
          <t>SKÅNE LÄN</t>
        </is>
      </c>
      <c r="E555" t="inlineStr">
        <is>
          <t>KRISTIANSTAD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61703-2024</t>
        </is>
      </c>
      <c r="B556" s="1" t="n">
        <v>45648.33399305555</v>
      </c>
      <c r="C556" s="1" t="n">
        <v>45950</v>
      </c>
      <c r="D556" t="inlineStr">
        <is>
          <t>SKÅNE LÄN</t>
        </is>
      </c>
      <c r="E556" t="inlineStr">
        <is>
          <t>KRISTIANSTAD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25433-2025</t>
        </is>
      </c>
      <c r="B557" s="1" t="n">
        <v>45800.78822916667</v>
      </c>
      <c r="C557" s="1" t="n">
        <v>45950</v>
      </c>
      <c r="D557" t="inlineStr">
        <is>
          <t>SKÅNE LÄN</t>
        </is>
      </c>
      <c r="E557" t="inlineStr">
        <is>
          <t>KRISTIANSTAD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41636-2025</t>
        </is>
      </c>
      <c r="B558" s="1" t="n">
        <v>45902.25947916666</v>
      </c>
      <c r="C558" s="1" t="n">
        <v>45950</v>
      </c>
      <c r="D558" t="inlineStr">
        <is>
          <t>SKÅNE LÄN</t>
        </is>
      </c>
      <c r="E558" t="inlineStr">
        <is>
          <t>KRISTIANSTAD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1660-2025</t>
        </is>
      </c>
      <c r="B559" s="1" t="n">
        <v>45670</v>
      </c>
      <c r="C559" s="1" t="n">
        <v>45950</v>
      </c>
      <c r="D559" t="inlineStr">
        <is>
          <t>SKÅNE LÄN</t>
        </is>
      </c>
      <c r="E559" t="inlineStr">
        <is>
          <t>KRISTIANSTAD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39944-2024</t>
        </is>
      </c>
      <c r="B560" s="1" t="n">
        <v>45553.57224537037</v>
      </c>
      <c r="C560" s="1" t="n">
        <v>45950</v>
      </c>
      <c r="D560" t="inlineStr">
        <is>
          <t>SKÅNE LÄN</t>
        </is>
      </c>
      <c r="E560" t="inlineStr">
        <is>
          <t>KRISTIANSTAD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18524-2023</t>
        </is>
      </c>
      <c r="B561" s="1" t="n">
        <v>45042.68837962963</v>
      </c>
      <c r="C561" s="1" t="n">
        <v>45950</v>
      </c>
      <c r="D561" t="inlineStr">
        <is>
          <t>SKÅNE LÄN</t>
        </is>
      </c>
      <c r="E561" t="inlineStr">
        <is>
          <t>KRISTIANSTAD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41635-2025</t>
        </is>
      </c>
      <c r="B562" s="1" t="n">
        <v>45902.25789351852</v>
      </c>
      <c r="C562" s="1" t="n">
        <v>45950</v>
      </c>
      <c r="D562" t="inlineStr">
        <is>
          <t>SKÅNE LÄN</t>
        </is>
      </c>
      <c r="E562" t="inlineStr">
        <is>
          <t>KRISTIANSTAD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50658-2025</t>
        </is>
      </c>
      <c r="B563" s="1" t="n">
        <v>45945.68832175926</v>
      </c>
      <c r="C563" s="1" t="n">
        <v>45950</v>
      </c>
      <c r="D563" t="inlineStr">
        <is>
          <t>SKÅNE LÄN</t>
        </is>
      </c>
      <c r="E563" t="inlineStr">
        <is>
          <t>KRISTIANSTAD</t>
        </is>
      </c>
      <c r="G563" t="n">
        <v>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31374-2022</t>
        </is>
      </c>
      <c r="B564" s="1" t="n">
        <v>44774</v>
      </c>
      <c r="C564" s="1" t="n">
        <v>45950</v>
      </c>
      <c r="D564" t="inlineStr">
        <is>
          <t>SKÅNE LÄN</t>
        </is>
      </c>
      <c r="E564" t="inlineStr">
        <is>
          <t>KRISTIANSTAD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49143-2025</t>
        </is>
      </c>
      <c r="B565" s="1" t="n">
        <v>45938</v>
      </c>
      <c r="C565" s="1" t="n">
        <v>45950</v>
      </c>
      <c r="D565" t="inlineStr">
        <is>
          <t>SKÅNE LÄN</t>
        </is>
      </c>
      <c r="E565" t="inlineStr">
        <is>
          <t>KRISTIANSTAD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1943-2025</t>
        </is>
      </c>
      <c r="B566" s="1" t="n">
        <v>45672</v>
      </c>
      <c r="C566" s="1" t="n">
        <v>45950</v>
      </c>
      <c r="D566" t="inlineStr">
        <is>
          <t>SKÅNE LÄN</t>
        </is>
      </c>
      <c r="E566" t="inlineStr">
        <is>
          <t>KRISTIANSTAD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6451-2024</t>
        </is>
      </c>
      <c r="B567" s="1" t="n">
        <v>45338</v>
      </c>
      <c r="C567" s="1" t="n">
        <v>45950</v>
      </c>
      <c r="D567" t="inlineStr">
        <is>
          <t>SKÅNE LÄN</t>
        </is>
      </c>
      <c r="E567" t="inlineStr">
        <is>
          <t>KRISTIANSTAD</t>
        </is>
      </c>
      <c r="G567" t="n">
        <v>15.8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57987-2023</t>
        </is>
      </c>
      <c r="B568" s="1" t="n">
        <v>45247</v>
      </c>
      <c r="C568" s="1" t="n">
        <v>45950</v>
      </c>
      <c r="D568" t="inlineStr">
        <is>
          <t>SKÅNE LÄN</t>
        </is>
      </c>
      <c r="E568" t="inlineStr">
        <is>
          <t>KRISTIANSTAD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23560-2025</t>
        </is>
      </c>
      <c r="B569" s="1" t="n">
        <v>45792</v>
      </c>
      <c r="C569" s="1" t="n">
        <v>45950</v>
      </c>
      <c r="D569" t="inlineStr">
        <is>
          <t>SKÅNE LÄN</t>
        </is>
      </c>
      <c r="E569" t="inlineStr">
        <is>
          <t>KRISTIANSTAD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50702-2025</t>
        </is>
      </c>
      <c r="B570" s="1" t="n">
        <v>45946</v>
      </c>
      <c r="C570" s="1" t="n">
        <v>45950</v>
      </c>
      <c r="D570" t="inlineStr">
        <is>
          <t>SKÅNE LÄN</t>
        </is>
      </c>
      <c r="E570" t="inlineStr">
        <is>
          <t>KRISTIANSTAD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25860-2025</t>
        </is>
      </c>
      <c r="B571" s="1" t="n">
        <v>45804</v>
      </c>
      <c r="C571" s="1" t="n">
        <v>45950</v>
      </c>
      <c r="D571" t="inlineStr">
        <is>
          <t>SKÅNE LÄN</t>
        </is>
      </c>
      <c r="E571" t="inlineStr">
        <is>
          <t>KRISTIANSTAD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8602-2025</t>
        </is>
      </c>
      <c r="B572" s="1" t="n">
        <v>45709.96243055556</v>
      </c>
      <c r="C572" s="1" t="n">
        <v>45950</v>
      </c>
      <c r="D572" t="inlineStr">
        <is>
          <t>SKÅNE LÄN</t>
        </is>
      </c>
      <c r="E572" t="inlineStr">
        <is>
          <t>KRISTIANSTAD</t>
        </is>
      </c>
      <c r="G572" t="n">
        <v>6.5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50699-2025</t>
        </is>
      </c>
      <c r="B573" s="1" t="n">
        <v>45945</v>
      </c>
      <c r="C573" s="1" t="n">
        <v>45950</v>
      </c>
      <c r="D573" t="inlineStr">
        <is>
          <t>SKÅNE LÄN</t>
        </is>
      </c>
      <c r="E573" t="inlineStr">
        <is>
          <t>KRISTIANSTAD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50655-2025</t>
        </is>
      </c>
      <c r="B574" s="1" t="n">
        <v>45945.68521990741</v>
      </c>
      <c r="C574" s="1" t="n">
        <v>45950</v>
      </c>
      <c r="D574" t="inlineStr">
        <is>
          <t>SKÅNE LÄN</t>
        </is>
      </c>
      <c r="E574" t="inlineStr">
        <is>
          <t>KRISTIANSTAD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29832-2024</t>
        </is>
      </c>
      <c r="B575" s="1" t="n">
        <v>45485.57604166667</v>
      </c>
      <c r="C575" s="1" t="n">
        <v>45950</v>
      </c>
      <c r="D575" t="inlineStr">
        <is>
          <t>SKÅNE LÄN</t>
        </is>
      </c>
      <c r="E575" t="inlineStr">
        <is>
          <t>KRISTIANSTAD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8968-2021</t>
        </is>
      </c>
      <c r="B576" s="1" t="n">
        <v>44249</v>
      </c>
      <c r="C576" s="1" t="n">
        <v>45950</v>
      </c>
      <c r="D576" t="inlineStr">
        <is>
          <t>SKÅNE LÄN</t>
        </is>
      </c>
      <c r="E576" t="inlineStr">
        <is>
          <t>KRISTIANSTAD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25809-2025</t>
        </is>
      </c>
      <c r="B577" s="1" t="n">
        <v>45804.419375</v>
      </c>
      <c r="C577" s="1" t="n">
        <v>45950</v>
      </c>
      <c r="D577" t="inlineStr">
        <is>
          <t>SKÅNE LÄN</t>
        </is>
      </c>
      <c r="E577" t="inlineStr">
        <is>
          <t>KRISTIANSTAD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41358-2025</t>
        </is>
      </c>
      <c r="B578" s="1" t="n">
        <v>45900.46421296296</v>
      </c>
      <c r="C578" s="1" t="n">
        <v>45950</v>
      </c>
      <c r="D578" t="inlineStr">
        <is>
          <t>SKÅNE LÄN</t>
        </is>
      </c>
      <c r="E578" t="inlineStr">
        <is>
          <t>KRISTIANSTAD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50659-2025</t>
        </is>
      </c>
      <c r="B579" s="1" t="n">
        <v>45945.68895833333</v>
      </c>
      <c r="C579" s="1" t="n">
        <v>45950</v>
      </c>
      <c r="D579" t="inlineStr">
        <is>
          <t>SKÅNE LÄN</t>
        </is>
      </c>
      <c r="E579" t="inlineStr">
        <is>
          <t>KRISTIANSTAD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50660-2025</t>
        </is>
      </c>
      <c r="B580" s="1" t="n">
        <v>45945.68956018519</v>
      </c>
      <c r="C580" s="1" t="n">
        <v>45950</v>
      </c>
      <c r="D580" t="inlineStr">
        <is>
          <t>SKÅNE LÄN</t>
        </is>
      </c>
      <c r="E580" t="inlineStr">
        <is>
          <t>KRISTIANSTAD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45169-2024</t>
        </is>
      </c>
      <c r="B581" s="1" t="n">
        <v>45575.65561342592</v>
      </c>
      <c r="C581" s="1" t="n">
        <v>45950</v>
      </c>
      <c r="D581" t="inlineStr">
        <is>
          <t>SKÅNE LÄN</t>
        </is>
      </c>
      <c r="E581" t="inlineStr">
        <is>
          <t>KRISTIANSTAD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37155-2025</t>
        </is>
      </c>
      <c r="B582" s="1" t="n">
        <v>45875</v>
      </c>
      <c r="C582" s="1" t="n">
        <v>45950</v>
      </c>
      <c r="D582" t="inlineStr">
        <is>
          <t>SKÅNE LÄN</t>
        </is>
      </c>
      <c r="E582" t="inlineStr">
        <is>
          <t>KRISTIANSTAD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30092-2023</t>
        </is>
      </c>
      <c r="B583" s="1" t="n">
        <v>45110</v>
      </c>
      <c r="C583" s="1" t="n">
        <v>45950</v>
      </c>
      <c r="D583" t="inlineStr">
        <is>
          <t>SKÅNE LÄN</t>
        </is>
      </c>
      <c r="E583" t="inlineStr">
        <is>
          <t>KRISTIANSTAD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27030-2025</t>
        </is>
      </c>
      <c r="B584" s="1" t="n">
        <v>45811.58686342592</v>
      </c>
      <c r="C584" s="1" t="n">
        <v>45950</v>
      </c>
      <c r="D584" t="inlineStr">
        <is>
          <t>SKÅNE LÄN</t>
        </is>
      </c>
      <c r="E584" t="inlineStr">
        <is>
          <t>KRISTIANSTAD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13122-2024</t>
        </is>
      </c>
      <c r="B585" s="1" t="n">
        <v>45385</v>
      </c>
      <c r="C585" s="1" t="n">
        <v>45950</v>
      </c>
      <c r="D585" t="inlineStr">
        <is>
          <t>SKÅNE LÄN</t>
        </is>
      </c>
      <c r="E585" t="inlineStr">
        <is>
          <t>KRISTIANSTAD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56969-2023</t>
        </is>
      </c>
      <c r="B586" s="1" t="n">
        <v>45244</v>
      </c>
      <c r="C586" s="1" t="n">
        <v>45950</v>
      </c>
      <c r="D586" t="inlineStr">
        <is>
          <t>SKÅNE LÄN</t>
        </is>
      </c>
      <c r="E586" t="inlineStr">
        <is>
          <t>KRISTIANSTAD</t>
        </is>
      </c>
      <c r="F586" t="inlineStr">
        <is>
          <t>Övriga Aktiebolag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14837-2023</t>
        </is>
      </c>
      <c r="B587" s="1" t="n">
        <v>45014</v>
      </c>
      <c r="C587" s="1" t="n">
        <v>45950</v>
      </c>
      <c r="D587" t="inlineStr">
        <is>
          <t>SKÅNE LÄN</t>
        </is>
      </c>
      <c r="E587" t="inlineStr">
        <is>
          <t>KRISTIANSTAD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32103-2023</t>
        </is>
      </c>
      <c r="B588" s="1" t="n">
        <v>45119</v>
      </c>
      <c r="C588" s="1" t="n">
        <v>45950</v>
      </c>
      <c r="D588" t="inlineStr">
        <is>
          <t>SKÅNE LÄN</t>
        </is>
      </c>
      <c r="E588" t="inlineStr">
        <is>
          <t>KRISTIANSTAD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32701-2023</t>
        </is>
      </c>
      <c r="B589" s="1" t="n">
        <v>45121.80873842593</v>
      </c>
      <c r="C589" s="1" t="n">
        <v>45950</v>
      </c>
      <c r="D589" t="inlineStr">
        <is>
          <t>SKÅNE LÄN</t>
        </is>
      </c>
      <c r="E589" t="inlineStr">
        <is>
          <t>KRISTIANSTAD</t>
        </is>
      </c>
      <c r="F589" t="inlineStr">
        <is>
          <t>Sveaskog</t>
        </is>
      </c>
      <c r="G589" t="n">
        <v>0.4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10961-2025</t>
        </is>
      </c>
      <c r="B590" s="1" t="n">
        <v>45723.3765625</v>
      </c>
      <c r="C590" s="1" t="n">
        <v>45950</v>
      </c>
      <c r="D590" t="inlineStr">
        <is>
          <t>SKÅNE LÄN</t>
        </is>
      </c>
      <c r="E590" t="inlineStr">
        <is>
          <t>KRISTIANSTAD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10963-2025</t>
        </is>
      </c>
      <c r="B591" s="1" t="n">
        <v>45723.37921296297</v>
      </c>
      <c r="C591" s="1" t="n">
        <v>45950</v>
      </c>
      <c r="D591" t="inlineStr">
        <is>
          <t>SKÅNE LÄN</t>
        </is>
      </c>
      <c r="E591" t="inlineStr">
        <is>
          <t>KRISTIANSTAD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26804-2025</t>
        </is>
      </c>
      <c r="B592" s="1" t="n">
        <v>45810.60901620371</v>
      </c>
      <c r="C592" s="1" t="n">
        <v>45950</v>
      </c>
      <c r="D592" t="inlineStr">
        <is>
          <t>SKÅNE LÄN</t>
        </is>
      </c>
      <c r="E592" t="inlineStr">
        <is>
          <t>KRISTIANSTAD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46627-2024</t>
        </is>
      </c>
      <c r="B593" s="1" t="n">
        <v>45583.33128472222</v>
      </c>
      <c r="C593" s="1" t="n">
        <v>45950</v>
      </c>
      <c r="D593" t="inlineStr">
        <is>
          <t>SKÅNE LÄN</t>
        </is>
      </c>
      <c r="E593" t="inlineStr">
        <is>
          <t>KRISTIANSTAD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43312-2024</t>
        </is>
      </c>
      <c r="B594" s="1" t="n">
        <v>45568</v>
      </c>
      <c r="C594" s="1" t="n">
        <v>45950</v>
      </c>
      <c r="D594" t="inlineStr">
        <is>
          <t>SKÅNE LÄN</t>
        </is>
      </c>
      <c r="E594" t="inlineStr">
        <is>
          <t>KRISTIANSTAD</t>
        </is>
      </c>
      <c r="G594" t="n">
        <v>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10580-2023</t>
        </is>
      </c>
      <c r="B595" s="1" t="n">
        <v>44988</v>
      </c>
      <c r="C595" s="1" t="n">
        <v>45950</v>
      </c>
      <c r="D595" t="inlineStr">
        <is>
          <t>SKÅNE LÄN</t>
        </is>
      </c>
      <c r="E595" t="inlineStr">
        <is>
          <t>KRISTIANSTAD</t>
        </is>
      </c>
      <c r="F595" t="inlineStr">
        <is>
          <t>Övriga Aktiebolag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17571-2024</t>
        </is>
      </c>
      <c r="B596" s="1" t="n">
        <v>45415</v>
      </c>
      <c r="C596" s="1" t="n">
        <v>45950</v>
      </c>
      <c r="D596" t="inlineStr">
        <is>
          <t>SKÅNE LÄN</t>
        </is>
      </c>
      <c r="E596" t="inlineStr">
        <is>
          <t>KRISTIANSTAD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12235-2023</t>
        </is>
      </c>
      <c r="B597" s="1" t="n">
        <v>44998</v>
      </c>
      <c r="C597" s="1" t="n">
        <v>45950</v>
      </c>
      <c r="D597" t="inlineStr">
        <is>
          <t>SKÅNE LÄN</t>
        </is>
      </c>
      <c r="E597" t="inlineStr">
        <is>
          <t>KRISTIANSTAD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15322-2023</t>
        </is>
      </c>
      <c r="B598" s="1" t="n">
        <v>45019.48450231482</v>
      </c>
      <c r="C598" s="1" t="n">
        <v>45950</v>
      </c>
      <c r="D598" t="inlineStr">
        <is>
          <t>SKÅNE LÄN</t>
        </is>
      </c>
      <c r="E598" t="inlineStr">
        <is>
          <t>KRISTIANSTAD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34610-2025</t>
        </is>
      </c>
      <c r="B599" s="1" t="n">
        <v>45846</v>
      </c>
      <c r="C599" s="1" t="n">
        <v>45950</v>
      </c>
      <c r="D599" t="inlineStr">
        <is>
          <t>SKÅNE LÄN</t>
        </is>
      </c>
      <c r="E599" t="inlineStr">
        <is>
          <t>KRISTIANSTAD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32814-2023</t>
        </is>
      </c>
      <c r="B600" s="1" t="n">
        <v>45124</v>
      </c>
      <c r="C600" s="1" t="n">
        <v>45950</v>
      </c>
      <c r="D600" t="inlineStr">
        <is>
          <t>SKÅNE LÄN</t>
        </is>
      </c>
      <c r="E600" t="inlineStr">
        <is>
          <t>KRISTIANSTAD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46515-2022</t>
        </is>
      </c>
      <c r="B601" s="1" t="n">
        <v>44847</v>
      </c>
      <c r="C601" s="1" t="n">
        <v>45950</v>
      </c>
      <c r="D601" t="inlineStr">
        <is>
          <t>SKÅNE LÄN</t>
        </is>
      </c>
      <c r="E601" t="inlineStr">
        <is>
          <t>KRISTIANSTAD</t>
        </is>
      </c>
      <c r="G601" t="n">
        <v>4.6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61198-2021</t>
        </is>
      </c>
      <c r="B602" s="1" t="n">
        <v>44497</v>
      </c>
      <c r="C602" s="1" t="n">
        <v>45950</v>
      </c>
      <c r="D602" t="inlineStr">
        <is>
          <t>SKÅNE LÄN</t>
        </is>
      </c>
      <c r="E602" t="inlineStr">
        <is>
          <t>KRISTIANSTAD</t>
        </is>
      </c>
      <c r="G602" t="n">
        <v>13.8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64626-2023</t>
        </is>
      </c>
      <c r="B603" s="1" t="n">
        <v>45281</v>
      </c>
      <c r="C603" s="1" t="n">
        <v>45950</v>
      </c>
      <c r="D603" t="inlineStr">
        <is>
          <t>SKÅNE LÄN</t>
        </is>
      </c>
      <c r="E603" t="inlineStr">
        <is>
          <t>KRISTIANSTAD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14611-2024</t>
        </is>
      </c>
      <c r="B604" s="1" t="n">
        <v>45396</v>
      </c>
      <c r="C604" s="1" t="n">
        <v>45950</v>
      </c>
      <c r="D604" t="inlineStr">
        <is>
          <t>SKÅNE LÄN</t>
        </is>
      </c>
      <c r="E604" t="inlineStr">
        <is>
          <t>KRISTIANSTAD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26678-2025</t>
        </is>
      </c>
      <c r="B605" s="1" t="n">
        <v>45810.42681712963</v>
      </c>
      <c r="C605" s="1" t="n">
        <v>45950</v>
      </c>
      <c r="D605" t="inlineStr">
        <is>
          <t>SKÅNE LÄN</t>
        </is>
      </c>
      <c r="E605" t="inlineStr">
        <is>
          <t>KRISTIANSTAD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40149-2024</t>
        </is>
      </c>
      <c r="B606" s="1" t="n">
        <v>45554</v>
      </c>
      <c r="C606" s="1" t="n">
        <v>45950</v>
      </c>
      <c r="D606" t="inlineStr">
        <is>
          <t>SKÅNE LÄN</t>
        </is>
      </c>
      <c r="E606" t="inlineStr">
        <is>
          <t>KRISTIANSTAD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27287-2025</t>
        </is>
      </c>
      <c r="B607" s="1" t="n">
        <v>45812.55164351852</v>
      </c>
      <c r="C607" s="1" t="n">
        <v>45950</v>
      </c>
      <c r="D607" t="inlineStr">
        <is>
          <t>SKÅNE LÄN</t>
        </is>
      </c>
      <c r="E607" t="inlineStr">
        <is>
          <t>KRISTIANSTAD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1733-2024</t>
        </is>
      </c>
      <c r="B608" s="1" t="n">
        <v>45307</v>
      </c>
      <c r="C608" s="1" t="n">
        <v>45950</v>
      </c>
      <c r="D608" t="inlineStr">
        <is>
          <t>SKÅNE LÄN</t>
        </is>
      </c>
      <c r="E608" t="inlineStr">
        <is>
          <t>KRISTIANSTAD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58269-2022</t>
        </is>
      </c>
      <c r="B609" s="1" t="n">
        <v>44894</v>
      </c>
      <c r="C609" s="1" t="n">
        <v>45950</v>
      </c>
      <c r="D609" t="inlineStr">
        <is>
          <t>SKÅNE LÄN</t>
        </is>
      </c>
      <c r="E609" t="inlineStr">
        <is>
          <t>KRISTIANSTAD</t>
        </is>
      </c>
      <c r="G609" t="n">
        <v>14.9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40330-2021</t>
        </is>
      </c>
      <c r="B610" s="1" t="n">
        <v>44419</v>
      </c>
      <c r="C610" s="1" t="n">
        <v>45950</v>
      </c>
      <c r="D610" t="inlineStr">
        <is>
          <t>SKÅNE LÄN</t>
        </is>
      </c>
      <c r="E610" t="inlineStr">
        <is>
          <t>KRISTIANSTAD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25766-2024</t>
        </is>
      </c>
      <c r="B611" s="1" t="n">
        <v>45465.78670138889</v>
      </c>
      <c r="C611" s="1" t="n">
        <v>45950</v>
      </c>
      <c r="D611" t="inlineStr">
        <is>
          <t>SKÅNE LÄN</t>
        </is>
      </c>
      <c r="E611" t="inlineStr">
        <is>
          <t>KRISTIANSTAD</t>
        </is>
      </c>
      <c r="G611" t="n">
        <v>7.3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54458-2023</t>
        </is>
      </c>
      <c r="B612" s="1" t="n">
        <v>45226</v>
      </c>
      <c r="C612" s="1" t="n">
        <v>45950</v>
      </c>
      <c r="D612" t="inlineStr">
        <is>
          <t>SKÅNE LÄN</t>
        </is>
      </c>
      <c r="E612" t="inlineStr">
        <is>
          <t>KRISTIANSTAD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45348-2023</t>
        </is>
      </c>
      <c r="B613" s="1" t="n">
        <v>45191</v>
      </c>
      <c r="C613" s="1" t="n">
        <v>45950</v>
      </c>
      <c r="D613" t="inlineStr">
        <is>
          <t>SKÅNE LÄN</t>
        </is>
      </c>
      <c r="E613" t="inlineStr">
        <is>
          <t>KRISTIANSTAD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826-2024</t>
        </is>
      </c>
      <c r="B614" s="1" t="n">
        <v>45300.66396990741</v>
      </c>
      <c r="C614" s="1" t="n">
        <v>45950</v>
      </c>
      <c r="D614" t="inlineStr">
        <is>
          <t>SKÅNE LÄN</t>
        </is>
      </c>
      <c r="E614" t="inlineStr">
        <is>
          <t>KRISTIANSTAD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885-2024</t>
        </is>
      </c>
      <c r="B615" s="1" t="n">
        <v>45301.39177083333</v>
      </c>
      <c r="C615" s="1" t="n">
        <v>45950</v>
      </c>
      <c r="D615" t="inlineStr">
        <is>
          <t>SKÅNE LÄN</t>
        </is>
      </c>
      <c r="E615" t="inlineStr">
        <is>
          <t>KRISTIANSTAD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1424-2025</t>
        </is>
      </c>
      <c r="B616" s="1" t="n">
        <v>45668.65929398148</v>
      </c>
      <c r="C616" s="1" t="n">
        <v>45950</v>
      </c>
      <c r="D616" t="inlineStr">
        <is>
          <t>SKÅNE LÄN</t>
        </is>
      </c>
      <c r="E616" t="inlineStr">
        <is>
          <t>KRISTIANSTAD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1427-2025</t>
        </is>
      </c>
      <c r="B617" s="1" t="n">
        <v>45668.70152777778</v>
      </c>
      <c r="C617" s="1" t="n">
        <v>45950</v>
      </c>
      <c r="D617" t="inlineStr">
        <is>
          <t>SKÅNE LÄN</t>
        </is>
      </c>
      <c r="E617" t="inlineStr">
        <is>
          <t>KRISTIANSTAD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26827-2024</t>
        </is>
      </c>
      <c r="B618" s="1" t="n">
        <v>45470.5659837963</v>
      </c>
      <c r="C618" s="1" t="n">
        <v>45950</v>
      </c>
      <c r="D618" t="inlineStr">
        <is>
          <t>SKÅNE LÄN</t>
        </is>
      </c>
      <c r="E618" t="inlineStr">
        <is>
          <t>KRISTIANSTAD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10478-2025</t>
        </is>
      </c>
      <c r="B619" s="1" t="n">
        <v>45721.30579861111</v>
      </c>
      <c r="C619" s="1" t="n">
        <v>45950</v>
      </c>
      <c r="D619" t="inlineStr">
        <is>
          <t>SKÅNE LÄN</t>
        </is>
      </c>
      <c r="E619" t="inlineStr">
        <is>
          <t>KRISTIANSTAD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70705-2021</t>
        </is>
      </c>
      <c r="B620" s="1" t="n">
        <v>44537</v>
      </c>
      <c r="C620" s="1" t="n">
        <v>45950</v>
      </c>
      <c r="D620" t="inlineStr">
        <is>
          <t>SKÅNE LÄN</t>
        </is>
      </c>
      <c r="E620" t="inlineStr">
        <is>
          <t>KRISTIANSTAD</t>
        </is>
      </c>
      <c r="G620" t="n">
        <v>3.8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48693-2022</t>
        </is>
      </c>
      <c r="B621" s="1" t="n">
        <v>44855</v>
      </c>
      <c r="C621" s="1" t="n">
        <v>45950</v>
      </c>
      <c r="D621" t="inlineStr">
        <is>
          <t>SKÅNE LÄN</t>
        </is>
      </c>
      <c r="E621" t="inlineStr">
        <is>
          <t>KRISTIANSTAD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18059-2024</t>
        </is>
      </c>
      <c r="B622" s="1" t="n">
        <v>45420.39774305555</v>
      </c>
      <c r="C622" s="1" t="n">
        <v>45950</v>
      </c>
      <c r="D622" t="inlineStr">
        <is>
          <t>SKÅNE LÄN</t>
        </is>
      </c>
      <c r="E622" t="inlineStr">
        <is>
          <t>KRISTIANSTAD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27948-2023</t>
        </is>
      </c>
      <c r="B623" s="1" t="n">
        <v>45098.66982638889</v>
      </c>
      <c r="C623" s="1" t="n">
        <v>45950</v>
      </c>
      <c r="D623" t="inlineStr">
        <is>
          <t>SKÅNE LÄN</t>
        </is>
      </c>
      <c r="E623" t="inlineStr">
        <is>
          <t>KRISTIANSTAD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13891-2025</t>
        </is>
      </c>
      <c r="B624" s="1" t="n">
        <v>45737</v>
      </c>
      <c r="C624" s="1" t="n">
        <v>45950</v>
      </c>
      <c r="D624" t="inlineStr">
        <is>
          <t>SKÅNE LÄN</t>
        </is>
      </c>
      <c r="E624" t="inlineStr">
        <is>
          <t>KRISTIANSTAD</t>
        </is>
      </c>
      <c r="G624" t="n">
        <v>6.8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36358-2023</t>
        </is>
      </c>
      <c r="B625" s="1" t="n">
        <v>45166</v>
      </c>
      <c r="C625" s="1" t="n">
        <v>45950</v>
      </c>
      <c r="D625" t="inlineStr">
        <is>
          <t>SKÅNE LÄN</t>
        </is>
      </c>
      <c r="E625" t="inlineStr">
        <is>
          <t>KRISTIANSTAD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27932-2023</t>
        </is>
      </c>
      <c r="B626" s="1" t="n">
        <v>45098</v>
      </c>
      <c r="C626" s="1" t="n">
        <v>45950</v>
      </c>
      <c r="D626" t="inlineStr">
        <is>
          <t>SKÅNE LÄN</t>
        </is>
      </c>
      <c r="E626" t="inlineStr">
        <is>
          <t>KRISTIANSTAD</t>
        </is>
      </c>
      <c r="G626" t="n">
        <v>7.2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39898-2023</t>
        </is>
      </c>
      <c r="B627" s="1" t="n">
        <v>45166</v>
      </c>
      <c r="C627" s="1" t="n">
        <v>45950</v>
      </c>
      <c r="D627" t="inlineStr">
        <is>
          <t>SKÅNE LÄN</t>
        </is>
      </c>
      <c r="E627" t="inlineStr">
        <is>
          <t>KRISTIANSTAD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60460-2023</t>
        </is>
      </c>
      <c r="B628" s="1" t="n">
        <v>45258</v>
      </c>
      <c r="C628" s="1" t="n">
        <v>45950</v>
      </c>
      <c r="D628" t="inlineStr">
        <is>
          <t>SKÅNE LÄN</t>
        </is>
      </c>
      <c r="E628" t="inlineStr">
        <is>
          <t>KRISTIANSTAD</t>
        </is>
      </c>
      <c r="G628" t="n">
        <v>4.5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5590-2022</t>
        </is>
      </c>
      <c r="B629" s="1" t="n">
        <v>44595</v>
      </c>
      <c r="C629" s="1" t="n">
        <v>45950</v>
      </c>
      <c r="D629" t="inlineStr">
        <is>
          <t>SKÅNE LÄN</t>
        </is>
      </c>
      <c r="E629" t="inlineStr">
        <is>
          <t>KRISTIANSTAD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25043-2021</t>
        </is>
      </c>
      <c r="B630" s="1" t="n">
        <v>44341.59855324074</v>
      </c>
      <c r="C630" s="1" t="n">
        <v>45950</v>
      </c>
      <c r="D630" t="inlineStr">
        <is>
          <t>SKÅNE LÄN</t>
        </is>
      </c>
      <c r="E630" t="inlineStr">
        <is>
          <t>KRISTIANSTAD</t>
        </is>
      </c>
      <c r="F630" t="inlineStr">
        <is>
          <t>Övriga Aktiebolag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52064-2024</t>
        </is>
      </c>
      <c r="B631" s="1" t="n">
        <v>45608.36141203704</v>
      </c>
      <c r="C631" s="1" t="n">
        <v>45950</v>
      </c>
      <c r="D631" t="inlineStr">
        <is>
          <t>SKÅNE LÄN</t>
        </is>
      </c>
      <c r="E631" t="inlineStr">
        <is>
          <t>KRISTIANSTAD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56930-2022</t>
        </is>
      </c>
      <c r="B632" s="1" t="n">
        <v>44894</v>
      </c>
      <c r="C632" s="1" t="n">
        <v>45950</v>
      </c>
      <c r="D632" t="inlineStr">
        <is>
          <t>SKÅNE LÄN</t>
        </is>
      </c>
      <c r="E632" t="inlineStr">
        <is>
          <t>KRISTIANSTAD</t>
        </is>
      </c>
      <c r="F632" t="inlineStr">
        <is>
          <t>Kyrkan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3796-2024</t>
        </is>
      </c>
      <c r="B633" s="1" t="n">
        <v>45321</v>
      </c>
      <c r="C633" s="1" t="n">
        <v>45950</v>
      </c>
      <c r="D633" t="inlineStr">
        <is>
          <t>SKÅNE LÄN</t>
        </is>
      </c>
      <c r="E633" t="inlineStr">
        <is>
          <t>KRISTIANSTAD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29795-2025</t>
        </is>
      </c>
      <c r="B634" s="1" t="n">
        <v>45825.66778935185</v>
      </c>
      <c r="C634" s="1" t="n">
        <v>45950</v>
      </c>
      <c r="D634" t="inlineStr">
        <is>
          <t>SKÅNE LÄN</t>
        </is>
      </c>
      <c r="E634" t="inlineStr">
        <is>
          <t>KRISTIANSTAD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26907-2024</t>
        </is>
      </c>
      <c r="B635" s="1" t="n">
        <v>45470</v>
      </c>
      <c r="C635" s="1" t="n">
        <v>45950</v>
      </c>
      <c r="D635" t="inlineStr">
        <is>
          <t>SKÅNE LÄN</t>
        </is>
      </c>
      <c r="E635" t="inlineStr">
        <is>
          <t>KRISTIANSTAD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16131-2023</t>
        </is>
      </c>
      <c r="B636" s="1" t="n">
        <v>45027</v>
      </c>
      <c r="C636" s="1" t="n">
        <v>45950</v>
      </c>
      <c r="D636" t="inlineStr">
        <is>
          <t>SKÅNE LÄN</t>
        </is>
      </c>
      <c r="E636" t="inlineStr">
        <is>
          <t>KRISTIANSTAD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25763-2024</t>
        </is>
      </c>
      <c r="B637" s="1" t="n">
        <v>45465.77428240741</v>
      </c>
      <c r="C637" s="1" t="n">
        <v>45950</v>
      </c>
      <c r="D637" t="inlineStr">
        <is>
          <t>SKÅNE LÄN</t>
        </is>
      </c>
      <c r="E637" t="inlineStr">
        <is>
          <t>KRISTIANSTAD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35022-2023</t>
        </is>
      </c>
      <c r="B638" s="1" t="n">
        <v>45144</v>
      </c>
      <c r="C638" s="1" t="n">
        <v>45950</v>
      </c>
      <c r="D638" t="inlineStr">
        <is>
          <t>SKÅNE LÄN</t>
        </is>
      </c>
      <c r="E638" t="inlineStr">
        <is>
          <t>KRISTIANSTAD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35023-2023</t>
        </is>
      </c>
      <c r="B639" s="1" t="n">
        <v>45144</v>
      </c>
      <c r="C639" s="1" t="n">
        <v>45950</v>
      </c>
      <c r="D639" t="inlineStr">
        <is>
          <t>SKÅNE LÄN</t>
        </is>
      </c>
      <c r="E639" t="inlineStr">
        <is>
          <t>KRISTIANSTAD</t>
        </is>
      </c>
      <c r="F639" t="inlineStr">
        <is>
          <t>Övriga Aktiebolag</t>
        </is>
      </c>
      <c r="G639" t="n">
        <v>15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10044-2025</t>
        </is>
      </c>
      <c r="B640" s="1" t="n">
        <v>45719.50620370371</v>
      </c>
      <c r="C640" s="1" t="n">
        <v>45950</v>
      </c>
      <c r="D640" t="inlineStr">
        <is>
          <t>SKÅNE LÄN</t>
        </is>
      </c>
      <c r="E640" t="inlineStr">
        <is>
          <t>KRISTIANSTAD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5400-2024</t>
        </is>
      </c>
      <c r="B641" s="1" t="n">
        <v>45331</v>
      </c>
      <c r="C641" s="1" t="n">
        <v>45950</v>
      </c>
      <c r="D641" t="inlineStr">
        <is>
          <t>SKÅNE LÄN</t>
        </is>
      </c>
      <c r="E641" t="inlineStr">
        <is>
          <t>KRISTIANSTAD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2881-2024</t>
        </is>
      </c>
      <c r="B642" s="1" t="n">
        <v>45315.47284722222</v>
      </c>
      <c r="C642" s="1" t="n">
        <v>45950</v>
      </c>
      <c r="D642" t="inlineStr">
        <is>
          <t>SKÅNE LÄN</t>
        </is>
      </c>
      <c r="E642" t="inlineStr">
        <is>
          <t>KRISTIANSTAD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45658-2024</t>
        </is>
      </c>
      <c r="B643" s="1" t="n">
        <v>45579</v>
      </c>
      <c r="C643" s="1" t="n">
        <v>45950</v>
      </c>
      <c r="D643" t="inlineStr">
        <is>
          <t>SKÅNE LÄN</t>
        </is>
      </c>
      <c r="E643" t="inlineStr">
        <is>
          <t>KRISTIANSTAD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8111-2025</t>
        </is>
      </c>
      <c r="B644" s="1" t="n">
        <v>45707.7328587963</v>
      </c>
      <c r="C644" s="1" t="n">
        <v>45950</v>
      </c>
      <c r="D644" t="inlineStr">
        <is>
          <t>SKÅNE LÄN</t>
        </is>
      </c>
      <c r="E644" t="inlineStr">
        <is>
          <t>KRISTIANSTAD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6307-2024</t>
        </is>
      </c>
      <c r="B645" s="1" t="n">
        <v>45338</v>
      </c>
      <c r="C645" s="1" t="n">
        <v>45950</v>
      </c>
      <c r="D645" t="inlineStr">
        <is>
          <t>SKÅNE LÄN</t>
        </is>
      </c>
      <c r="E645" t="inlineStr">
        <is>
          <t>KRISTIANSTAD</t>
        </is>
      </c>
      <c r="F645" t="inlineStr">
        <is>
          <t>Övriga Aktiebolag</t>
        </is>
      </c>
      <c r="G645" t="n">
        <v>4.7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23673-2023</t>
        </is>
      </c>
      <c r="B646" s="1" t="n">
        <v>45077.59108796297</v>
      </c>
      <c r="C646" s="1" t="n">
        <v>45950</v>
      </c>
      <c r="D646" t="inlineStr">
        <is>
          <t>SKÅNE LÄN</t>
        </is>
      </c>
      <c r="E646" t="inlineStr">
        <is>
          <t>KRISTIANSTAD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23674-2023</t>
        </is>
      </c>
      <c r="B647" s="1" t="n">
        <v>45077</v>
      </c>
      <c r="C647" s="1" t="n">
        <v>45950</v>
      </c>
      <c r="D647" t="inlineStr">
        <is>
          <t>SKÅNE LÄN</t>
        </is>
      </c>
      <c r="E647" t="inlineStr">
        <is>
          <t>KRISTIANSTAD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48217-2022</t>
        </is>
      </c>
      <c r="B648" s="1" t="n">
        <v>44853</v>
      </c>
      <c r="C648" s="1" t="n">
        <v>45950</v>
      </c>
      <c r="D648" t="inlineStr">
        <is>
          <t>SKÅNE LÄN</t>
        </is>
      </c>
      <c r="E648" t="inlineStr">
        <is>
          <t>KRISTIANSTAD</t>
        </is>
      </c>
      <c r="F648" t="inlineStr">
        <is>
          <t>Kyrkan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33984-2025</t>
        </is>
      </c>
      <c r="B649" s="1" t="n">
        <v>45843</v>
      </c>
      <c r="C649" s="1" t="n">
        <v>45950</v>
      </c>
      <c r="D649" t="inlineStr">
        <is>
          <t>SKÅNE LÄN</t>
        </is>
      </c>
      <c r="E649" t="inlineStr">
        <is>
          <t>KRISTIANSTAD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42919-2024</t>
        </is>
      </c>
      <c r="B650" s="1" t="n">
        <v>45566</v>
      </c>
      <c r="C650" s="1" t="n">
        <v>45950</v>
      </c>
      <c r="D650" t="inlineStr">
        <is>
          <t>SKÅNE LÄN</t>
        </is>
      </c>
      <c r="E650" t="inlineStr">
        <is>
          <t>KRISTIANSTAD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10988-2023</t>
        </is>
      </c>
      <c r="B651" s="1" t="n">
        <v>44991</v>
      </c>
      <c r="C651" s="1" t="n">
        <v>45950</v>
      </c>
      <c r="D651" t="inlineStr">
        <is>
          <t>SKÅNE LÄN</t>
        </is>
      </c>
      <c r="E651" t="inlineStr">
        <is>
          <t>KRISTIANSTAD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15957-2023</t>
        </is>
      </c>
      <c r="B652" s="1" t="n">
        <v>45022</v>
      </c>
      <c r="C652" s="1" t="n">
        <v>45950</v>
      </c>
      <c r="D652" t="inlineStr">
        <is>
          <t>SKÅNE LÄN</t>
        </is>
      </c>
      <c r="E652" t="inlineStr">
        <is>
          <t>KRISTIANSTAD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13940-2025</t>
        </is>
      </c>
      <c r="B653" s="1" t="n">
        <v>45737</v>
      </c>
      <c r="C653" s="1" t="n">
        <v>45950</v>
      </c>
      <c r="D653" t="inlineStr">
        <is>
          <t>SKÅNE LÄN</t>
        </is>
      </c>
      <c r="E653" t="inlineStr">
        <is>
          <t>KRISTIANSTAD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30764-2025</t>
        </is>
      </c>
      <c r="B654" s="1" t="n">
        <v>45831.60479166666</v>
      </c>
      <c r="C654" s="1" t="n">
        <v>45950</v>
      </c>
      <c r="D654" t="inlineStr">
        <is>
          <t>SKÅNE LÄN</t>
        </is>
      </c>
      <c r="E654" t="inlineStr">
        <is>
          <t>KRISTIANSTAD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7666-2025</t>
        </is>
      </c>
      <c r="B655" s="1" t="n">
        <v>45706</v>
      </c>
      <c r="C655" s="1" t="n">
        <v>45950</v>
      </c>
      <c r="D655" t="inlineStr">
        <is>
          <t>SKÅNE LÄN</t>
        </is>
      </c>
      <c r="E655" t="inlineStr">
        <is>
          <t>KRISTIANSTAD</t>
        </is>
      </c>
      <c r="G655" t="n">
        <v>11.8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13875-2025</t>
        </is>
      </c>
      <c r="B656" s="1" t="n">
        <v>45737</v>
      </c>
      <c r="C656" s="1" t="n">
        <v>45950</v>
      </c>
      <c r="D656" t="inlineStr">
        <is>
          <t>SKÅNE LÄN</t>
        </is>
      </c>
      <c r="E656" t="inlineStr">
        <is>
          <t>KRISTIANSTAD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13928-2025</t>
        </is>
      </c>
      <c r="B657" s="1" t="n">
        <v>45737</v>
      </c>
      <c r="C657" s="1" t="n">
        <v>45950</v>
      </c>
      <c r="D657" t="inlineStr">
        <is>
          <t>SKÅNE LÄN</t>
        </is>
      </c>
      <c r="E657" t="inlineStr">
        <is>
          <t>KRISTIANSTAD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59597-2023</t>
        </is>
      </c>
      <c r="B658" s="1" t="n">
        <v>45254</v>
      </c>
      <c r="C658" s="1" t="n">
        <v>45950</v>
      </c>
      <c r="D658" t="inlineStr">
        <is>
          <t>SKÅNE LÄN</t>
        </is>
      </c>
      <c r="E658" t="inlineStr">
        <is>
          <t>KRISTIANSTAD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5939-2023</t>
        </is>
      </c>
      <c r="B659" s="1" t="n">
        <v>44963.83846064815</v>
      </c>
      <c r="C659" s="1" t="n">
        <v>45950</v>
      </c>
      <c r="D659" t="inlineStr">
        <is>
          <t>SKÅNE LÄN</t>
        </is>
      </c>
      <c r="E659" t="inlineStr">
        <is>
          <t>KRISTIANSTAD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8876-2024</t>
        </is>
      </c>
      <c r="B660" s="1" t="n">
        <v>45356.97445601852</v>
      </c>
      <c r="C660" s="1" t="n">
        <v>45950</v>
      </c>
      <c r="D660" t="inlineStr">
        <is>
          <t>SKÅNE LÄN</t>
        </is>
      </c>
      <c r="E660" t="inlineStr">
        <is>
          <t>KRISTIANSTAD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31575-2025</t>
        </is>
      </c>
      <c r="B661" s="1" t="n">
        <v>45833.67045138889</v>
      </c>
      <c r="C661" s="1" t="n">
        <v>45950</v>
      </c>
      <c r="D661" t="inlineStr">
        <is>
          <t>SKÅNE LÄN</t>
        </is>
      </c>
      <c r="E661" t="inlineStr">
        <is>
          <t>KRISTIANSTAD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31105-2025</t>
        </is>
      </c>
      <c r="B662" s="1" t="n">
        <v>45832</v>
      </c>
      <c r="C662" s="1" t="n">
        <v>45950</v>
      </c>
      <c r="D662" t="inlineStr">
        <is>
          <t>SKÅNE LÄN</t>
        </is>
      </c>
      <c r="E662" t="inlineStr">
        <is>
          <t>KRISTIANSTAD</t>
        </is>
      </c>
      <c r="F662" t="inlineStr">
        <is>
          <t>Övriga Aktiebolag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11721-2025</t>
        </is>
      </c>
      <c r="B663" s="1" t="n">
        <v>45727.61193287037</v>
      </c>
      <c r="C663" s="1" t="n">
        <v>45950</v>
      </c>
      <c r="D663" t="inlineStr">
        <is>
          <t>SKÅNE LÄN</t>
        </is>
      </c>
      <c r="E663" t="inlineStr">
        <is>
          <t>KRISTIANSTAD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62350-2023</t>
        </is>
      </c>
      <c r="B664" s="1" t="n">
        <v>45267</v>
      </c>
      <c r="C664" s="1" t="n">
        <v>45950</v>
      </c>
      <c r="D664" t="inlineStr">
        <is>
          <t>SKÅNE LÄN</t>
        </is>
      </c>
      <c r="E664" t="inlineStr">
        <is>
          <t>KRISTIANSTAD</t>
        </is>
      </c>
      <c r="F664" t="inlineStr">
        <is>
          <t>Sveaskog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14471-2024</t>
        </is>
      </c>
      <c r="B665" s="1" t="n">
        <v>45394</v>
      </c>
      <c r="C665" s="1" t="n">
        <v>45950</v>
      </c>
      <c r="D665" t="inlineStr">
        <is>
          <t>SKÅNE LÄN</t>
        </is>
      </c>
      <c r="E665" t="inlineStr">
        <is>
          <t>KRISTIANSTAD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32219-2025</t>
        </is>
      </c>
      <c r="B666" s="1" t="n">
        <v>45835.58896990741</v>
      </c>
      <c r="C666" s="1" t="n">
        <v>45950</v>
      </c>
      <c r="D666" t="inlineStr">
        <is>
          <t>SKÅNE LÄN</t>
        </is>
      </c>
      <c r="E666" t="inlineStr">
        <is>
          <t>KRISTIANSTAD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1744-2024</t>
        </is>
      </c>
      <c r="B667" s="1" t="n">
        <v>45307</v>
      </c>
      <c r="C667" s="1" t="n">
        <v>45950</v>
      </c>
      <c r="D667" t="inlineStr">
        <is>
          <t>SKÅNE LÄN</t>
        </is>
      </c>
      <c r="E667" t="inlineStr">
        <is>
          <t>KRISTIANSTAD</t>
        </is>
      </c>
      <c r="G667" t="n">
        <v>3.9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31847-2023</t>
        </is>
      </c>
      <c r="B668" s="1" t="n">
        <v>45106</v>
      </c>
      <c r="C668" s="1" t="n">
        <v>45950</v>
      </c>
      <c r="D668" t="inlineStr">
        <is>
          <t>SKÅNE LÄN</t>
        </is>
      </c>
      <c r="E668" t="inlineStr">
        <is>
          <t>KRISTIANSTAD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34096-2025</t>
        </is>
      </c>
      <c r="B669" s="1" t="n">
        <v>45845</v>
      </c>
      <c r="C669" s="1" t="n">
        <v>45950</v>
      </c>
      <c r="D669" t="inlineStr">
        <is>
          <t>SKÅNE LÄN</t>
        </is>
      </c>
      <c r="E669" t="inlineStr">
        <is>
          <t>KRISTIANSTAD</t>
        </is>
      </c>
      <c r="G669" t="n">
        <v>6.5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42293-2023</t>
        </is>
      </c>
      <c r="B670" s="1" t="n">
        <v>45180</v>
      </c>
      <c r="C670" s="1" t="n">
        <v>45950</v>
      </c>
      <c r="D670" t="inlineStr">
        <is>
          <t>SKÅNE LÄN</t>
        </is>
      </c>
      <c r="E670" t="inlineStr">
        <is>
          <t>KRISTIANSTAD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17753-2025</t>
        </is>
      </c>
      <c r="B671" s="1" t="n">
        <v>45758</v>
      </c>
      <c r="C671" s="1" t="n">
        <v>45950</v>
      </c>
      <c r="D671" t="inlineStr">
        <is>
          <t>SKÅNE LÄN</t>
        </is>
      </c>
      <c r="E671" t="inlineStr">
        <is>
          <t>KRISTIANSTAD</t>
        </is>
      </c>
      <c r="G671" t="n">
        <v>7.2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12404-2024</t>
        </is>
      </c>
      <c r="B672" s="1" t="n">
        <v>45379.38943287037</v>
      </c>
      <c r="C672" s="1" t="n">
        <v>45950</v>
      </c>
      <c r="D672" t="inlineStr">
        <is>
          <t>SKÅNE LÄN</t>
        </is>
      </c>
      <c r="E672" t="inlineStr">
        <is>
          <t>KRISTIANSTAD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21238-2024</t>
        </is>
      </c>
      <c r="B673" s="1" t="n">
        <v>45440.58768518519</v>
      </c>
      <c r="C673" s="1" t="n">
        <v>45950</v>
      </c>
      <c r="D673" t="inlineStr">
        <is>
          <t>SKÅNE LÄN</t>
        </is>
      </c>
      <c r="E673" t="inlineStr">
        <is>
          <t>KRISTIANSTAD</t>
        </is>
      </c>
      <c r="G673" t="n">
        <v>5.4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32959-2025</t>
        </is>
      </c>
      <c r="B674" s="1" t="n">
        <v>45839</v>
      </c>
      <c r="C674" s="1" t="n">
        <v>45950</v>
      </c>
      <c r="D674" t="inlineStr">
        <is>
          <t>SKÅNE LÄN</t>
        </is>
      </c>
      <c r="E674" t="inlineStr">
        <is>
          <t>KRISTIANSTAD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64844-2023</t>
        </is>
      </c>
      <c r="B675" s="1" t="n">
        <v>45282.47112268519</v>
      </c>
      <c r="C675" s="1" t="n">
        <v>45950</v>
      </c>
      <c r="D675" t="inlineStr">
        <is>
          <t>SKÅNE LÄN</t>
        </is>
      </c>
      <c r="E675" t="inlineStr">
        <is>
          <t>KRISTIANSTAD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32971-2025</t>
        </is>
      </c>
      <c r="B676" s="1" t="n">
        <v>45839.73775462963</v>
      </c>
      <c r="C676" s="1" t="n">
        <v>45950</v>
      </c>
      <c r="D676" t="inlineStr">
        <is>
          <t>SKÅNE LÄN</t>
        </is>
      </c>
      <c r="E676" t="inlineStr">
        <is>
          <t>KRISTIANSTAD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25764-2024</t>
        </is>
      </c>
      <c r="B677" s="1" t="n">
        <v>45465.77907407407</v>
      </c>
      <c r="C677" s="1" t="n">
        <v>45950</v>
      </c>
      <c r="D677" t="inlineStr">
        <is>
          <t>SKÅNE LÄN</t>
        </is>
      </c>
      <c r="E677" t="inlineStr">
        <is>
          <t>KRISTIANSTAD</t>
        </is>
      </c>
      <c r="G677" t="n">
        <v>9.800000000000001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38173-2025</t>
        </is>
      </c>
      <c r="B678" s="1" t="n">
        <v>45882</v>
      </c>
      <c r="C678" s="1" t="n">
        <v>45950</v>
      </c>
      <c r="D678" t="inlineStr">
        <is>
          <t>SKÅNE LÄN</t>
        </is>
      </c>
      <c r="E678" t="inlineStr">
        <is>
          <t>KRISTIANSTAD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37983-2024</t>
        </is>
      </c>
      <c r="B679" s="1" t="n">
        <v>45544</v>
      </c>
      <c r="C679" s="1" t="n">
        <v>45950</v>
      </c>
      <c r="D679" t="inlineStr">
        <is>
          <t>SKÅNE LÄN</t>
        </is>
      </c>
      <c r="E679" t="inlineStr">
        <is>
          <t>KRISTIANSTAD</t>
        </is>
      </c>
      <c r="G679" t="n">
        <v>7.9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32021-2023</t>
        </is>
      </c>
      <c r="B680" s="1" t="n">
        <v>45119</v>
      </c>
      <c r="C680" s="1" t="n">
        <v>45950</v>
      </c>
      <c r="D680" t="inlineStr">
        <is>
          <t>SKÅNE LÄN</t>
        </is>
      </c>
      <c r="E680" t="inlineStr">
        <is>
          <t>KRISTIANSTAD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49520-2021</t>
        </is>
      </c>
      <c r="B681" s="1" t="n">
        <v>44455</v>
      </c>
      <c r="C681" s="1" t="n">
        <v>45950</v>
      </c>
      <c r="D681" t="inlineStr">
        <is>
          <t>SKÅNE LÄN</t>
        </is>
      </c>
      <c r="E681" t="inlineStr">
        <is>
          <t>KRISTIANSTAD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52495-2024</t>
        </is>
      </c>
      <c r="B682" s="1" t="n">
        <v>45609.57256944444</v>
      </c>
      <c r="C682" s="1" t="n">
        <v>45950</v>
      </c>
      <c r="D682" t="inlineStr">
        <is>
          <t>SKÅNE LÄN</t>
        </is>
      </c>
      <c r="E682" t="inlineStr">
        <is>
          <t>KRISTIANSTAD</t>
        </is>
      </c>
      <c r="G682" t="n">
        <v>3.6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3769-2024</t>
        </is>
      </c>
      <c r="B683" s="1" t="n">
        <v>45321</v>
      </c>
      <c r="C683" s="1" t="n">
        <v>45950</v>
      </c>
      <c r="D683" t="inlineStr">
        <is>
          <t>SKÅNE LÄN</t>
        </is>
      </c>
      <c r="E683" t="inlineStr">
        <is>
          <t>KRISTIANSTAD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16525-2024</t>
        </is>
      </c>
      <c r="B684" s="1" t="n">
        <v>45408.42017361111</v>
      </c>
      <c r="C684" s="1" t="n">
        <v>45950</v>
      </c>
      <c r="D684" t="inlineStr">
        <is>
          <t>SKÅNE LÄN</t>
        </is>
      </c>
      <c r="E684" t="inlineStr">
        <is>
          <t>KRISTIANSTAD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13562-2025</t>
        </is>
      </c>
      <c r="B685" s="1" t="n">
        <v>45736.56064814814</v>
      </c>
      <c r="C685" s="1" t="n">
        <v>45950</v>
      </c>
      <c r="D685" t="inlineStr">
        <is>
          <t>SKÅNE LÄN</t>
        </is>
      </c>
      <c r="E685" t="inlineStr">
        <is>
          <t>KRISTIANSTAD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14682-2023</t>
        </is>
      </c>
      <c r="B686" s="1" t="n">
        <v>45014</v>
      </c>
      <c r="C686" s="1" t="n">
        <v>45950</v>
      </c>
      <c r="D686" t="inlineStr">
        <is>
          <t>SKÅNE LÄN</t>
        </is>
      </c>
      <c r="E686" t="inlineStr">
        <is>
          <t>KRISTIANSTAD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13664-2025</t>
        </is>
      </c>
      <c r="B687" s="1" t="n">
        <v>45736.79643518518</v>
      </c>
      <c r="C687" s="1" t="n">
        <v>45950</v>
      </c>
      <c r="D687" t="inlineStr">
        <is>
          <t>SKÅNE LÄN</t>
        </is>
      </c>
      <c r="E687" t="inlineStr">
        <is>
          <t>KRISTIANSTAD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7802-2025</t>
        </is>
      </c>
      <c r="B688" s="1" t="n">
        <v>45706</v>
      </c>
      <c r="C688" s="1" t="n">
        <v>45950</v>
      </c>
      <c r="D688" t="inlineStr">
        <is>
          <t>SKÅNE LÄN</t>
        </is>
      </c>
      <c r="E688" t="inlineStr">
        <is>
          <t>KRISTIANSTAD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7055-2024</t>
        </is>
      </c>
      <c r="B689" s="1" t="n">
        <v>45343</v>
      </c>
      <c r="C689" s="1" t="n">
        <v>45950</v>
      </c>
      <c r="D689" t="inlineStr">
        <is>
          <t>SKÅNE LÄN</t>
        </is>
      </c>
      <c r="E689" t="inlineStr">
        <is>
          <t>KRISTIANSTAD</t>
        </is>
      </c>
      <c r="F689" t="inlineStr">
        <is>
          <t>Sveaskog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34126-2025</t>
        </is>
      </c>
      <c r="B690" s="1" t="n">
        <v>45845.53</v>
      </c>
      <c r="C690" s="1" t="n">
        <v>45950</v>
      </c>
      <c r="D690" t="inlineStr">
        <is>
          <t>SKÅNE LÄN</t>
        </is>
      </c>
      <c r="E690" t="inlineStr">
        <is>
          <t>KRISTIANSTAD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16783-2025</t>
        </is>
      </c>
      <c r="B691" s="1" t="n">
        <v>45754</v>
      </c>
      <c r="C691" s="1" t="n">
        <v>45950</v>
      </c>
      <c r="D691" t="inlineStr">
        <is>
          <t>SKÅNE LÄN</t>
        </is>
      </c>
      <c r="E691" t="inlineStr">
        <is>
          <t>KRISTIANSTAD</t>
        </is>
      </c>
      <c r="G691" t="n">
        <v>20.2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9596-2025</t>
        </is>
      </c>
      <c r="B692" s="1" t="n">
        <v>45715</v>
      </c>
      <c r="C692" s="1" t="n">
        <v>45950</v>
      </c>
      <c r="D692" t="inlineStr">
        <is>
          <t>SKÅNE LÄN</t>
        </is>
      </c>
      <c r="E692" t="inlineStr">
        <is>
          <t>KRISTIANSTAD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34131-2025</t>
        </is>
      </c>
      <c r="B693" s="1" t="n">
        <v>45845.53181712963</v>
      </c>
      <c r="C693" s="1" t="n">
        <v>45950</v>
      </c>
      <c r="D693" t="inlineStr">
        <is>
          <t>SKÅNE LÄN</t>
        </is>
      </c>
      <c r="E693" t="inlineStr">
        <is>
          <t>KRISTIANSTAD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34377-2025</t>
        </is>
      </c>
      <c r="B694" s="1" t="n">
        <v>45846.5358912037</v>
      </c>
      <c r="C694" s="1" t="n">
        <v>45950</v>
      </c>
      <c r="D694" t="inlineStr">
        <is>
          <t>SKÅNE LÄN</t>
        </is>
      </c>
      <c r="E694" t="inlineStr">
        <is>
          <t>KRISTIANSTAD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47232-2024</t>
        </is>
      </c>
      <c r="B695" s="1" t="n">
        <v>45586</v>
      </c>
      <c r="C695" s="1" t="n">
        <v>45950</v>
      </c>
      <c r="D695" t="inlineStr">
        <is>
          <t>SKÅNE LÄN</t>
        </is>
      </c>
      <c r="E695" t="inlineStr">
        <is>
          <t>KRISTIANSTAD</t>
        </is>
      </c>
      <c r="F695" t="inlineStr">
        <is>
          <t>Övriga Aktiebolag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48217-2022</t>
        </is>
      </c>
      <c r="B696" s="1" t="n">
        <v>44853</v>
      </c>
      <c r="C696" s="1" t="n">
        <v>45950</v>
      </c>
      <c r="D696" t="inlineStr">
        <is>
          <t>SKÅNE LÄN</t>
        </is>
      </c>
      <c r="E696" t="inlineStr">
        <is>
          <t>KRISTIANSTAD</t>
        </is>
      </c>
      <c r="F696" t="inlineStr">
        <is>
          <t>Kyrkan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37546-2021</t>
        </is>
      </c>
      <c r="B697" s="1" t="n">
        <v>44390</v>
      </c>
      <c r="C697" s="1" t="n">
        <v>45950</v>
      </c>
      <c r="D697" t="inlineStr">
        <is>
          <t>SKÅNE LÄN</t>
        </is>
      </c>
      <c r="E697" t="inlineStr">
        <is>
          <t>KRISTIANSTAD</t>
        </is>
      </c>
      <c r="F697" t="inlineStr">
        <is>
          <t>Kyrkan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43347-2024</t>
        </is>
      </c>
      <c r="B698" s="1" t="n">
        <v>45568</v>
      </c>
      <c r="C698" s="1" t="n">
        <v>45950</v>
      </c>
      <c r="D698" t="inlineStr">
        <is>
          <t>SKÅNE LÄN</t>
        </is>
      </c>
      <c r="E698" t="inlineStr">
        <is>
          <t>KRISTIANSTAD</t>
        </is>
      </c>
      <c r="F698" t="inlineStr">
        <is>
          <t>Kyrkan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28161-2025</t>
        </is>
      </c>
      <c r="B699" s="1" t="n">
        <v>45818</v>
      </c>
      <c r="C699" s="1" t="n">
        <v>45950</v>
      </c>
      <c r="D699" t="inlineStr">
        <is>
          <t>SKÅNE LÄN</t>
        </is>
      </c>
      <c r="E699" t="inlineStr">
        <is>
          <t>KRISTIANSTAD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40000-2025</t>
        </is>
      </c>
      <c r="B700" s="1" t="n">
        <v>45894</v>
      </c>
      <c r="C700" s="1" t="n">
        <v>45950</v>
      </c>
      <c r="D700" t="inlineStr">
        <is>
          <t>SKÅNE LÄN</t>
        </is>
      </c>
      <c r="E700" t="inlineStr">
        <is>
          <t>KRISTIANSTAD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39997-2025</t>
        </is>
      </c>
      <c r="B701" s="1" t="n">
        <v>45894</v>
      </c>
      <c r="C701" s="1" t="n">
        <v>45950</v>
      </c>
      <c r="D701" t="inlineStr">
        <is>
          <t>SKÅNE LÄN</t>
        </is>
      </c>
      <c r="E701" t="inlineStr">
        <is>
          <t>KRISTIANSTAD</t>
        </is>
      </c>
      <c r="G701" t="n">
        <v>5.5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40005-2025</t>
        </is>
      </c>
      <c r="B702" s="1" t="n">
        <v>45894</v>
      </c>
      <c r="C702" s="1" t="n">
        <v>45950</v>
      </c>
      <c r="D702" t="inlineStr">
        <is>
          <t>SKÅNE LÄN</t>
        </is>
      </c>
      <c r="E702" t="inlineStr">
        <is>
          <t>KRISTIANSTAD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15890-2025</t>
        </is>
      </c>
      <c r="B703" s="1" t="n">
        <v>45749.41003472222</v>
      </c>
      <c r="C703" s="1" t="n">
        <v>45950</v>
      </c>
      <c r="D703" t="inlineStr">
        <is>
          <t>SKÅNE LÄN</t>
        </is>
      </c>
      <c r="E703" t="inlineStr">
        <is>
          <t>KRISTIANSTAD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62397-2022</t>
        </is>
      </c>
      <c r="B704" s="1" t="n">
        <v>44923</v>
      </c>
      <c r="C704" s="1" t="n">
        <v>45950</v>
      </c>
      <c r="D704" t="inlineStr">
        <is>
          <t>SKÅNE LÄN</t>
        </is>
      </c>
      <c r="E704" t="inlineStr">
        <is>
          <t>KRISTIANSTAD</t>
        </is>
      </c>
      <c r="G704" t="n">
        <v>12.6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17371-2024</t>
        </is>
      </c>
      <c r="B705" s="1" t="n">
        <v>45414.63265046296</v>
      </c>
      <c r="C705" s="1" t="n">
        <v>45950</v>
      </c>
      <c r="D705" t="inlineStr">
        <is>
          <t>SKÅNE LÄN</t>
        </is>
      </c>
      <c r="E705" t="inlineStr">
        <is>
          <t>KRISTIANSTAD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35364-2025</t>
        </is>
      </c>
      <c r="B706" s="1" t="n">
        <v>45854.68505787037</v>
      </c>
      <c r="C706" s="1" t="n">
        <v>45950</v>
      </c>
      <c r="D706" t="inlineStr">
        <is>
          <t>SKÅNE LÄN</t>
        </is>
      </c>
      <c r="E706" t="inlineStr">
        <is>
          <t>KRISTIANSTAD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5623-2024</t>
        </is>
      </c>
      <c r="B707" s="1" t="n">
        <v>45334</v>
      </c>
      <c r="C707" s="1" t="n">
        <v>45950</v>
      </c>
      <c r="D707" t="inlineStr">
        <is>
          <t>SKÅNE LÄN</t>
        </is>
      </c>
      <c r="E707" t="inlineStr">
        <is>
          <t>KRISTIANSTAD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61348-2024</t>
        </is>
      </c>
      <c r="B708" s="1" t="n">
        <v>45646.37674768519</v>
      </c>
      <c r="C708" s="1" t="n">
        <v>45950</v>
      </c>
      <c r="D708" t="inlineStr">
        <is>
          <t>SKÅNE LÄN</t>
        </is>
      </c>
      <c r="E708" t="inlineStr">
        <is>
          <t>KRISTIANSTAD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5622-2024</t>
        </is>
      </c>
      <c r="B709" s="1" t="n">
        <v>45334.59233796296</v>
      </c>
      <c r="C709" s="1" t="n">
        <v>45950</v>
      </c>
      <c r="D709" t="inlineStr">
        <is>
          <t>SKÅNE LÄN</t>
        </is>
      </c>
      <c r="E709" t="inlineStr">
        <is>
          <t>KRISTIANSTAD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35581-2025</t>
        </is>
      </c>
      <c r="B710" s="1" t="n">
        <v>45856.71502314815</v>
      </c>
      <c r="C710" s="1" t="n">
        <v>45950</v>
      </c>
      <c r="D710" t="inlineStr">
        <is>
          <t>SKÅNE LÄN</t>
        </is>
      </c>
      <c r="E710" t="inlineStr">
        <is>
          <t>KRISTIANSTAD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41609-2025</t>
        </is>
      </c>
      <c r="B711" s="1" t="n">
        <v>45901</v>
      </c>
      <c r="C711" s="1" t="n">
        <v>45950</v>
      </c>
      <c r="D711" t="inlineStr">
        <is>
          <t>SKÅNE LÄN</t>
        </is>
      </c>
      <c r="E711" t="inlineStr">
        <is>
          <t>KRISTIANSTAD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35719-2025</t>
        </is>
      </c>
      <c r="B712" s="1" t="n">
        <v>45860.43425925926</v>
      </c>
      <c r="C712" s="1" t="n">
        <v>45950</v>
      </c>
      <c r="D712" t="inlineStr">
        <is>
          <t>SKÅNE LÄN</t>
        </is>
      </c>
      <c r="E712" t="inlineStr">
        <is>
          <t>KRISTIANSTAD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35721-2025</t>
        </is>
      </c>
      <c r="B713" s="1" t="n">
        <v>45860.43550925926</v>
      </c>
      <c r="C713" s="1" t="n">
        <v>45950</v>
      </c>
      <c r="D713" t="inlineStr">
        <is>
          <t>SKÅNE LÄN</t>
        </is>
      </c>
      <c r="E713" t="inlineStr">
        <is>
          <t>KRISTIANSTAD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43314-2024</t>
        </is>
      </c>
      <c r="B714" s="1" t="n">
        <v>45568</v>
      </c>
      <c r="C714" s="1" t="n">
        <v>45950</v>
      </c>
      <c r="D714" t="inlineStr">
        <is>
          <t>SKÅNE LÄN</t>
        </is>
      </c>
      <c r="E714" t="inlineStr">
        <is>
          <t>KRISTIANSTAD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7565-2023</t>
        </is>
      </c>
      <c r="B715" s="1" t="n">
        <v>44972.35990740741</v>
      </c>
      <c r="C715" s="1" t="n">
        <v>45950</v>
      </c>
      <c r="D715" t="inlineStr">
        <is>
          <t>SKÅNE LÄN</t>
        </is>
      </c>
      <c r="E715" t="inlineStr">
        <is>
          <t>KRISTIANSTAD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1421-2024</t>
        </is>
      </c>
      <c r="B716" s="1" t="n">
        <v>45303</v>
      </c>
      <c r="C716" s="1" t="n">
        <v>45950</v>
      </c>
      <c r="D716" t="inlineStr">
        <is>
          <t>SKÅNE LÄN</t>
        </is>
      </c>
      <c r="E716" t="inlineStr">
        <is>
          <t>KRISTIANSTAD</t>
        </is>
      </c>
      <c r="F716" t="inlineStr">
        <is>
          <t>Övriga Aktiebolag</t>
        </is>
      </c>
      <c r="G716" t="n">
        <v>19.7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35946-2025</t>
        </is>
      </c>
      <c r="B717" s="1" t="n">
        <v>45862.72125</v>
      </c>
      <c r="C717" s="1" t="n">
        <v>45950</v>
      </c>
      <c r="D717" t="inlineStr">
        <is>
          <t>SKÅNE LÄN</t>
        </is>
      </c>
      <c r="E717" t="inlineStr">
        <is>
          <t>KRISTIANSTAD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13255-2021</t>
        </is>
      </c>
      <c r="B718" s="1" t="n">
        <v>44272</v>
      </c>
      <c r="C718" s="1" t="n">
        <v>45950</v>
      </c>
      <c r="D718" t="inlineStr">
        <is>
          <t>SKÅNE LÄN</t>
        </is>
      </c>
      <c r="E718" t="inlineStr">
        <is>
          <t>KRISTIANSTAD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15111-2023</t>
        </is>
      </c>
      <c r="B719" s="1" t="n">
        <v>45015</v>
      </c>
      <c r="C719" s="1" t="n">
        <v>45950</v>
      </c>
      <c r="D719" t="inlineStr">
        <is>
          <t>SKÅNE LÄN</t>
        </is>
      </c>
      <c r="E719" t="inlineStr">
        <is>
          <t>KRISTIANSTAD</t>
        </is>
      </c>
      <c r="F719" t="inlineStr">
        <is>
          <t>Kyrkan</t>
        </is>
      </c>
      <c r="G719" t="n">
        <v>5.9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42092-2025</t>
        </is>
      </c>
      <c r="B720" s="1" t="n">
        <v>45903</v>
      </c>
      <c r="C720" s="1" t="n">
        <v>45950</v>
      </c>
      <c r="D720" t="inlineStr">
        <is>
          <t>SKÅNE LÄN</t>
        </is>
      </c>
      <c r="E720" t="inlineStr">
        <is>
          <t>KRISTIANSTAD</t>
        </is>
      </c>
      <c r="G720" t="n">
        <v>7.6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9898-2025</t>
        </is>
      </c>
      <c r="B721" s="1" t="n">
        <v>45716.7922800926</v>
      </c>
      <c r="C721" s="1" t="n">
        <v>45950</v>
      </c>
      <c r="D721" t="inlineStr">
        <is>
          <t>SKÅNE LÄN</t>
        </is>
      </c>
      <c r="E721" t="inlineStr">
        <is>
          <t>KRISTIANSTAD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27979-2024</t>
        </is>
      </c>
      <c r="B722" s="1" t="n">
        <v>45476</v>
      </c>
      <c r="C722" s="1" t="n">
        <v>45950</v>
      </c>
      <c r="D722" t="inlineStr">
        <is>
          <t>SKÅNE LÄN</t>
        </is>
      </c>
      <c r="E722" t="inlineStr">
        <is>
          <t>KRISTIANSTAD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30457-2025</t>
        </is>
      </c>
      <c r="B723" s="1" t="n">
        <v>45827.68927083333</v>
      </c>
      <c r="C723" s="1" t="n">
        <v>45950</v>
      </c>
      <c r="D723" t="inlineStr">
        <is>
          <t>SKÅNE LÄN</t>
        </is>
      </c>
      <c r="E723" t="inlineStr">
        <is>
          <t>KRISTIANSTAD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22292-2022</t>
        </is>
      </c>
      <c r="B724" s="1" t="n">
        <v>44712</v>
      </c>
      <c r="C724" s="1" t="n">
        <v>45950</v>
      </c>
      <c r="D724" t="inlineStr">
        <is>
          <t>SKÅNE LÄN</t>
        </is>
      </c>
      <c r="E724" t="inlineStr">
        <is>
          <t>KRISTIANSTAD</t>
        </is>
      </c>
      <c r="F724" t="inlineStr">
        <is>
          <t>Övriga Aktiebolag</t>
        </is>
      </c>
      <c r="G724" t="n">
        <v>19.5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34348-2024</t>
        </is>
      </c>
      <c r="B725" s="1" t="n">
        <v>45525.35751157408</v>
      </c>
      <c r="C725" s="1" t="n">
        <v>45950</v>
      </c>
      <c r="D725" t="inlineStr">
        <is>
          <t>SKÅNE LÄN</t>
        </is>
      </c>
      <c r="E725" t="inlineStr">
        <is>
          <t>KRISTIANSTAD</t>
        </is>
      </c>
      <c r="G725" t="n">
        <v>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9899-2025</t>
        </is>
      </c>
      <c r="B726" s="1" t="n">
        <v>45716.79393518518</v>
      </c>
      <c r="C726" s="1" t="n">
        <v>45950</v>
      </c>
      <c r="D726" t="inlineStr">
        <is>
          <t>SKÅNE LÄN</t>
        </is>
      </c>
      <c r="E726" t="inlineStr">
        <is>
          <t>KRISTIANSTAD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18752-2023</t>
        </is>
      </c>
      <c r="B727" s="1" t="n">
        <v>45043.86902777778</v>
      </c>
      <c r="C727" s="1" t="n">
        <v>45950</v>
      </c>
      <c r="D727" t="inlineStr">
        <is>
          <t>SKÅNE LÄN</t>
        </is>
      </c>
      <c r="E727" t="inlineStr">
        <is>
          <t>KRISTIANSTAD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46523-2023</t>
        </is>
      </c>
      <c r="B728" s="1" t="n">
        <v>45197.76050925926</v>
      </c>
      <c r="C728" s="1" t="n">
        <v>45950</v>
      </c>
      <c r="D728" t="inlineStr">
        <is>
          <t>SKÅNE LÄN</t>
        </is>
      </c>
      <c r="E728" t="inlineStr">
        <is>
          <t>KRISTIANSTAD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43939-2025</t>
        </is>
      </c>
      <c r="B729" s="1" t="n">
        <v>45915.34508101852</v>
      </c>
      <c r="C729" s="1" t="n">
        <v>45950</v>
      </c>
      <c r="D729" t="inlineStr">
        <is>
          <t>SKÅNE LÄN</t>
        </is>
      </c>
      <c r="E729" t="inlineStr">
        <is>
          <t>KRISTIANSTAD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30762-2025</t>
        </is>
      </c>
      <c r="B730" s="1" t="n">
        <v>45831.6021875</v>
      </c>
      <c r="C730" s="1" t="n">
        <v>45950</v>
      </c>
      <c r="D730" t="inlineStr">
        <is>
          <t>SKÅNE LÄN</t>
        </is>
      </c>
      <c r="E730" t="inlineStr">
        <is>
          <t>KRISTIANSTAD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44111-2025</t>
        </is>
      </c>
      <c r="B731" s="1" t="n">
        <v>45915.57407407407</v>
      </c>
      <c r="C731" s="1" t="n">
        <v>45950</v>
      </c>
      <c r="D731" t="inlineStr">
        <is>
          <t>SKÅNE LÄN</t>
        </is>
      </c>
      <c r="E731" t="inlineStr">
        <is>
          <t>KRISTIANSTAD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44371-2025</t>
        </is>
      </c>
      <c r="B732" s="1" t="n">
        <v>45916.46348379629</v>
      </c>
      <c r="C732" s="1" t="n">
        <v>45950</v>
      </c>
      <c r="D732" t="inlineStr">
        <is>
          <t>SKÅNE LÄN</t>
        </is>
      </c>
      <c r="E732" t="inlineStr">
        <is>
          <t>KRISTIANSTAD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36906-2025</t>
        </is>
      </c>
      <c r="B733" s="1" t="n">
        <v>45874.49202546296</v>
      </c>
      <c r="C733" s="1" t="n">
        <v>45950</v>
      </c>
      <c r="D733" t="inlineStr">
        <is>
          <t>SKÅNE LÄN</t>
        </is>
      </c>
      <c r="E733" t="inlineStr">
        <is>
          <t>KRISTIANSTAD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36914-2025</t>
        </is>
      </c>
      <c r="B734" s="1" t="n">
        <v>45874.49907407408</v>
      </c>
      <c r="C734" s="1" t="n">
        <v>45950</v>
      </c>
      <c r="D734" t="inlineStr">
        <is>
          <t>SKÅNE LÄN</t>
        </is>
      </c>
      <c r="E734" t="inlineStr">
        <is>
          <t>KRISTIANSTAD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37140-2025</t>
        </is>
      </c>
      <c r="B735" s="1" t="n">
        <v>45874</v>
      </c>
      <c r="C735" s="1" t="n">
        <v>45950</v>
      </c>
      <c r="D735" t="inlineStr">
        <is>
          <t>SKÅNE LÄN</t>
        </is>
      </c>
      <c r="E735" t="inlineStr">
        <is>
          <t>KRISTIANSTAD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44260-2025</t>
        </is>
      </c>
      <c r="B736" s="1" t="n">
        <v>45915.88474537037</v>
      </c>
      <c r="C736" s="1" t="n">
        <v>45950</v>
      </c>
      <c r="D736" t="inlineStr">
        <is>
          <t>SKÅNE LÄN</t>
        </is>
      </c>
      <c r="E736" t="inlineStr">
        <is>
          <t>KRISTIANSTAD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36912-2025</t>
        </is>
      </c>
      <c r="B737" s="1" t="n">
        <v>45874.49726851852</v>
      </c>
      <c r="C737" s="1" t="n">
        <v>45950</v>
      </c>
      <c r="D737" t="inlineStr">
        <is>
          <t>SKÅNE LÄN</t>
        </is>
      </c>
      <c r="E737" t="inlineStr">
        <is>
          <t>KRISTIANSTAD</t>
        </is>
      </c>
      <c r="G737" t="n">
        <v>4.6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36915-2025</t>
        </is>
      </c>
      <c r="B738" s="1" t="n">
        <v>45874.50575231481</v>
      </c>
      <c r="C738" s="1" t="n">
        <v>45950</v>
      </c>
      <c r="D738" t="inlineStr">
        <is>
          <t>SKÅNE LÄN</t>
        </is>
      </c>
      <c r="E738" t="inlineStr">
        <is>
          <t>KRISTIANSTAD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36956-2025</t>
        </is>
      </c>
      <c r="B739" s="1" t="n">
        <v>45874.61452546297</v>
      </c>
      <c r="C739" s="1" t="n">
        <v>45950</v>
      </c>
      <c r="D739" t="inlineStr">
        <is>
          <t>SKÅNE LÄN</t>
        </is>
      </c>
      <c r="E739" t="inlineStr">
        <is>
          <t>KRISTIANSTAD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36916-2025</t>
        </is>
      </c>
      <c r="B740" s="1" t="n">
        <v>45874.50697916667</v>
      </c>
      <c r="C740" s="1" t="n">
        <v>45950</v>
      </c>
      <c r="D740" t="inlineStr">
        <is>
          <t>SKÅNE LÄN</t>
        </is>
      </c>
      <c r="E740" t="inlineStr">
        <is>
          <t>KRISTIANSTAD</t>
        </is>
      </c>
      <c r="G740" t="n">
        <v>5.7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37141-2025</t>
        </is>
      </c>
      <c r="B741" s="1" t="n">
        <v>45874</v>
      </c>
      <c r="C741" s="1" t="n">
        <v>45950</v>
      </c>
      <c r="D741" t="inlineStr">
        <is>
          <t>SKÅNE LÄN</t>
        </is>
      </c>
      <c r="E741" t="inlineStr">
        <is>
          <t>KRISTIANSTAD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43966-2025</t>
        </is>
      </c>
      <c r="B742" s="1" t="n">
        <v>45915</v>
      </c>
      <c r="C742" s="1" t="n">
        <v>45950</v>
      </c>
      <c r="D742" t="inlineStr">
        <is>
          <t>SKÅNE LÄN</t>
        </is>
      </c>
      <c r="E742" t="inlineStr">
        <is>
          <t>KRISTIANSTAD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36907-2025</t>
        </is>
      </c>
      <c r="B743" s="1" t="n">
        <v>45874.49295138889</v>
      </c>
      <c r="C743" s="1" t="n">
        <v>45950</v>
      </c>
      <c r="D743" t="inlineStr">
        <is>
          <t>SKÅNE LÄN</t>
        </is>
      </c>
      <c r="E743" t="inlineStr">
        <is>
          <t>KRISTIANSTAD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36917-2025</t>
        </is>
      </c>
      <c r="B744" s="1" t="n">
        <v>45874.50819444445</v>
      </c>
      <c r="C744" s="1" t="n">
        <v>45950</v>
      </c>
      <c r="D744" t="inlineStr">
        <is>
          <t>SKÅNE LÄN</t>
        </is>
      </c>
      <c r="E744" t="inlineStr">
        <is>
          <t>KRISTIANSTAD</t>
        </is>
      </c>
      <c r="G744" t="n">
        <v>3.5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37359-2025</t>
        </is>
      </c>
      <c r="B745" s="1" t="n">
        <v>45876.90118055556</v>
      </c>
      <c r="C745" s="1" t="n">
        <v>45950</v>
      </c>
      <c r="D745" t="inlineStr">
        <is>
          <t>SKÅNE LÄN</t>
        </is>
      </c>
      <c r="E745" t="inlineStr">
        <is>
          <t>KRISTIANSTAD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22504-2022</t>
        </is>
      </c>
      <c r="B746" s="1" t="n">
        <v>44713</v>
      </c>
      <c r="C746" s="1" t="n">
        <v>45950</v>
      </c>
      <c r="D746" t="inlineStr">
        <is>
          <t>SKÅNE LÄN</t>
        </is>
      </c>
      <c r="E746" t="inlineStr">
        <is>
          <t>KRISTIANSTAD</t>
        </is>
      </c>
      <c r="F746" t="inlineStr">
        <is>
          <t>Övriga Aktiebolag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40916-2024</t>
        </is>
      </c>
      <c r="B747" s="1" t="n">
        <v>45558.63395833333</v>
      </c>
      <c r="C747" s="1" t="n">
        <v>45950</v>
      </c>
      <c r="D747" t="inlineStr">
        <is>
          <t>SKÅNE LÄN</t>
        </is>
      </c>
      <c r="E747" t="inlineStr">
        <is>
          <t>KRISTIANSTAD</t>
        </is>
      </c>
      <c r="F747" t="inlineStr">
        <is>
          <t>Övriga Aktiebolag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46194-2024</t>
        </is>
      </c>
      <c r="B748" s="1" t="n">
        <v>45581.51094907407</v>
      </c>
      <c r="C748" s="1" t="n">
        <v>45950</v>
      </c>
      <c r="D748" t="inlineStr">
        <is>
          <t>SKÅNE LÄN</t>
        </is>
      </c>
      <c r="E748" t="inlineStr">
        <is>
          <t>KRISTIANSTAD</t>
        </is>
      </c>
      <c r="F748" t="inlineStr">
        <is>
          <t>Övriga Aktiebolag</t>
        </is>
      </c>
      <c r="G748" t="n">
        <v>4.6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40973-2024</t>
        </is>
      </c>
      <c r="B749" s="1" t="n">
        <v>45558.67956018518</v>
      </c>
      <c r="C749" s="1" t="n">
        <v>45950</v>
      </c>
      <c r="D749" t="inlineStr">
        <is>
          <t>SKÅNE LÄN</t>
        </is>
      </c>
      <c r="E749" t="inlineStr">
        <is>
          <t>KRISTIANSTAD</t>
        </is>
      </c>
      <c r="F749" t="inlineStr">
        <is>
          <t>Övriga Aktiebolag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40975-2024</t>
        </is>
      </c>
      <c r="B750" s="1" t="n">
        <v>45558.68189814815</v>
      </c>
      <c r="C750" s="1" t="n">
        <v>45950</v>
      </c>
      <c r="D750" t="inlineStr">
        <is>
          <t>SKÅNE LÄN</t>
        </is>
      </c>
      <c r="E750" t="inlineStr">
        <is>
          <t>KRISTIANSTAD</t>
        </is>
      </c>
      <c r="F750" t="inlineStr">
        <is>
          <t>Övriga Aktiebolag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51903-2024</t>
        </is>
      </c>
      <c r="B751" s="1" t="n">
        <v>45607.59041666667</v>
      </c>
      <c r="C751" s="1" t="n">
        <v>45950</v>
      </c>
      <c r="D751" t="inlineStr">
        <is>
          <t>SKÅNE LÄN</t>
        </is>
      </c>
      <c r="E751" t="inlineStr">
        <is>
          <t>KRISTIANSTAD</t>
        </is>
      </c>
      <c r="F751" t="inlineStr">
        <is>
          <t>Övriga Aktiebolag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51898-2024</t>
        </is>
      </c>
      <c r="B752" s="1" t="n">
        <v>45607.58175925926</v>
      </c>
      <c r="C752" s="1" t="n">
        <v>45950</v>
      </c>
      <c r="D752" t="inlineStr">
        <is>
          <t>SKÅNE LÄN</t>
        </is>
      </c>
      <c r="E752" t="inlineStr">
        <is>
          <t>KRISTIANSTAD</t>
        </is>
      </c>
      <c r="F752" t="inlineStr">
        <is>
          <t>Övriga Aktiebolag</t>
        </is>
      </c>
      <c r="G752" t="n">
        <v>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7546-2022</t>
        </is>
      </c>
      <c r="B753" s="1" t="n">
        <v>44607</v>
      </c>
      <c r="C753" s="1" t="n">
        <v>45950</v>
      </c>
      <c r="D753" t="inlineStr">
        <is>
          <t>SKÅNE LÄN</t>
        </is>
      </c>
      <c r="E753" t="inlineStr">
        <is>
          <t>KRISTIANSTAD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38400-2024</t>
        </is>
      </c>
      <c r="B754" s="1" t="n">
        <v>45546</v>
      </c>
      <c r="C754" s="1" t="n">
        <v>45950</v>
      </c>
      <c r="D754" t="inlineStr">
        <is>
          <t>SKÅNE LÄN</t>
        </is>
      </c>
      <c r="E754" t="inlineStr">
        <is>
          <t>KRISTIANSTAD</t>
        </is>
      </c>
      <c r="F754" t="inlineStr">
        <is>
          <t>Övriga Aktiebolag</t>
        </is>
      </c>
      <c r="G754" t="n">
        <v>19.8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40896-2024</t>
        </is>
      </c>
      <c r="B755" s="1" t="n">
        <v>45558.61697916667</v>
      </c>
      <c r="C755" s="1" t="n">
        <v>45950</v>
      </c>
      <c r="D755" t="inlineStr">
        <is>
          <t>SKÅNE LÄN</t>
        </is>
      </c>
      <c r="E755" t="inlineStr">
        <is>
          <t>KRISTIANSTAD</t>
        </is>
      </c>
      <c r="F755" t="inlineStr">
        <is>
          <t>Övriga Aktiebolag</t>
        </is>
      </c>
      <c r="G755" t="n">
        <v>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40903-2024</t>
        </is>
      </c>
      <c r="B756" s="1" t="n">
        <v>45558.62166666667</v>
      </c>
      <c r="C756" s="1" t="n">
        <v>45950</v>
      </c>
      <c r="D756" t="inlineStr">
        <is>
          <t>SKÅNE LÄN</t>
        </is>
      </c>
      <c r="E756" t="inlineStr">
        <is>
          <t>KRISTIANSTAD</t>
        </is>
      </c>
      <c r="F756" t="inlineStr">
        <is>
          <t>Övriga Aktiebolag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40962-2024</t>
        </is>
      </c>
      <c r="B757" s="1" t="n">
        <v>45558.66828703704</v>
      </c>
      <c r="C757" s="1" t="n">
        <v>45950</v>
      </c>
      <c r="D757" t="inlineStr">
        <is>
          <t>SKÅNE LÄN</t>
        </is>
      </c>
      <c r="E757" t="inlineStr">
        <is>
          <t>KRISTIANSTAD</t>
        </is>
      </c>
      <c r="F757" t="inlineStr">
        <is>
          <t>Övriga Aktiebolag</t>
        </is>
      </c>
      <c r="G757" t="n">
        <v>4.5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17693-2024</t>
        </is>
      </c>
      <c r="B758" s="1" t="n">
        <v>45418</v>
      </c>
      <c r="C758" s="1" t="n">
        <v>45950</v>
      </c>
      <c r="D758" t="inlineStr">
        <is>
          <t>SKÅNE LÄN</t>
        </is>
      </c>
      <c r="E758" t="inlineStr">
        <is>
          <t>KRISTIANSTAD</t>
        </is>
      </c>
      <c r="F758" t="inlineStr">
        <is>
          <t>Övriga Aktiebolag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46182-2024</t>
        </is>
      </c>
      <c r="B759" s="1" t="n">
        <v>45581.49773148148</v>
      </c>
      <c r="C759" s="1" t="n">
        <v>45950</v>
      </c>
      <c r="D759" t="inlineStr">
        <is>
          <t>SKÅNE LÄN</t>
        </is>
      </c>
      <c r="E759" t="inlineStr">
        <is>
          <t>KRISTIANSTAD</t>
        </is>
      </c>
      <c r="F759" t="inlineStr">
        <is>
          <t>Övriga Aktiebolag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38230-2025</t>
        </is>
      </c>
      <c r="B760" s="1" t="n">
        <v>45883.34923611111</v>
      </c>
      <c r="C760" s="1" t="n">
        <v>45950</v>
      </c>
      <c r="D760" t="inlineStr">
        <is>
          <t>SKÅNE LÄN</t>
        </is>
      </c>
      <c r="E760" t="inlineStr">
        <is>
          <t>KRISTIANSTAD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38262-2025</t>
        </is>
      </c>
      <c r="B761" s="1" t="n">
        <v>45883.39725694444</v>
      </c>
      <c r="C761" s="1" t="n">
        <v>45950</v>
      </c>
      <c r="D761" t="inlineStr">
        <is>
          <t>SKÅNE LÄN</t>
        </is>
      </c>
      <c r="E761" t="inlineStr">
        <is>
          <t>KRISTIANSTAD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38121-2025</t>
        </is>
      </c>
      <c r="B762" s="1" t="n">
        <v>45882.55253472222</v>
      </c>
      <c r="C762" s="1" t="n">
        <v>45950</v>
      </c>
      <c r="D762" t="inlineStr">
        <is>
          <t>SKÅNE LÄN</t>
        </is>
      </c>
      <c r="E762" t="inlineStr">
        <is>
          <t>KRISTIANSTAD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45849-2025</t>
        </is>
      </c>
      <c r="B763" s="1" t="n">
        <v>45923.62017361111</v>
      </c>
      <c r="C763" s="1" t="n">
        <v>45950</v>
      </c>
      <c r="D763" t="inlineStr">
        <is>
          <t>SKÅNE LÄN</t>
        </is>
      </c>
      <c r="E763" t="inlineStr">
        <is>
          <t>KRISTIANSTAD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>
      <c r="A764" t="inlineStr">
        <is>
          <t>A 46456-2025</t>
        </is>
      </c>
      <c r="B764" s="1" t="n">
        <v>45925.66001157407</v>
      </c>
      <c r="C764" s="1" t="n">
        <v>45950</v>
      </c>
      <c r="D764" t="inlineStr">
        <is>
          <t>SKÅNE LÄN</t>
        </is>
      </c>
      <c r="E764" t="inlineStr">
        <is>
          <t>KRISTIANSTAD</t>
        </is>
      </c>
      <c r="F764" t="inlineStr">
        <is>
          <t>Övriga Aktiebolag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2025-10-20T11:33:12Z</dcterms:created>
  <dcterms:modified xmlns:dcterms="http://purl.org/dc/terms/" xmlns:xsi="http://www.w3.org/2001/XMLSchema-instance" xsi:type="dcterms:W3CDTF">2025-10-20T11:33:12Z</dcterms:modified>
</cp:coreProperties>
</file>