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45950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45950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45950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45950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45950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45950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45950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45950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45950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45950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45950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45950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13943-2023</t>
        </is>
      </c>
      <c r="B14" s="1" t="n">
        <v>45008</v>
      </c>
      <c r="C14" s="1" t="n">
        <v>45950</v>
      </c>
      <c r="D14" t="inlineStr">
        <is>
          <t>VÄSTRA GÖTALANDS LÄN</t>
        </is>
      </c>
      <c r="E14" t="inlineStr">
        <is>
          <t>TANUM</t>
        </is>
      </c>
      <c r="G14" t="n">
        <v>3.5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Spillkråka
Vedskivlav
Blåmossa
Revlummer</t>
        </is>
      </c>
      <c r="S14">
        <f>HYPERLINK("https://klasma.github.io/Logging_1435/artfynd/A 13943-2023 artfynd.xlsx", "A 13943-2023")</f>
        <v/>
      </c>
      <c r="T14">
        <f>HYPERLINK("https://klasma.github.io/Logging_1435/kartor/A 13943-2023 karta.png", "A 13943-2023")</f>
        <v/>
      </c>
      <c r="V14">
        <f>HYPERLINK("https://klasma.github.io/Logging_1435/klagomål/A 13943-2023 FSC-klagomål.docx", "A 13943-2023")</f>
        <v/>
      </c>
      <c r="W14">
        <f>HYPERLINK("https://klasma.github.io/Logging_1435/klagomålsmail/A 13943-2023 FSC-klagomål mail.docx", "A 13943-2023")</f>
        <v/>
      </c>
      <c r="X14">
        <f>HYPERLINK("https://klasma.github.io/Logging_1435/tillsyn/A 13943-2023 tillsynsbegäran.docx", "A 13943-2023")</f>
        <v/>
      </c>
      <c r="Y14">
        <f>HYPERLINK("https://klasma.github.io/Logging_1435/tillsynsmail/A 13943-2023 tillsynsbegäran mail.docx", "A 13943-2023")</f>
        <v/>
      </c>
      <c r="Z14">
        <f>HYPERLINK("https://klasma.github.io/Logging_1435/fåglar/A 13943-2023 prioriterade fågelarter.docx", "A 13943-2023")</f>
        <v/>
      </c>
    </row>
    <row r="15" ht="15" customHeight="1">
      <c r="A15" t="inlineStr">
        <is>
          <t>A 12684-2023</t>
        </is>
      </c>
      <c r="B15" s="1" t="n">
        <v>45000</v>
      </c>
      <c r="C15" s="1" t="n">
        <v>45950</v>
      </c>
      <c r="D15" t="inlineStr">
        <is>
          <t>VÄSTRA GÖTALANDS LÄN</t>
        </is>
      </c>
      <c r="E15" t="inlineStr">
        <is>
          <t>TANUM</t>
        </is>
      </c>
      <c r="G15" t="n">
        <v>1.6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Tretåig hackspett
Dropptaggsvamp
Kungsfågel
Tjäder</t>
        </is>
      </c>
      <c r="S15">
        <f>HYPERLINK("https://klasma.github.io/Logging_1435/artfynd/A 12684-2023 artfynd.xlsx", "A 12684-2023")</f>
        <v/>
      </c>
      <c r="T15">
        <f>HYPERLINK("https://klasma.github.io/Logging_1435/kartor/A 12684-2023 karta.png", "A 12684-2023")</f>
        <v/>
      </c>
      <c r="V15">
        <f>HYPERLINK("https://klasma.github.io/Logging_1435/klagomål/A 12684-2023 FSC-klagomål.docx", "A 12684-2023")</f>
        <v/>
      </c>
      <c r="W15">
        <f>HYPERLINK("https://klasma.github.io/Logging_1435/klagomålsmail/A 12684-2023 FSC-klagomål mail.docx", "A 12684-2023")</f>
        <v/>
      </c>
      <c r="X15">
        <f>HYPERLINK("https://klasma.github.io/Logging_1435/tillsyn/A 12684-2023 tillsynsbegäran.docx", "A 12684-2023")</f>
        <v/>
      </c>
      <c r="Y15">
        <f>HYPERLINK("https://klasma.github.io/Logging_1435/tillsynsmail/A 12684-2023 tillsynsbegäran mail.docx", "A 12684-2023")</f>
        <v/>
      </c>
      <c r="Z15">
        <f>HYPERLINK("https://klasma.github.io/Logging_1435/fåglar/A 12684-2023 prioriterade fågelarter.docx", "A 12684-2023")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45950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45950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46044-2023</t>
        </is>
      </c>
      <c r="B18" s="1" t="n">
        <v>45196</v>
      </c>
      <c r="C18" s="1" t="n">
        <v>45950</v>
      </c>
      <c r="D18" t="inlineStr">
        <is>
          <t>VÄSTRA GÖTALANDS LÄN</t>
        </is>
      </c>
      <c r="E18" t="inlineStr">
        <is>
          <t>TANUM</t>
        </is>
      </c>
      <c r="G18" t="n">
        <v>33.6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Korallblylav
Orre</t>
        </is>
      </c>
      <c r="S18">
        <f>HYPERLINK("https://klasma.github.io/Logging_1435/artfynd/A 46044-2023 artfynd.xlsx", "A 46044-2023")</f>
        <v/>
      </c>
      <c r="T18">
        <f>HYPERLINK("https://klasma.github.io/Logging_1435/kartor/A 46044-2023 karta.png", "A 46044-2023")</f>
        <v/>
      </c>
      <c r="V18">
        <f>HYPERLINK("https://klasma.github.io/Logging_1435/klagomål/A 46044-2023 FSC-klagomål.docx", "A 46044-2023")</f>
        <v/>
      </c>
      <c r="W18">
        <f>HYPERLINK("https://klasma.github.io/Logging_1435/klagomålsmail/A 46044-2023 FSC-klagomål mail.docx", "A 46044-2023")</f>
        <v/>
      </c>
      <c r="X18">
        <f>HYPERLINK("https://klasma.github.io/Logging_1435/tillsyn/A 46044-2023 tillsynsbegäran.docx", "A 46044-2023")</f>
        <v/>
      </c>
      <c r="Y18">
        <f>HYPERLINK("https://klasma.github.io/Logging_1435/tillsynsmail/A 46044-2023 tillsynsbegäran mail.docx", "A 46044-2023")</f>
        <v/>
      </c>
      <c r="Z18">
        <f>HYPERLINK("https://klasma.github.io/Logging_1435/fåglar/A 46044-2023 prioriterade fågelarter.docx", "A 46044-2023")</f>
        <v/>
      </c>
    </row>
    <row r="19" ht="15" customHeight="1">
      <c r="A19" t="inlineStr">
        <is>
          <t>A 18199-2025</t>
        </is>
      </c>
      <c r="B19" s="1" t="n">
        <v>45761</v>
      </c>
      <c r="C19" s="1" t="n">
        <v>45950</v>
      </c>
      <c r="D19" t="inlineStr">
        <is>
          <t>VÄSTRA GÖTALANDS LÄN</t>
        </is>
      </c>
      <c r="E19" t="inlineStr">
        <is>
          <t>TANUM</t>
        </is>
      </c>
      <c r="G19" t="n">
        <v>3.2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Mattlummer
Revlummer</t>
        </is>
      </c>
      <c r="S19">
        <f>HYPERLINK("https://klasma.github.io/Logging_1435/artfynd/A 18199-2025 artfynd.xlsx", "A 18199-2025")</f>
        <v/>
      </c>
      <c r="T19">
        <f>HYPERLINK("https://klasma.github.io/Logging_1435/kartor/A 18199-2025 karta.png", "A 18199-2025")</f>
        <v/>
      </c>
      <c r="V19">
        <f>HYPERLINK("https://klasma.github.io/Logging_1435/klagomål/A 18199-2025 FSC-klagomål.docx", "A 18199-2025")</f>
        <v/>
      </c>
      <c r="W19">
        <f>HYPERLINK("https://klasma.github.io/Logging_1435/klagomålsmail/A 18199-2025 FSC-klagomål mail.docx", "A 18199-2025")</f>
        <v/>
      </c>
      <c r="X19">
        <f>HYPERLINK("https://klasma.github.io/Logging_1435/tillsyn/A 18199-2025 tillsynsbegäran.docx", "A 18199-2025")</f>
        <v/>
      </c>
      <c r="Y19">
        <f>HYPERLINK("https://klasma.github.io/Logging_1435/tillsynsmail/A 18199-2025 tillsynsbegäran mail.docx", "A 18199-2025")</f>
        <v/>
      </c>
    </row>
    <row r="20" ht="15" customHeight="1">
      <c r="A20" t="inlineStr">
        <is>
          <t>A 13936-2023</t>
        </is>
      </c>
      <c r="B20" s="1" t="n">
        <v>45008</v>
      </c>
      <c r="C20" s="1" t="n">
        <v>45950</v>
      </c>
      <c r="D20" t="inlineStr">
        <is>
          <t>VÄSTRA GÖTALANDS LÄN</t>
        </is>
      </c>
      <c r="E20" t="inlineStr">
        <is>
          <t>TANUM</t>
        </is>
      </c>
      <c r="G20" t="n">
        <v>3.5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Skrovellav
Spillkråka</t>
        </is>
      </c>
      <c r="S20">
        <f>HYPERLINK("https://klasma.github.io/Logging_1435/artfynd/A 13936-2023 artfynd.xlsx", "A 13936-2023")</f>
        <v/>
      </c>
      <c r="T20">
        <f>HYPERLINK("https://klasma.github.io/Logging_1435/kartor/A 13936-2023 karta.png", "A 13936-2023")</f>
        <v/>
      </c>
      <c r="V20">
        <f>HYPERLINK("https://klasma.github.io/Logging_1435/klagomål/A 13936-2023 FSC-klagomål.docx", "A 13936-2023")</f>
        <v/>
      </c>
      <c r="W20">
        <f>HYPERLINK("https://klasma.github.io/Logging_1435/klagomålsmail/A 13936-2023 FSC-klagomål mail.docx", "A 13936-2023")</f>
        <v/>
      </c>
      <c r="X20">
        <f>HYPERLINK("https://klasma.github.io/Logging_1435/tillsyn/A 13936-2023 tillsynsbegäran.docx", "A 13936-2023")</f>
        <v/>
      </c>
      <c r="Y20">
        <f>HYPERLINK("https://klasma.github.io/Logging_1435/tillsynsmail/A 13936-2023 tillsynsbegäran mail.docx", "A 13936-2023")</f>
        <v/>
      </c>
      <c r="Z20">
        <f>HYPERLINK("https://klasma.github.io/Logging_1435/fåglar/A 13936-2023 prioriterade fågelarter.docx", "A 13936-2023")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45950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55551-2020</t>
        </is>
      </c>
      <c r="B22" s="1" t="n">
        <v>44131</v>
      </c>
      <c r="C22" s="1" t="n">
        <v>45950</v>
      </c>
      <c r="D22" t="inlineStr">
        <is>
          <t>VÄSTRA GÖTALANDS LÄN</t>
        </is>
      </c>
      <c r="E22" t="inlineStr">
        <is>
          <t>TANUM</t>
        </is>
      </c>
      <c r="G22" t="n">
        <v>3.4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HYPERLINK("https://klasma.github.io/Logging_1435/artfynd/A 55551-2020 artfynd.xlsx", "A 55551-2020")</f>
        <v/>
      </c>
      <c r="T22">
        <f>HYPERLINK("https://klasma.github.io/Logging_1435/kartor/A 55551-2020 karta.png", "A 55551-2020")</f>
        <v/>
      </c>
      <c r="U22">
        <f>HYPERLINK("https://klasma.github.io/Logging_1435/knärot/A 55551-2020 karta knärot.png", "A 55551-2020")</f>
        <v/>
      </c>
      <c r="V22">
        <f>HYPERLINK("https://klasma.github.io/Logging_1435/klagomål/A 55551-2020 FSC-klagomål.docx", "A 55551-2020")</f>
        <v/>
      </c>
      <c r="W22">
        <f>HYPERLINK("https://klasma.github.io/Logging_1435/klagomålsmail/A 55551-2020 FSC-klagomål mail.docx", "A 55551-2020")</f>
        <v/>
      </c>
      <c r="X22">
        <f>HYPERLINK("https://klasma.github.io/Logging_1435/tillsyn/A 55551-2020 tillsynsbegäran.docx", "A 55551-2020")</f>
        <v/>
      </c>
      <c r="Y22">
        <f>HYPERLINK("https://klasma.github.io/Logging_1435/tillsynsmail/A 55551-2020 tillsynsbegäran mail.docx", "A 55551-2020")</f>
        <v/>
      </c>
    </row>
    <row r="23" ht="15" customHeight="1">
      <c r="A23" t="inlineStr">
        <is>
          <t>A 60640-2020</t>
        </is>
      </c>
      <c r="B23" s="1" t="n">
        <v>44153</v>
      </c>
      <c r="C23" s="1" t="n">
        <v>45950</v>
      </c>
      <c r="D23" t="inlineStr">
        <is>
          <t>VÄSTRA GÖTALANDS LÄN</t>
        </is>
      </c>
      <c r="E23" t="inlineStr">
        <is>
          <t>TANUM</t>
        </is>
      </c>
      <c r="G23" t="n">
        <v>1.2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HYPERLINK("https://klasma.github.io/Logging_1435/artfynd/A 60640-2020 artfynd.xlsx", "A 60640-2020")</f>
        <v/>
      </c>
      <c r="T23">
        <f>HYPERLINK("https://klasma.github.io/Logging_1435/kartor/A 60640-2020 karta.png", "A 60640-2020")</f>
        <v/>
      </c>
      <c r="V23">
        <f>HYPERLINK("https://klasma.github.io/Logging_1435/klagomål/A 60640-2020 FSC-klagomål.docx", "A 60640-2020")</f>
        <v/>
      </c>
      <c r="W23">
        <f>HYPERLINK("https://klasma.github.io/Logging_1435/klagomålsmail/A 60640-2020 FSC-klagomål mail.docx", "A 60640-2020")</f>
        <v/>
      </c>
      <c r="X23">
        <f>HYPERLINK("https://klasma.github.io/Logging_1435/tillsyn/A 60640-2020 tillsynsbegäran.docx", "A 60640-2020")</f>
        <v/>
      </c>
      <c r="Y23">
        <f>HYPERLINK("https://klasma.github.io/Logging_1435/tillsynsmail/A 60640-2020 tillsynsbegäran mail.docx", "A 60640-2020")</f>
        <v/>
      </c>
    </row>
    <row r="24" ht="15" customHeight="1">
      <c r="A24" t="inlineStr">
        <is>
          <t>A 64484-2021</t>
        </is>
      </c>
      <c r="B24" s="1" t="n">
        <v>44511</v>
      </c>
      <c r="C24" s="1" t="n">
        <v>45950</v>
      </c>
      <c r="D24" t="inlineStr">
        <is>
          <t>VÄSTRA GÖTALANDS LÄN</t>
        </is>
      </c>
      <c r="E24" t="inlineStr">
        <is>
          <t>TANUM</t>
        </is>
      </c>
      <c r="G24" t="n">
        <v>0.4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HYPERLINK("https://klasma.github.io/Logging_1435/artfynd/A 64484-2021 artfynd.xlsx", "A 64484-2021")</f>
        <v/>
      </c>
      <c r="T24">
        <f>HYPERLINK("https://klasma.github.io/Logging_1435/kartor/A 64484-2021 karta.png", "A 64484-2021")</f>
        <v/>
      </c>
      <c r="V24">
        <f>HYPERLINK("https://klasma.github.io/Logging_1435/klagomål/A 64484-2021 FSC-klagomål.docx", "A 64484-2021")</f>
        <v/>
      </c>
      <c r="W24">
        <f>HYPERLINK("https://klasma.github.io/Logging_1435/klagomålsmail/A 64484-2021 FSC-klagomål mail.docx", "A 64484-2021")</f>
        <v/>
      </c>
      <c r="X24">
        <f>HYPERLINK("https://klasma.github.io/Logging_1435/tillsyn/A 64484-2021 tillsynsbegäran.docx", "A 64484-2021")</f>
        <v/>
      </c>
      <c r="Y24">
        <f>HYPERLINK("https://klasma.github.io/Logging_1435/tillsynsmail/A 64484-2021 tillsynsbegäran mail.docx", "A 64484-2021")</f>
        <v/>
      </c>
    </row>
    <row r="25" ht="15" customHeight="1">
      <c r="A25" t="inlineStr">
        <is>
          <t>A 3497-2024</t>
        </is>
      </c>
      <c r="B25" s="1" t="n">
        <v>45317</v>
      </c>
      <c r="C25" s="1" t="n">
        <v>45950</v>
      </c>
      <c r="D25" t="inlineStr">
        <is>
          <t>VÄSTRA GÖTALANDS LÄN</t>
        </is>
      </c>
      <c r="E25" t="inlineStr">
        <is>
          <t>TANUM</t>
        </is>
      </c>
      <c r="G25" t="n">
        <v>0.3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Fällmossa</t>
        </is>
      </c>
      <c r="S25">
        <f>HYPERLINK("https://klasma.github.io/Logging_1435/artfynd/A 3497-2024 artfynd.xlsx", "A 3497-2024")</f>
        <v/>
      </c>
      <c r="T25">
        <f>HYPERLINK("https://klasma.github.io/Logging_1435/kartor/A 3497-2024 karta.png", "A 3497-2024")</f>
        <v/>
      </c>
      <c r="V25">
        <f>HYPERLINK("https://klasma.github.io/Logging_1435/klagomål/A 3497-2024 FSC-klagomål.docx", "A 3497-2024")</f>
        <v/>
      </c>
      <c r="W25">
        <f>HYPERLINK("https://klasma.github.io/Logging_1435/klagomålsmail/A 3497-2024 FSC-klagomål mail.docx", "A 3497-2024")</f>
        <v/>
      </c>
      <c r="X25">
        <f>HYPERLINK("https://klasma.github.io/Logging_1435/tillsyn/A 3497-2024 tillsynsbegäran.docx", "A 3497-2024")</f>
        <v/>
      </c>
      <c r="Y25">
        <f>HYPERLINK("https://klasma.github.io/Logging_1435/tillsynsmail/A 3497-2024 tillsynsbegäran mail.docx", "A 3497-2024")</f>
        <v/>
      </c>
    </row>
    <row r="26" ht="15" customHeight="1">
      <c r="A26" t="inlineStr">
        <is>
          <t>A 23151-2022</t>
        </is>
      </c>
      <c r="B26" s="1" t="n">
        <v>44719</v>
      </c>
      <c r="C26" s="1" t="n">
        <v>45950</v>
      </c>
      <c r="D26" t="inlineStr">
        <is>
          <t>VÄSTRA GÖTALANDS LÄN</t>
        </is>
      </c>
      <c r="E26" t="inlineStr">
        <is>
          <t>TANUM</t>
        </is>
      </c>
      <c r="G26" t="n">
        <v>4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HYPERLINK("https://klasma.github.io/Logging_1435/artfynd/A 23151-2022 artfynd.xlsx", "A 23151-2022")</f>
        <v/>
      </c>
      <c r="T26">
        <f>HYPERLINK("https://klasma.github.io/Logging_1435/kartor/A 23151-2022 karta.png", "A 23151-2022")</f>
        <v/>
      </c>
      <c r="V26">
        <f>HYPERLINK("https://klasma.github.io/Logging_1435/klagomål/A 23151-2022 FSC-klagomål.docx", "A 23151-2022")</f>
        <v/>
      </c>
      <c r="W26">
        <f>HYPERLINK("https://klasma.github.io/Logging_1435/klagomålsmail/A 23151-2022 FSC-klagomål mail.docx", "A 23151-2022")</f>
        <v/>
      </c>
      <c r="X26">
        <f>HYPERLINK("https://klasma.github.io/Logging_1435/tillsyn/A 23151-2022 tillsynsbegäran.docx", "A 23151-2022")</f>
        <v/>
      </c>
      <c r="Y26">
        <f>HYPERLINK("https://klasma.github.io/Logging_1435/tillsynsmail/A 23151-2022 tillsynsbegäran mail.docx", "A 23151-2022")</f>
        <v/>
      </c>
    </row>
    <row r="27" ht="15" customHeight="1">
      <c r="A27" t="inlineStr">
        <is>
          <t>A 1255-2021</t>
        </is>
      </c>
      <c r="B27" s="1" t="n">
        <v>44207</v>
      </c>
      <c r="C27" s="1" t="n">
        <v>45950</v>
      </c>
      <c r="D27" t="inlineStr">
        <is>
          <t>VÄSTRA GÖTALANDS LÄN</t>
        </is>
      </c>
      <c r="E27" t="inlineStr">
        <is>
          <t>TANUM</t>
        </is>
      </c>
      <c r="F27" t="inlineStr">
        <is>
          <t>Kyrkan</t>
        </is>
      </c>
      <c r="G27" t="n">
        <v>20.8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HYPERLINK("https://klasma.github.io/Logging_1435/artfynd/A 1255-2021 artfynd.xlsx", "A 1255-2021")</f>
        <v/>
      </c>
      <c r="T27">
        <f>HYPERLINK("https://klasma.github.io/Logging_1435/kartor/A 1255-2021 karta.png", "A 1255-2021")</f>
        <v/>
      </c>
      <c r="V27">
        <f>HYPERLINK("https://klasma.github.io/Logging_1435/klagomål/A 1255-2021 FSC-klagomål.docx", "A 1255-2021")</f>
        <v/>
      </c>
      <c r="W27">
        <f>HYPERLINK("https://klasma.github.io/Logging_1435/klagomålsmail/A 1255-2021 FSC-klagomål mail.docx", "A 1255-2021")</f>
        <v/>
      </c>
      <c r="X27">
        <f>HYPERLINK("https://klasma.github.io/Logging_1435/tillsyn/A 1255-2021 tillsynsbegäran.docx", "A 1255-2021")</f>
        <v/>
      </c>
      <c r="Y27">
        <f>HYPERLINK("https://klasma.github.io/Logging_1435/tillsynsmail/A 1255-2021 tillsynsbegäran mail.docx", "A 1255-2021")</f>
        <v/>
      </c>
      <c r="Z27">
        <f>HYPERLINK("https://klasma.github.io/Logging_1435/fåglar/A 1255-2021 prioriterade fågelarter.docx", "A 1255-2021")</f>
        <v/>
      </c>
    </row>
    <row r="28" ht="15" customHeight="1">
      <c r="A28" t="inlineStr">
        <is>
          <t>A 4208-2025</t>
        </is>
      </c>
      <c r="B28" s="1" t="n">
        <v>45685</v>
      </c>
      <c r="C28" s="1" t="n">
        <v>45950</v>
      </c>
      <c r="D28" t="inlineStr">
        <is>
          <t>VÄSTRA GÖTALANDS LÄN</t>
        </is>
      </c>
      <c r="E28" t="inlineStr">
        <is>
          <t>TANUM</t>
        </is>
      </c>
      <c r="G28" t="n">
        <v>19.3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HYPERLINK("https://klasma.github.io/Logging_1435/artfynd/A 4208-2025 artfynd.xlsx", "A 4208-2025")</f>
        <v/>
      </c>
      <c r="T28">
        <f>HYPERLINK("https://klasma.github.io/Logging_1435/kartor/A 4208-2025 karta.png", "A 4208-2025")</f>
        <v/>
      </c>
      <c r="V28">
        <f>HYPERLINK("https://klasma.github.io/Logging_1435/klagomål/A 4208-2025 FSC-klagomål.docx", "A 4208-2025")</f>
        <v/>
      </c>
      <c r="W28">
        <f>HYPERLINK("https://klasma.github.io/Logging_1435/klagomålsmail/A 4208-2025 FSC-klagomål mail.docx", "A 4208-2025")</f>
        <v/>
      </c>
      <c r="X28">
        <f>HYPERLINK("https://klasma.github.io/Logging_1435/tillsyn/A 4208-2025 tillsynsbegäran.docx", "A 4208-2025")</f>
        <v/>
      </c>
      <c r="Y28">
        <f>HYPERLINK("https://klasma.github.io/Logging_1435/tillsynsmail/A 4208-2025 tillsynsbegäran mail.docx", "A 4208-2025")</f>
        <v/>
      </c>
    </row>
    <row r="29" ht="15" customHeight="1">
      <c r="A29" t="inlineStr">
        <is>
          <t>A 19343-2025</t>
        </is>
      </c>
      <c r="B29" s="1" t="n">
        <v>45769.59717592593</v>
      </c>
      <c r="C29" s="1" t="n">
        <v>45950</v>
      </c>
      <c r="D29" t="inlineStr">
        <is>
          <t>VÄSTRA GÖTALANDS LÄN</t>
        </is>
      </c>
      <c r="E29" t="inlineStr">
        <is>
          <t>TANUM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Spindelblomster</t>
        </is>
      </c>
      <c r="S29">
        <f>HYPERLINK("https://klasma.github.io/Logging_1435/artfynd/A 19343-2025 artfynd.xlsx", "A 19343-2025")</f>
        <v/>
      </c>
      <c r="T29">
        <f>HYPERLINK("https://klasma.github.io/Logging_1435/kartor/A 19343-2025 karta.png", "A 19343-2025")</f>
        <v/>
      </c>
      <c r="V29">
        <f>HYPERLINK("https://klasma.github.io/Logging_1435/klagomål/A 19343-2025 FSC-klagomål.docx", "A 19343-2025")</f>
        <v/>
      </c>
      <c r="W29">
        <f>HYPERLINK("https://klasma.github.io/Logging_1435/klagomålsmail/A 19343-2025 FSC-klagomål mail.docx", "A 19343-2025")</f>
        <v/>
      </c>
      <c r="X29">
        <f>HYPERLINK("https://klasma.github.io/Logging_1435/tillsyn/A 19343-2025 tillsynsbegäran.docx", "A 19343-2025")</f>
        <v/>
      </c>
      <c r="Y29">
        <f>HYPERLINK("https://klasma.github.io/Logging_1435/tillsynsmail/A 19343-2025 tillsynsbegäran mail.docx", "A 19343-2025")</f>
        <v/>
      </c>
    </row>
    <row r="30" ht="15" customHeight="1">
      <c r="A30" t="inlineStr">
        <is>
          <t>A 39358-2025</t>
        </is>
      </c>
      <c r="B30" s="1" t="n">
        <v>45889.55650462963</v>
      </c>
      <c r="C30" s="1" t="n">
        <v>45950</v>
      </c>
      <c r="D30" t="inlineStr">
        <is>
          <t>VÄSTRA GÖTALANDS LÄN</t>
        </is>
      </c>
      <c r="E30" t="inlineStr">
        <is>
          <t>TANUM</t>
        </is>
      </c>
      <c r="G30" t="n">
        <v>1.6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Åkerkulla</t>
        </is>
      </c>
      <c r="S30">
        <f>HYPERLINK("https://klasma.github.io/Logging_1435/artfynd/A 39358-2025 artfynd.xlsx", "A 39358-2025")</f>
        <v/>
      </c>
      <c r="T30">
        <f>HYPERLINK("https://klasma.github.io/Logging_1435/kartor/A 39358-2025 karta.png", "A 39358-2025")</f>
        <v/>
      </c>
      <c r="V30">
        <f>HYPERLINK("https://klasma.github.io/Logging_1435/klagomål/A 39358-2025 FSC-klagomål.docx", "A 39358-2025")</f>
        <v/>
      </c>
      <c r="W30">
        <f>HYPERLINK("https://klasma.github.io/Logging_1435/klagomålsmail/A 39358-2025 FSC-klagomål mail.docx", "A 39358-2025")</f>
        <v/>
      </c>
      <c r="X30">
        <f>HYPERLINK("https://klasma.github.io/Logging_1435/tillsyn/A 39358-2025 tillsynsbegäran.docx", "A 39358-2025")</f>
        <v/>
      </c>
      <c r="Y30">
        <f>HYPERLINK("https://klasma.github.io/Logging_1435/tillsynsmail/A 39358-2025 tillsynsbegäran mail.docx", "A 39358-2025")</f>
        <v/>
      </c>
    </row>
    <row r="31" ht="15" customHeight="1">
      <c r="A31" t="inlineStr">
        <is>
          <t>A 63439-2023</t>
        </is>
      </c>
      <c r="B31" s="1" t="n">
        <v>45274.59327546296</v>
      </c>
      <c r="C31" s="1" t="n">
        <v>45950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5.7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HYPERLINK("https://klasma.github.io/Logging_1435/artfynd/A 63439-2023 artfynd.xlsx", "A 63439-2023")</f>
        <v/>
      </c>
      <c r="T31">
        <f>HYPERLINK("https://klasma.github.io/Logging_1435/kartor/A 63439-2023 karta.png", "A 63439-2023")</f>
        <v/>
      </c>
      <c r="V31">
        <f>HYPERLINK("https://klasma.github.io/Logging_1435/klagomål/A 63439-2023 FSC-klagomål.docx", "A 63439-2023")</f>
        <v/>
      </c>
      <c r="W31">
        <f>HYPERLINK("https://klasma.github.io/Logging_1435/klagomålsmail/A 63439-2023 FSC-klagomål mail.docx", "A 63439-2023")</f>
        <v/>
      </c>
      <c r="X31">
        <f>HYPERLINK("https://klasma.github.io/Logging_1435/tillsyn/A 63439-2023 tillsynsbegäran.docx", "A 63439-2023")</f>
        <v/>
      </c>
      <c r="Y31">
        <f>HYPERLINK("https://klasma.github.io/Logging_1435/tillsynsmail/A 63439-2023 tillsynsbegäran mail.docx", "A 63439-2023")</f>
        <v/>
      </c>
    </row>
    <row r="32" ht="15" customHeight="1">
      <c r="A32" t="inlineStr">
        <is>
          <t>A 53397-2022</t>
        </is>
      </c>
      <c r="B32" s="1" t="n">
        <v>44879</v>
      </c>
      <c r="C32" s="1" t="n">
        <v>45950</v>
      </c>
      <c r="D32" t="inlineStr">
        <is>
          <t>VÄSTRA GÖTALANDS LÄN</t>
        </is>
      </c>
      <c r="E32" t="inlineStr">
        <is>
          <t>TANUM</t>
        </is>
      </c>
      <c r="G32" t="n">
        <v>7.4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HYPERLINK("https://klasma.github.io/Logging_1435/artfynd/A 53397-2022 artfynd.xlsx", "A 53397-2022")</f>
        <v/>
      </c>
      <c r="T32">
        <f>HYPERLINK("https://klasma.github.io/Logging_1435/kartor/A 53397-2022 karta.png", "A 53397-2022")</f>
        <v/>
      </c>
      <c r="V32">
        <f>HYPERLINK("https://klasma.github.io/Logging_1435/klagomål/A 53397-2022 FSC-klagomål.docx", "A 53397-2022")</f>
        <v/>
      </c>
      <c r="W32">
        <f>HYPERLINK("https://klasma.github.io/Logging_1435/klagomålsmail/A 53397-2022 FSC-klagomål mail.docx", "A 53397-2022")</f>
        <v/>
      </c>
      <c r="X32">
        <f>HYPERLINK("https://klasma.github.io/Logging_1435/tillsyn/A 53397-2022 tillsynsbegäran.docx", "A 53397-2022")</f>
        <v/>
      </c>
      <c r="Y32">
        <f>HYPERLINK("https://klasma.github.io/Logging_1435/tillsynsmail/A 53397-2022 tillsynsbegäran mail.docx", "A 53397-2022")</f>
        <v/>
      </c>
      <c r="Z32">
        <f>HYPERLINK("https://klasma.github.io/Logging_1435/fåglar/A 53397-2022 prioriterade fågelarter.docx", "A 53397-2022")</f>
        <v/>
      </c>
    </row>
    <row r="33" ht="15" customHeight="1">
      <c r="A33" t="inlineStr">
        <is>
          <t>A 60355-2023</t>
        </is>
      </c>
      <c r="B33" s="1" t="n">
        <v>45259</v>
      </c>
      <c r="C33" s="1" t="n">
        <v>45950</v>
      </c>
      <c r="D33" t="inlineStr">
        <is>
          <t>VÄSTRA GÖTALANDS LÄN</t>
        </is>
      </c>
      <c r="E33" t="inlineStr">
        <is>
          <t>TANUM</t>
        </is>
      </c>
      <c r="G33" t="n">
        <v>8.300000000000001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HYPERLINK("https://klasma.github.io/Logging_1435/artfynd/A 60355-2023 artfynd.xlsx", "A 60355-2023")</f>
        <v/>
      </c>
      <c r="T33">
        <f>HYPERLINK("https://klasma.github.io/Logging_1435/kartor/A 60355-2023 karta.png", "A 60355-2023")</f>
        <v/>
      </c>
      <c r="V33">
        <f>HYPERLINK("https://klasma.github.io/Logging_1435/klagomål/A 60355-2023 FSC-klagomål.docx", "A 60355-2023")</f>
        <v/>
      </c>
      <c r="W33">
        <f>HYPERLINK("https://klasma.github.io/Logging_1435/klagomålsmail/A 60355-2023 FSC-klagomål mail.docx", "A 60355-2023")</f>
        <v/>
      </c>
      <c r="X33">
        <f>HYPERLINK("https://klasma.github.io/Logging_1435/tillsyn/A 60355-2023 tillsynsbegäran.docx", "A 60355-2023")</f>
        <v/>
      </c>
      <c r="Y33">
        <f>HYPERLINK("https://klasma.github.io/Logging_1435/tillsynsmail/A 60355-2023 tillsynsbegäran mail.docx", "A 60355-2023")</f>
        <v/>
      </c>
    </row>
    <row r="34" ht="15" customHeight="1">
      <c r="A34" t="inlineStr">
        <is>
          <t>A 9698-2024</t>
        </is>
      </c>
      <c r="B34" s="1" t="n">
        <v>45362</v>
      </c>
      <c r="C34" s="1" t="n">
        <v>45950</v>
      </c>
      <c r="D34" t="inlineStr">
        <is>
          <t>VÄSTRA GÖTALANDS LÄN</t>
        </is>
      </c>
      <c r="E34" t="inlineStr">
        <is>
          <t>TANUM</t>
        </is>
      </c>
      <c r="F34" t="inlineStr">
        <is>
          <t>Kyrkan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Springkorn</t>
        </is>
      </c>
      <c r="S34">
        <f>HYPERLINK("https://klasma.github.io/Logging_1435/artfynd/A 9698-2024 artfynd.xlsx", "A 9698-2024")</f>
        <v/>
      </c>
      <c r="T34">
        <f>HYPERLINK("https://klasma.github.io/Logging_1435/kartor/A 9698-2024 karta.png", "A 9698-2024")</f>
        <v/>
      </c>
      <c r="V34">
        <f>HYPERLINK("https://klasma.github.io/Logging_1435/klagomål/A 9698-2024 FSC-klagomål.docx", "A 9698-2024")</f>
        <v/>
      </c>
      <c r="W34">
        <f>HYPERLINK("https://klasma.github.io/Logging_1435/klagomålsmail/A 9698-2024 FSC-klagomål mail.docx", "A 9698-2024")</f>
        <v/>
      </c>
      <c r="X34">
        <f>HYPERLINK("https://klasma.github.io/Logging_1435/tillsyn/A 9698-2024 tillsynsbegäran.docx", "A 9698-2024")</f>
        <v/>
      </c>
      <c r="Y34">
        <f>HYPERLINK("https://klasma.github.io/Logging_1435/tillsynsmail/A 9698-2024 tillsynsbegäran mail.docx", "A 9698-2024")</f>
        <v/>
      </c>
    </row>
    <row r="35" ht="15" customHeight="1">
      <c r="A35" t="inlineStr">
        <is>
          <t>A 57965-2023</t>
        </is>
      </c>
      <c r="B35" s="1" t="n">
        <v>45247</v>
      </c>
      <c r="C35" s="1" t="n">
        <v>45950</v>
      </c>
      <c r="D35" t="inlineStr">
        <is>
          <t>VÄSTRA GÖTALANDS LÄN</t>
        </is>
      </c>
      <c r="E35" t="inlineStr">
        <is>
          <t>TANUM</t>
        </is>
      </c>
      <c r="G35" t="n">
        <v>10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Slåttergubbe</t>
        </is>
      </c>
      <c r="S35">
        <f>HYPERLINK("https://klasma.github.io/Logging_1435/artfynd/A 57965-2023 artfynd.xlsx", "A 57965-2023")</f>
        <v/>
      </c>
      <c r="T35">
        <f>HYPERLINK("https://klasma.github.io/Logging_1435/kartor/A 57965-2023 karta.png", "A 57965-2023")</f>
        <v/>
      </c>
      <c r="V35">
        <f>HYPERLINK("https://klasma.github.io/Logging_1435/klagomål/A 57965-2023 FSC-klagomål.docx", "A 57965-2023")</f>
        <v/>
      </c>
      <c r="W35">
        <f>HYPERLINK("https://klasma.github.io/Logging_1435/klagomålsmail/A 57965-2023 FSC-klagomål mail.docx", "A 57965-2023")</f>
        <v/>
      </c>
      <c r="X35">
        <f>HYPERLINK("https://klasma.github.io/Logging_1435/tillsyn/A 57965-2023 tillsynsbegäran.docx", "A 57965-2023")</f>
        <v/>
      </c>
      <c r="Y35">
        <f>HYPERLINK("https://klasma.github.io/Logging_1435/tillsynsmail/A 57965-2023 tillsynsbegäran mail.docx", "A 57965-2023")</f>
        <v/>
      </c>
    </row>
    <row r="36" ht="15" customHeight="1">
      <c r="A36" t="inlineStr">
        <is>
          <t>A 10764-2025</t>
        </is>
      </c>
      <c r="B36" s="1" t="n">
        <v>45722</v>
      </c>
      <c r="C36" s="1" t="n">
        <v>45950</v>
      </c>
      <c r="D36" t="inlineStr">
        <is>
          <t>VÄSTRA GÖTALANDS LÄN</t>
        </is>
      </c>
      <c r="E36" t="inlineStr">
        <is>
          <t>TANUM</t>
        </is>
      </c>
      <c r="G36" t="n">
        <v>12.6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Spindelblomster</t>
        </is>
      </c>
      <c r="S36">
        <f>HYPERLINK("https://klasma.github.io/Logging_1435/artfynd/A 10764-2025 artfynd.xlsx", "A 10764-2025")</f>
        <v/>
      </c>
      <c r="T36">
        <f>HYPERLINK("https://klasma.github.io/Logging_1435/kartor/A 10764-2025 karta.png", "A 10764-2025")</f>
        <v/>
      </c>
      <c r="V36">
        <f>HYPERLINK("https://klasma.github.io/Logging_1435/klagomål/A 10764-2025 FSC-klagomål.docx", "A 10764-2025")</f>
        <v/>
      </c>
      <c r="W36">
        <f>HYPERLINK("https://klasma.github.io/Logging_1435/klagomålsmail/A 10764-2025 FSC-klagomål mail.docx", "A 10764-2025")</f>
        <v/>
      </c>
      <c r="X36">
        <f>HYPERLINK("https://klasma.github.io/Logging_1435/tillsyn/A 10764-2025 tillsynsbegäran.docx", "A 10764-2025")</f>
        <v/>
      </c>
      <c r="Y36">
        <f>HYPERLINK("https://klasma.github.io/Logging_1435/tillsynsmail/A 10764-2025 tillsynsbegäran mail.docx", "A 10764-2025")</f>
        <v/>
      </c>
    </row>
    <row r="37" ht="15" customHeight="1">
      <c r="A37" t="inlineStr">
        <is>
          <t>A 125-2025</t>
        </is>
      </c>
      <c r="B37" s="1" t="n">
        <v>45649</v>
      </c>
      <c r="C37" s="1" t="n">
        <v>45950</v>
      </c>
      <c r="D37" t="inlineStr">
        <is>
          <t>VÄSTRA GÖTALANDS LÄN</t>
        </is>
      </c>
      <c r="E37" t="inlineStr">
        <is>
          <t>TANUM</t>
        </is>
      </c>
      <c r="G37" t="n">
        <v>2.3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Stallört</t>
        </is>
      </c>
      <c r="S37">
        <f>HYPERLINK("https://klasma.github.io/Logging_1435/artfynd/A 125-2025 artfynd.xlsx", "A 125-2025")</f>
        <v/>
      </c>
      <c r="T37">
        <f>HYPERLINK("https://klasma.github.io/Logging_1435/kartor/A 125-2025 karta.png", "A 125-2025")</f>
        <v/>
      </c>
      <c r="V37">
        <f>HYPERLINK("https://klasma.github.io/Logging_1435/klagomål/A 125-2025 FSC-klagomål.docx", "A 125-2025")</f>
        <v/>
      </c>
      <c r="W37">
        <f>HYPERLINK("https://klasma.github.io/Logging_1435/klagomålsmail/A 125-2025 FSC-klagomål mail.docx", "A 125-2025")</f>
        <v/>
      </c>
      <c r="X37">
        <f>HYPERLINK("https://klasma.github.io/Logging_1435/tillsyn/A 125-2025 tillsynsbegäran.docx", "A 125-2025")</f>
        <v/>
      </c>
      <c r="Y37">
        <f>HYPERLINK("https://klasma.github.io/Logging_1435/tillsynsmail/A 125-2025 tillsynsbegäran mail.docx", "A 125-2025")</f>
        <v/>
      </c>
    </row>
    <row r="38" ht="15" customHeight="1">
      <c r="A38" t="inlineStr">
        <is>
          <t>A 36121-2025</t>
        </is>
      </c>
      <c r="B38" s="1" t="n">
        <v>45866.60317129629</v>
      </c>
      <c r="C38" s="1" t="n">
        <v>45950</v>
      </c>
      <c r="D38" t="inlineStr">
        <is>
          <t>VÄSTRA GÖTALANDS LÄN</t>
        </is>
      </c>
      <c r="E38" t="inlineStr">
        <is>
          <t>TANUM</t>
        </is>
      </c>
      <c r="G38" t="n">
        <v>3.3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HYPERLINK("https://klasma.github.io/Logging_1435/artfynd/A 36121-2025 artfynd.xlsx", "A 36121-2025")</f>
        <v/>
      </c>
      <c r="T38">
        <f>HYPERLINK("https://klasma.github.io/Logging_1435/kartor/A 36121-2025 karta.png", "A 36121-2025")</f>
        <v/>
      </c>
      <c r="V38">
        <f>HYPERLINK("https://klasma.github.io/Logging_1435/klagomål/A 36121-2025 FSC-klagomål.docx", "A 36121-2025")</f>
        <v/>
      </c>
      <c r="W38">
        <f>HYPERLINK("https://klasma.github.io/Logging_1435/klagomålsmail/A 36121-2025 FSC-klagomål mail.docx", "A 36121-2025")</f>
        <v/>
      </c>
      <c r="X38">
        <f>HYPERLINK("https://klasma.github.io/Logging_1435/tillsyn/A 36121-2025 tillsynsbegäran.docx", "A 36121-2025")</f>
        <v/>
      </c>
      <c r="Y38">
        <f>HYPERLINK("https://klasma.github.io/Logging_1435/tillsynsmail/A 36121-2025 tillsynsbegäran mail.docx", "A 36121-2025")</f>
        <v/>
      </c>
    </row>
    <row r="39" ht="15" customHeight="1">
      <c r="A39" t="inlineStr">
        <is>
          <t>A 9087-2025</t>
        </is>
      </c>
      <c r="B39" s="1" t="n">
        <v>45713</v>
      </c>
      <c r="C39" s="1" t="n">
        <v>45950</v>
      </c>
      <c r="D39" t="inlineStr">
        <is>
          <t>VÄSTRA GÖTALANDS LÄN</t>
        </is>
      </c>
      <c r="E39" t="inlineStr">
        <is>
          <t>TANUM</t>
        </is>
      </c>
      <c r="G39" t="n">
        <v>11.4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Slåtterfibbla</t>
        </is>
      </c>
      <c r="S39">
        <f>HYPERLINK("https://klasma.github.io/Logging_1435/artfynd/A 9087-2025 artfynd.xlsx", "A 9087-2025")</f>
        <v/>
      </c>
      <c r="T39">
        <f>HYPERLINK("https://klasma.github.io/Logging_1435/kartor/A 9087-2025 karta.png", "A 9087-2025")</f>
        <v/>
      </c>
      <c r="V39">
        <f>HYPERLINK("https://klasma.github.io/Logging_1435/klagomål/A 9087-2025 FSC-klagomål.docx", "A 9087-2025")</f>
        <v/>
      </c>
      <c r="W39">
        <f>HYPERLINK("https://klasma.github.io/Logging_1435/klagomålsmail/A 9087-2025 FSC-klagomål mail.docx", "A 9087-2025")</f>
        <v/>
      </c>
      <c r="X39">
        <f>HYPERLINK("https://klasma.github.io/Logging_1435/tillsyn/A 9087-2025 tillsynsbegäran.docx", "A 9087-2025")</f>
        <v/>
      </c>
      <c r="Y39">
        <f>HYPERLINK("https://klasma.github.io/Logging_1435/tillsynsmail/A 9087-2025 tillsynsbegäran mail.docx", "A 9087-2025")</f>
        <v/>
      </c>
    </row>
    <row r="40" ht="15" customHeight="1">
      <c r="A40" t="inlineStr">
        <is>
          <t>A 9361-2021</t>
        </is>
      </c>
      <c r="B40" s="1" t="n">
        <v>44250</v>
      </c>
      <c r="C40" s="1" t="n">
        <v>45950</v>
      </c>
      <c r="D40" t="inlineStr">
        <is>
          <t>VÄSTRA GÖTALANDS LÄN</t>
        </is>
      </c>
      <c r="E40" t="inlineStr">
        <is>
          <t>TANUM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9362-2021</t>
        </is>
      </c>
      <c r="B41" s="1" t="n">
        <v>44250</v>
      </c>
      <c r="C41" s="1" t="n">
        <v>45950</v>
      </c>
      <c r="D41" t="inlineStr">
        <is>
          <t>VÄSTRA GÖTALANDS LÄN</t>
        </is>
      </c>
      <c r="E41" t="inlineStr">
        <is>
          <t>TANUM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56778-2021</t>
        </is>
      </c>
      <c r="B42" s="1" t="n">
        <v>44481</v>
      </c>
      <c r="C42" s="1" t="n">
        <v>45950</v>
      </c>
      <c r="D42" t="inlineStr">
        <is>
          <t>VÄSTRA GÖTALANDS LÄN</t>
        </is>
      </c>
      <c r="E42" t="inlineStr">
        <is>
          <t>TANUM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56004-2020</t>
        </is>
      </c>
      <c r="B43" s="1" t="n">
        <v>44131</v>
      </c>
      <c r="C43" s="1" t="n">
        <v>45950</v>
      </c>
      <c r="D43" t="inlineStr">
        <is>
          <t>VÄSTRA GÖTALANDS LÄN</t>
        </is>
      </c>
      <c r="E43" t="inlineStr">
        <is>
          <t>TANUM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56006-2020</t>
        </is>
      </c>
      <c r="B44" s="1" t="n">
        <v>44131</v>
      </c>
      <c r="C44" s="1" t="n">
        <v>45950</v>
      </c>
      <c r="D44" t="inlineStr">
        <is>
          <t>VÄSTRA GÖTALANDS LÄN</t>
        </is>
      </c>
      <c r="E44" t="inlineStr">
        <is>
          <t>TANUM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47168-2021</t>
        </is>
      </c>
      <c r="B45" s="1" t="n">
        <v>44446</v>
      </c>
      <c r="C45" s="1" t="n">
        <v>45950</v>
      </c>
      <c r="D45" t="inlineStr">
        <is>
          <t>VÄSTRA GÖTALANDS LÄN</t>
        </is>
      </c>
      <c r="E45" t="inlineStr">
        <is>
          <t>TANUM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51995-2021</t>
        </is>
      </c>
      <c r="B46" s="1" t="n">
        <v>44462</v>
      </c>
      <c r="C46" s="1" t="n">
        <v>45950</v>
      </c>
      <c r="D46" t="inlineStr">
        <is>
          <t>VÄSTRA GÖTALANDS LÄN</t>
        </is>
      </c>
      <c r="E46" t="inlineStr">
        <is>
          <t>TANUM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63363-2021</t>
        </is>
      </c>
      <c r="B47" s="1" t="n">
        <v>44506</v>
      </c>
      <c r="C47" s="1" t="n">
        <v>45950</v>
      </c>
      <c r="D47" t="inlineStr">
        <is>
          <t>VÄSTRA GÖTALANDS LÄN</t>
        </is>
      </c>
      <c r="E47" t="inlineStr">
        <is>
          <t>TANUM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15450-2021</t>
        </is>
      </c>
      <c r="B48" s="1" t="n">
        <v>44285</v>
      </c>
      <c r="C48" s="1" t="n">
        <v>45950</v>
      </c>
      <c r="D48" t="inlineStr">
        <is>
          <t>VÄSTRA GÖTALANDS LÄN</t>
        </is>
      </c>
      <c r="E48" t="inlineStr">
        <is>
          <t>TANUM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72228-2021</t>
        </is>
      </c>
      <c r="B49" s="1" t="n">
        <v>44544.86368055556</v>
      </c>
      <c r="C49" s="1" t="n">
        <v>45950</v>
      </c>
      <c r="D49" t="inlineStr">
        <is>
          <t>VÄSTRA GÖTALANDS LÄN</t>
        </is>
      </c>
      <c r="E49" t="inlineStr">
        <is>
          <t>TANUM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73816-2021</t>
        </is>
      </c>
      <c r="B50" s="1" t="n">
        <v>44552</v>
      </c>
      <c r="C50" s="1" t="n">
        <v>45950</v>
      </c>
      <c r="D50" t="inlineStr">
        <is>
          <t>VÄSTRA GÖTALANDS LÄN</t>
        </is>
      </c>
      <c r="E50" t="inlineStr">
        <is>
          <t>TANUM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15490-2021</t>
        </is>
      </c>
      <c r="B51" s="1" t="n">
        <v>44285</v>
      </c>
      <c r="C51" s="1" t="n">
        <v>45950</v>
      </c>
      <c r="D51" t="inlineStr">
        <is>
          <t>VÄSTRA GÖTALANDS LÄN</t>
        </is>
      </c>
      <c r="E51" t="inlineStr">
        <is>
          <t>TANUM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63326-2021</t>
        </is>
      </c>
      <c r="B52" s="1" t="n">
        <v>44506</v>
      </c>
      <c r="C52" s="1" t="n">
        <v>45950</v>
      </c>
      <c r="D52" t="inlineStr">
        <is>
          <t>VÄSTRA GÖTALANDS LÄN</t>
        </is>
      </c>
      <c r="E52" t="inlineStr">
        <is>
          <t>TANUM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32067-2021</t>
        </is>
      </c>
      <c r="B53" s="1" t="n">
        <v>44370.85549768519</v>
      </c>
      <c r="C53" s="1" t="n">
        <v>45950</v>
      </c>
      <c r="D53" t="inlineStr">
        <is>
          <t>VÄSTRA GÖTALANDS LÄN</t>
        </is>
      </c>
      <c r="E53" t="inlineStr">
        <is>
          <t>TANUM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37721-2021</t>
        </is>
      </c>
      <c r="B54" s="1" t="n">
        <v>44400</v>
      </c>
      <c r="C54" s="1" t="n">
        <v>45950</v>
      </c>
      <c r="D54" t="inlineStr">
        <is>
          <t>VÄSTRA GÖTALANDS LÄN</t>
        </is>
      </c>
      <c r="E54" t="inlineStr">
        <is>
          <t>TANUM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33315-2021</t>
        </is>
      </c>
      <c r="B55" s="1" t="n">
        <v>44377</v>
      </c>
      <c r="C55" s="1" t="n">
        <v>45950</v>
      </c>
      <c r="D55" t="inlineStr">
        <is>
          <t>VÄSTRA GÖTALANDS LÄN</t>
        </is>
      </c>
      <c r="E55" t="inlineStr">
        <is>
          <t>TANUM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6529-2022</t>
        </is>
      </c>
      <c r="B56" s="1" t="n">
        <v>44601</v>
      </c>
      <c r="C56" s="1" t="n">
        <v>45950</v>
      </c>
      <c r="D56" t="inlineStr">
        <is>
          <t>VÄSTRA GÖTALANDS LÄN</t>
        </is>
      </c>
      <c r="E56" t="inlineStr">
        <is>
          <t>TANUM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1430-2022</t>
        </is>
      </c>
      <c r="B57" s="1" t="n">
        <v>44573</v>
      </c>
      <c r="C57" s="1" t="n">
        <v>45950</v>
      </c>
      <c r="D57" t="inlineStr">
        <is>
          <t>VÄSTRA GÖTALANDS LÄN</t>
        </is>
      </c>
      <c r="E57" t="inlineStr">
        <is>
          <t>TANUM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1441-2022</t>
        </is>
      </c>
      <c r="B58" s="1" t="n">
        <v>44573.46288194445</v>
      </c>
      <c r="C58" s="1" t="n">
        <v>45950</v>
      </c>
      <c r="D58" t="inlineStr">
        <is>
          <t>VÄSTRA GÖTALANDS LÄN</t>
        </is>
      </c>
      <c r="E58" t="inlineStr">
        <is>
          <t>TANUM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48713-2021</t>
        </is>
      </c>
      <c r="B59" s="1" t="n">
        <v>44452</v>
      </c>
      <c r="C59" s="1" t="n">
        <v>45950</v>
      </c>
      <c r="D59" t="inlineStr">
        <is>
          <t>VÄSTRA GÖTALANDS LÄN</t>
        </is>
      </c>
      <c r="E59" t="inlineStr">
        <is>
          <t>TANUM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54195-2021</t>
        </is>
      </c>
      <c r="B60" s="1" t="n">
        <v>44470</v>
      </c>
      <c r="C60" s="1" t="n">
        <v>45950</v>
      </c>
      <c r="D60" t="inlineStr">
        <is>
          <t>VÄSTRA GÖTALANDS LÄN</t>
        </is>
      </c>
      <c r="E60" t="inlineStr">
        <is>
          <t>TANUM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22770-2021</t>
        </is>
      </c>
      <c r="B61" s="1" t="n">
        <v>44327</v>
      </c>
      <c r="C61" s="1" t="n">
        <v>45950</v>
      </c>
      <c r="D61" t="inlineStr">
        <is>
          <t>VÄSTRA GÖTALANDS LÄN</t>
        </is>
      </c>
      <c r="E61" t="inlineStr">
        <is>
          <t>TANUM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5961-2022</t>
        </is>
      </c>
      <c r="B62" s="1" t="n">
        <v>44596</v>
      </c>
      <c r="C62" s="1" t="n">
        <v>45950</v>
      </c>
      <c r="D62" t="inlineStr">
        <is>
          <t>VÄSTRA GÖTALANDS LÄN</t>
        </is>
      </c>
      <c r="E62" t="inlineStr">
        <is>
          <t>TANUM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1432-2022</t>
        </is>
      </c>
      <c r="B63" s="1" t="n">
        <v>44573</v>
      </c>
      <c r="C63" s="1" t="n">
        <v>45950</v>
      </c>
      <c r="D63" t="inlineStr">
        <is>
          <t>VÄSTRA GÖTALANDS LÄN</t>
        </is>
      </c>
      <c r="E63" t="inlineStr">
        <is>
          <t>TANUM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53997-2020</t>
        </is>
      </c>
      <c r="B64" s="1" t="n">
        <v>44125.4940625</v>
      </c>
      <c r="C64" s="1" t="n">
        <v>45950</v>
      </c>
      <c r="D64" t="inlineStr">
        <is>
          <t>VÄSTRA GÖTALANDS LÄN</t>
        </is>
      </c>
      <c r="E64" t="inlineStr">
        <is>
          <t>TANUM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21430-2021</t>
        </is>
      </c>
      <c r="B65" s="1" t="n">
        <v>44316</v>
      </c>
      <c r="C65" s="1" t="n">
        <v>45950</v>
      </c>
      <c r="D65" t="inlineStr">
        <is>
          <t>VÄSTRA GÖTALANDS LÄN</t>
        </is>
      </c>
      <c r="E65" t="inlineStr">
        <is>
          <t>TANUM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61618-2021</t>
        </is>
      </c>
      <c r="B66" s="1" t="n">
        <v>44501.48246527778</v>
      </c>
      <c r="C66" s="1" t="n">
        <v>45950</v>
      </c>
      <c r="D66" t="inlineStr">
        <is>
          <t>VÄSTRA GÖTALANDS LÄN</t>
        </is>
      </c>
      <c r="E66" t="inlineStr">
        <is>
          <t>TANUM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36789-2021</t>
        </is>
      </c>
      <c r="B67" s="1" t="n">
        <v>44392.69578703704</v>
      </c>
      <c r="C67" s="1" t="n">
        <v>45950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20048-2021</t>
        </is>
      </c>
      <c r="B68" s="1" t="n">
        <v>44313</v>
      </c>
      <c r="C68" s="1" t="n">
        <v>45950</v>
      </c>
      <c r="D68" t="inlineStr">
        <is>
          <t>VÄSTRA GÖTALANDS LÄN</t>
        </is>
      </c>
      <c r="E68" t="inlineStr">
        <is>
          <t>TANUM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22771-2021</t>
        </is>
      </c>
      <c r="B69" s="1" t="n">
        <v>44327</v>
      </c>
      <c r="C69" s="1" t="n">
        <v>45950</v>
      </c>
      <c r="D69" t="inlineStr">
        <is>
          <t>VÄSTRA GÖTALANDS LÄN</t>
        </is>
      </c>
      <c r="E69" t="inlineStr">
        <is>
          <t>TANUM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49826-2022</t>
        </is>
      </c>
      <c r="B70" s="1" t="n">
        <v>44862.736875</v>
      </c>
      <c r="C70" s="1" t="n">
        <v>45950</v>
      </c>
      <c r="D70" t="inlineStr">
        <is>
          <t>VÄSTRA GÖTALANDS LÄN</t>
        </is>
      </c>
      <c r="E70" t="inlineStr">
        <is>
          <t>TANUM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33258-2021</t>
        </is>
      </c>
      <c r="B71" s="1" t="n">
        <v>44377</v>
      </c>
      <c r="C71" s="1" t="n">
        <v>45950</v>
      </c>
      <c r="D71" t="inlineStr">
        <is>
          <t>VÄSTRA GÖTALANDS LÄN</t>
        </is>
      </c>
      <c r="E71" t="inlineStr">
        <is>
          <t>TANUM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36791-2021</t>
        </is>
      </c>
      <c r="B72" s="1" t="n">
        <v>44392.70053240741</v>
      </c>
      <c r="C72" s="1" t="n">
        <v>45950</v>
      </c>
      <c r="D72" t="inlineStr">
        <is>
          <t>VÄSTRA GÖTALANDS LÄN</t>
        </is>
      </c>
      <c r="E72" t="inlineStr">
        <is>
          <t>TANUM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15489-2021</t>
        </is>
      </c>
      <c r="B73" s="1" t="n">
        <v>44285</v>
      </c>
      <c r="C73" s="1" t="n">
        <v>45950</v>
      </c>
      <c r="D73" t="inlineStr">
        <is>
          <t>VÄSTRA GÖTALANDS LÄN</t>
        </is>
      </c>
      <c r="E73" t="inlineStr">
        <is>
          <t>TANUM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7590-2021</t>
        </is>
      </c>
      <c r="B74" s="1" t="n">
        <v>44241</v>
      </c>
      <c r="C74" s="1" t="n">
        <v>45950</v>
      </c>
      <c r="D74" t="inlineStr">
        <is>
          <t>VÄSTRA GÖTALANDS LÄN</t>
        </is>
      </c>
      <c r="E74" t="inlineStr">
        <is>
          <t>TANUM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29334-2021</t>
        </is>
      </c>
      <c r="B75" s="1" t="n">
        <v>44361.44</v>
      </c>
      <c r="C75" s="1" t="n">
        <v>45950</v>
      </c>
      <c r="D75" t="inlineStr">
        <is>
          <t>VÄSTRA GÖTALANDS LÄN</t>
        </is>
      </c>
      <c r="E75" t="inlineStr">
        <is>
          <t>TANUM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29504-2021</t>
        </is>
      </c>
      <c r="B76" s="1" t="n">
        <v>44361</v>
      </c>
      <c r="C76" s="1" t="n">
        <v>45950</v>
      </c>
      <c r="D76" t="inlineStr">
        <is>
          <t>VÄSTRA GÖTALANDS LÄN</t>
        </is>
      </c>
      <c r="E76" t="inlineStr">
        <is>
          <t>TANUM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33259-2021</t>
        </is>
      </c>
      <c r="B77" s="1" t="n">
        <v>44377</v>
      </c>
      <c r="C77" s="1" t="n">
        <v>45950</v>
      </c>
      <c r="D77" t="inlineStr">
        <is>
          <t>VÄSTRA GÖTALANDS LÄN</t>
        </is>
      </c>
      <c r="E77" t="inlineStr">
        <is>
          <t>TANUM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23800-2022</t>
        </is>
      </c>
      <c r="B78" s="1" t="n">
        <v>44722</v>
      </c>
      <c r="C78" s="1" t="n">
        <v>45950</v>
      </c>
      <c r="D78" t="inlineStr">
        <is>
          <t>VÄSTRA GÖTALANDS LÄN</t>
        </is>
      </c>
      <c r="E78" t="inlineStr">
        <is>
          <t>TANUM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54197-2021</t>
        </is>
      </c>
      <c r="B79" s="1" t="n">
        <v>44470</v>
      </c>
      <c r="C79" s="1" t="n">
        <v>45950</v>
      </c>
      <c r="D79" t="inlineStr">
        <is>
          <t>VÄSTRA GÖTALANDS LÄN</t>
        </is>
      </c>
      <c r="E79" t="inlineStr">
        <is>
          <t>TANUM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16857-2021</t>
        </is>
      </c>
      <c r="B80" s="1" t="n">
        <v>44295</v>
      </c>
      <c r="C80" s="1" t="n">
        <v>45950</v>
      </c>
      <c r="D80" t="inlineStr">
        <is>
          <t>VÄSTRA GÖTALANDS LÄN</t>
        </is>
      </c>
      <c r="E80" t="inlineStr">
        <is>
          <t>TANUM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66638-2020</t>
        </is>
      </c>
      <c r="B81" s="1" t="n">
        <v>44179</v>
      </c>
      <c r="C81" s="1" t="n">
        <v>45950</v>
      </c>
      <c r="D81" t="inlineStr">
        <is>
          <t>VÄSTRA GÖTALANDS LÄN</t>
        </is>
      </c>
      <c r="E81" t="inlineStr">
        <is>
          <t>TANUM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37137-2021</t>
        </is>
      </c>
      <c r="B82" s="1" t="n">
        <v>44395</v>
      </c>
      <c r="C82" s="1" t="n">
        <v>45950</v>
      </c>
      <c r="D82" t="inlineStr">
        <is>
          <t>VÄSTRA GÖTALANDS LÄN</t>
        </is>
      </c>
      <c r="E82" t="inlineStr">
        <is>
          <t>TANUM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35968-2021</t>
        </is>
      </c>
      <c r="B83" s="1" t="n">
        <v>44389</v>
      </c>
      <c r="C83" s="1" t="n">
        <v>45950</v>
      </c>
      <c r="D83" t="inlineStr">
        <is>
          <t>VÄSTRA GÖTALANDS LÄN</t>
        </is>
      </c>
      <c r="E83" t="inlineStr">
        <is>
          <t>TANUM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50551-2021</t>
        </is>
      </c>
      <c r="B84" s="1" t="n">
        <v>44459</v>
      </c>
      <c r="C84" s="1" t="n">
        <v>45950</v>
      </c>
      <c r="D84" t="inlineStr">
        <is>
          <t>VÄSTRA GÖTALANDS LÄN</t>
        </is>
      </c>
      <c r="E84" t="inlineStr">
        <is>
          <t>TANUM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43715-2022</t>
        </is>
      </c>
      <c r="B85" s="1" t="n">
        <v>44837.66451388889</v>
      </c>
      <c r="C85" s="1" t="n">
        <v>45950</v>
      </c>
      <c r="D85" t="inlineStr">
        <is>
          <t>VÄSTRA GÖTALANDS LÄN</t>
        </is>
      </c>
      <c r="E85" t="inlineStr">
        <is>
          <t>TANUM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26187-2022</t>
        </is>
      </c>
      <c r="B86" s="1" t="n">
        <v>44735</v>
      </c>
      <c r="C86" s="1" t="n">
        <v>45950</v>
      </c>
      <c r="D86" t="inlineStr">
        <is>
          <t>VÄSTRA GÖTALANDS LÄN</t>
        </is>
      </c>
      <c r="E86" t="inlineStr">
        <is>
          <t>TANUM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184-2022</t>
        </is>
      </c>
      <c r="B87" s="1" t="n">
        <v>44563</v>
      </c>
      <c r="C87" s="1" t="n">
        <v>45950</v>
      </c>
      <c r="D87" t="inlineStr">
        <is>
          <t>VÄSTRA GÖTALANDS LÄN</t>
        </is>
      </c>
      <c r="E87" t="inlineStr">
        <is>
          <t>TANUM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63323-2021</t>
        </is>
      </c>
      <c r="B88" s="1" t="n">
        <v>44506</v>
      </c>
      <c r="C88" s="1" t="n">
        <v>45950</v>
      </c>
      <c r="D88" t="inlineStr">
        <is>
          <t>VÄSTRA GÖTALANDS LÄN</t>
        </is>
      </c>
      <c r="E88" t="inlineStr">
        <is>
          <t>TANUM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63341-2021</t>
        </is>
      </c>
      <c r="B89" s="1" t="n">
        <v>44506</v>
      </c>
      <c r="C89" s="1" t="n">
        <v>45950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63370-2021</t>
        </is>
      </c>
      <c r="B90" s="1" t="n">
        <v>44506</v>
      </c>
      <c r="C90" s="1" t="n">
        <v>45950</v>
      </c>
      <c r="D90" t="inlineStr">
        <is>
          <t>VÄSTRA GÖTALANDS LÄN</t>
        </is>
      </c>
      <c r="E90" t="inlineStr">
        <is>
          <t>TANUM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54935-2020</t>
        </is>
      </c>
      <c r="B91" s="1" t="n">
        <v>44127</v>
      </c>
      <c r="C91" s="1" t="n">
        <v>45950</v>
      </c>
      <c r="D91" t="inlineStr">
        <is>
          <t>VÄSTRA GÖTALANDS LÄN</t>
        </is>
      </c>
      <c r="E91" t="inlineStr">
        <is>
          <t>TANUM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55596-2020</t>
        </is>
      </c>
      <c r="B92" s="1" t="n">
        <v>44131</v>
      </c>
      <c r="C92" s="1" t="n">
        <v>45950</v>
      </c>
      <c r="D92" t="inlineStr">
        <is>
          <t>VÄSTRA GÖTALANDS LÄN</t>
        </is>
      </c>
      <c r="E92" t="inlineStr">
        <is>
          <t>TANUM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1427-2022</t>
        </is>
      </c>
      <c r="B93" s="1" t="n">
        <v>44573</v>
      </c>
      <c r="C93" s="1" t="n">
        <v>45950</v>
      </c>
      <c r="D93" t="inlineStr">
        <is>
          <t>VÄSTRA GÖTALANDS LÄN</t>
        </is>
      </c>
      <c r="E93" t="inlineStr">
        <is>
          <t>TANUM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34213-2022</t>
        </is>
      </c>
      <c r="B94" s="1" t="n">
        <v>44791.66712962963</v>
      </c>
      <c r="C94" s="1" t="n">
        <v>45950</v>
      </c>
      <c r="D94" t="inlineStr">
        <is>
          <t>VÄSTRA GÖTALANDS LÄN</t>
        </is>
      </c>
      <c r="E94" t="inlineStr">
        <is>
          <t>TANUM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35841-2022</t>
        </is>
      </c>
      <c r="B95" s="1" t="n">
        <v>44802</v>
      </c>
      <c r="C95" s="1" t="n">
        <v>45950</v>
      </c>
      <c r="D95" t="inlineStr">
        <is>
          <t>VÄSTRA GÖTALANDS LÄN</t>
        </is>
      </c>
      <c r="E95" t="inlineStr">
        <is>
          <t>TANUM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35929-2022</t>
        </is>
      </c>
      <c r="B96" s="1" t="n">
        <v>44802.52940972222</v>
      </c>
      <c r="C96" s="1" t="n">
        <v>45950</v>
      </c>
      <c r="D96" t="inlineStr">
        <is>
          <t>VÄSTRA GÖTALANDS LÄN</t>
        </is>
      </c>
      <c r="E96" t="inlineStr">
        <is>
          <t>TANUM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25313-2022</t>
        </is>
      </c>
      <c r="B97" s="1" t="n">
        <v>44731.56203703704</v>
      </c>
      <c r="C97" s="1" t="n">
        <v>45950</v>
      </c>
      <c r="D97" t="inlineStr">
        <is>
          <t>VÄSTRA GÖTALANDS LÄN</t>
        </is>
      </c>
      <c r="E97" t="inlineStr">
        <is>
          <t>TANUM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68214-2021</t>
        </is>
      </c>
      <c r="B98" s="1" t="n">
        <v>44525</v>
      </c>
      <c r="C98" s="1" t="n">
        <v>45950</v>
      </c>
      <c r="D98" t="inlineStr">
        <is>
          <t>VÄSTRA GÖTALANDS LÄN</t>
        </is>
      </c>
      <c r="E98" t="inlineStr">
        <is>
          <t>TANUM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10043-2022</t>
        </is>
      </c>
      <c r="B99" s="1" t="n">
        <v>44621.57050925926</v>
      </c>
      <c r="C99" s="1" t="n">
        <v>45950</v>
      </c>
      <c r="D99" t="inlineStr">
        <is>
          <t>VÄSTRA GÖTALANDS LÄN</t>
        </is>
      </c>
      <c r="E99" t="inlineStr">
        <is>
          <t>TANUM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44687-2021</t>
        </is>
      </c>
      <c r="B100" s="1" t="n">
        <v>44438</v>
      </c>
      <c r="C100" s="1" t="n">
        <v>45950</v>
      </c>
      <c r="D100" t="inlineStr">
        <is>
          <t>VÄSTRA GÖTALANDS LÄN</t>
        </is>
      </c>
      <c r="E100" t="inlineStr">
        <is>
          <t>TANUM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46535-2021</t>
        </is>
      </c>
      <c r="B101" s="1" t="n">
        <v>44445</v>
      </c>
      <c r="C101" s="1" t="n">
        <v>45950</v>
      </c>
      <c r="D101" t="inlineStr">
        <is>
          <t>VÄSTRA GÖTALANDS LÄN</t>
        </is>
      </c>
      <c r="E101" t="inlineStr">
        <is>
          <t>TANUM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39181-2022</t>
        </is>
      </c>
      <c r="B102" s="1" t="n">
        <v>44817</v>
      </c>
      <c r="C102" s="1" t="n">
        <v>45950</v>
      </c>
      <c r="D102" t="inlineStr">
        <is>
          <t>VÄSTRA GÖTALANDS LÄN</t>
        </is>
      </c>
      <c r="E102" t="inlineStr">
        <is>
          <t>TANUM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5390-2021</t>
        </is>
      </c>
      <c r="B103" s="1" t="n">
        <v>44229</v>
      </c>
      <c r="C103" s="1" t="n">
        <v>45950</v>
      </c>
      <c r="D103" t="inlineStr">
        <is>
          <t>VÄSTRA GÖTALANDS LÄN</t>
        </is>
      </c>
      <c r="E103" t="inlineStr">
        <is>
          <t>TANUM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57810-2020</t>
        </is>
      </c>
      <c r="B104" s="1" t="n">
        <v>44141.40503472222</v>
      </c>
      <c r="C104" s="1" t="n">
        <v>45950</v>
      </c>
      <c r="D104" t="inlineStr">
        <is>
          <t>VÄSTRA GÖTALANDS LÄN</t>
        </is>
      </c>
      <c r="E104" t="inlineStr">
        <is>
          <t>TANUM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21112-2021</t>
        </is>
      </c>
      <c r="B105" s="1" t="n">
        <v>44319</v>
      </c>
      <c r="C105" s="1" t="n">
        <v>45950</v>
      </c>
      <c r="D105" t="inlineStr">
        <is>
          <t>VÄSTRA GÖTALANDS LÄN</t>
        </is>
      </c>
      <c r="E105" t="inlineStr">
        <is>
          <t>TANUM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20993-2021</t>
        </is>
      </c>
      <c r="B106" s="1" t="n">
        <v>44318</v>
      </c>
      <c r="C106" s="1" t="n">
        <v>45950</v>
      </c>
      <c r="D106" t="inlineStr">
        <is>
          <t>VÄSTRA GÖTALANDS LÄN</t>
        </is>
      </c>
      <c r="E106" t="inlineStr">
        <is>
          <t>TANUM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20978-2021</t>
        </is>
      </c>
      <c r="B107" s="1" t="n">
        <v>44318</v>
      </c>
      <c r="C107" s="1" t="n">
        <v>45950</v>
      </c>
      <c r="D107" t="inlineStr">
        <is>
          <t>VÄSTRA GÖTALANDS LÄN</t>
        </is>
      </c>
      <c r="E107" t="inlineStr">
        <is>
          <t>TANUM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63333-2021</t>
        </is>
      </c>
      <c r="B108" s="1" t="n">
        <v>44506</v>
      </c>
      <c r="C108" s="1" t="n">
        <v>45950</v>
      </c>
      <c r="D108" t="inlineStr">
        <is>
          <t>VÄSTRA GÖTALANDS LÄN</t>
        </is>
      </c>
      <c r="E108" t="inlineStr">
        <is>
          <t>TANUM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12752-2021</t>
        </is>
      </c>
      <c r="B109" s="1" t="n">
        <v>44270.6653125</v>
      </c>
      <c r="C109" s="1" t="n">
        <v>45950</v>
      </c>
      <c r="D109" t="inlineStr">
        <is>
          <t>VÄSTRA GÖTALANDS LÄN</t>
        </is>
      </c>
      <c r="E109" t="inlineStr">
        <is>
          <t>TANUM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12745-2021</t>
        </is>
      </c>
      <c r="B110" s="1" t="n">
        <v>44270</v>
      </c>
      <c r="C110" s="1" t="n">
        <v>45950</v>
      </c>
      <c r="D110" t="inlineStr">
        <is>
          <t>VÄSTRA GÖTALANDS LÄN</t>
        </is>
      </c>
      <c r="E110" t="inlineStr">
        <is>
          <t>TANUM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49741-2022</t>
        </is>
      </c>
      <c r="B111" s="1" t="n">
        <v>44862</v>
      </c>
      <c r="C111" s="1" t="n">
        <v>45950</v>
      </c>
      <c r="D111" t="inlineStr">
        <is>
          <t>VÄSTRA GÖTALANDS LÄN</t>
        </is>
      </c>
      <c r="E111" t="inlineStr">
        <is>
          <t>TANUM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418-2021</t>
        </is>
      </c>
      <c r="B112" s="1" t="n">
        <v>44201.67728009259</v>
      </c>
      <c r="C112" s="1" t="n">
        <v>45950</v>
      </c>
      <c r="D112" t="inlineStr">
        <is>
          <t>VÄSTRA GÖTALANDS LÄN</t>
        </is>
      </c>
      <c r="E112" t="inlineStr">
        <is>
          <t>TANUM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24090-2022</t>
        </is>
      </c>
      <c r="B113" s="1" t="n">
        <v>44725</v>
      </c>
      <c r="C113" s="1" t="n">
        <v>45950</v>
      </c>
      <c r="D113" t="inlineStr">
        <is>
          <t>VÄSTRA GÖTALANDS LÄN</t>
        </is>
      </c>
      <c r="E113" t="inlineStr">
        <is>
          <t>TANUM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22764-2021</t>
        </is>
      </c>
      <c r="B114" s="1" t="n">
        <v>44327</v>
      </c>
      <c r="C114" s="1" t="n">
        <v>45950</v>
      </c>
      <c r="D114" t="inlineStr">
        <is>
          <t>VÄSTRA GÖTALANDS LÄN</t>
        </is>
      </c>
      <c r="E114" t="inlineStr">
        <is>
          <t>TANUM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22766-2021</t>
        </is>
      </c>
      <c r="B115" s="1" t="n">
        <v>44327</v>
      </c>
      <c r="C115" s="1" t="n">
        <v>45950</v>
      </c>
      <c r="D115" t="inlineStr">
        <is>
          <t>VÄSTRA GÖTALANDS LÄN</t>
        </is>
      </c>
      <c r="E115" t="inlineStr">
        <is>
          <t>TANUM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54055-2021</t>
        </is>
      </c>
      <c r="B116" s="1" t="n">
        <v>44470</v>
      </c>
      <c r="C116" s="1" t="n">
        <v>45950</v>
      </c>
      <c r="D116" t="inlineStr">
        <is>
          <t>VÄSTRA GÖTALANDS LÄN</t>
        </is>
      </c>
      <c r="E116" t="inlineStr">
        <is>
          <t>TANUM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39959-2021</t>
        </is>
      </c>
      <c r="B117" s="1" t="n">
        <v>44417</v>
      </c>
      <c r="C117" s="1" t="n">
        <v>45950</v>
      </c>
      <c r="D117" t="inlineStr">
        <is>
          <t>VÄSTRA GÖTALANDS LÄN</t>
        </is>
      </c>
      <c r="E117" t="inlineStr">
        <is>
          <t>TANUM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52403-2021</t>
        </is>
      </c>
      <c r="B118" s="1" t="n">
        <v>44463</v>
      </c>
      <c r="C118" s="1" t="n">
        <v>45950</v>
      </c>
      <c r="D118" t="inlineStr">
        <is>
          <t>VÄSTRA GÖTALANDS LÄN</t>
        </is>
      </c>
      <c r="E118" t="inlineStr">
        <is>
          <t>TANUM</t>
        </is>
      </c>
      <c r="F118" t="inlineStr">
        <is>
          <t>Kyrkan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3789-2021</t>
        </is>
      </c>
      <c r="B119" s="1" t="n">
        <v>44221.80697916666</v>
      </c>
      <c r="C119" s="1" t="n">
        <v>45950</v>
      </c>
      <c r="D119" t="inlineStr">
        <is>
          <t>VÄSTRA GÖTALANDS LÄN</t>
        </is>
      </c>
      <c r="E119" t="inlineStr">
        <is>
          <t>TANUM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63175-2023</t>
        </is>
      </c>
      <c r="B120" s="1" t="n">
        <v>45273</v>
      </c>
      <c r="C120" s="1" t="n">
        <v>45950</v>
      </c>
      <c r="D120" t="inlineStr">
        <is>
          <t>VÄSTRA GÖTALANDS LÄN</t>
        </is>
      </c>
      <c r="E120" t="inlineStr">
        <is>
          <t>TANUM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14076-2025</t>
        </is>
      </c>
      <c r="B121" s="1" t="n">
        <v>45739</v>
      </c>
      <c r="C121" s="1" t="n">
        <v>45950</v>
      </c>
      <c r="D121" t="inlineStr">
        <is>
          <t>VÄSTRA GÖTALANDS LÄN</t>
        </is>
      </c>
      <c r="E121" t="inlineStr">
        <is>
          <t>TANUM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35926-2022</t>
        </is>
      </c>
      <c r="B122" s="1" t="n">
        <v>44802.52351851852</v>
      </c>
      <c r="C122" s="1" t="n">
        <v>45950</v>
      </c>
      <c r="D122" t="inlineStr">
        <is>
          <t>VÄSTRA GÖTALANDS LÄN</t>
        </is>
      </c>
      <c r="E122" t="inlineStr">
        <is>
          <t>TANUM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31778-2021</t>
        </is>
      </c>
      <c r="B123" s="1" t="n">
        <v>44369</v>
      </c>
      <c r="C123" s="1" t="n">
        <v>45950</v>
      </c>
      <c r="D123" t="inlineStr">
        <is>
          <t>VÄSTRA GÖTALANDS LÄN</t>
        </is>
      </c>
      <c r="E123" t="inlineStr">
        <is>
          <t>TANUM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56378-2022</t>
        </is>
      </c>
      <c r="B124" s="1" t="n">
        <v>44890</v>
      </c>
      <c r="C124" s="1" t="n">
        <v>45950</v>
      </c>
      <c r="D124" t="inlineStr">
        <is>
          <t>VÄSTRA GÖTALANDS LÄN</t>
        </is>
      </c>
      <c r="E124" t="inlineStr">
        <is>
          <t>TANUM</t>
        </is>
      </c>
      <c r="G124" t="n">
        <v>6.9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54054-2021</t>
        </is>
      </c>
      <c r="B125" s="1" t="n">
        <v>44470</v>
      </c>
      <c r="C125" s="1" t="n">
        <v>45950</v>
      </c>
      <c r="D125" t="inlineStr">
        <is>
          <t>VÄSTRA GÖTALANDS LÄN</t>
        </is>
      </c>
      <c r="E125" t="inlineStr">
        <is>
          <t>TANUM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15484-2021</t>
        </is>
      </c>
      <c r="B126" s="1" t="n">
        <v>44285</v>
      </c>
      <c r="C126" s="1" t="n">
        <v>45950</v>
      </c>
      <c r="D126" t="inlineStr">
        <is>
          <t>VÄSTRA GÖTALANDS LÄN</t>
        </is>
      </c>
      <c r="E126" t="inlineStr">
        <is>
          <t>TANUM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33931-2021</t>
        </is>
      </c>
      <c r="B127" s="1" t="n">
        <v>44378.75256944444</v>
      </c>
      <c r="C127" s="1" t="n">
        <v>45950</v>
      </c>
      <c r="D127" t="inlineStr">
        <is>
          <t>VÄSTRA GÖTALANDS LÄN</t>
        </is>
      </c>
      <c r="E127" t="inlineStr">
        <is>
          <t>TANUM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35622-2021</t>
        </is>
      </c>
      <c r="B128" s="1" t="n">
        <v>44386.3971875</v>
      </c>
      <c r="C128" s="1" t="n">
        <v>45950</v>
      </c>
      <c r="D128" t="inlineStr">
        <is>
          <t>VÄSTRA GÖTALANDS LÄN</t>
        </is>
      </c>
      <c r="E128" t="inlineStr">
        <is>
          <t>TANUM</t>
        </is>
      </c>
      <c r="G128" t="n">
        <v>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37130-2021</t>
        </is>
      </c>
      <c r="B129" s="1" t="n">
        <v>44395</v>
      </c>
      <c r="C129" s="1" t="n">
        <v>45950</v>
      </c>
      <c r="D129" t="inlineStr">
        <is>
          <t>VÄSTRA GÖTALANDS LÄN</t>
        </is>
      </c>
      <c r="E129" t="inlineStr">
        <is>
          <t>TANUM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57999-2021</t>
        </is>
      </c>
      <c r="B130" s="1" t="n">
        <v>44487</v>
      </c>
      <c r="C130" s="1" t="n">
        <v>45950</v>
      </c>
      <c r="D130" t="inlineStr">
        <is>
          <t>VÄSTRA GÖTALANDS LÄN</t>
        </is>
      </c>
      <c r="E130" t="inlineStr">
        <is>
          <t>TANUM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62683-2020</t>
        </is>
      </c>
      <c r="B131" s="1" t="n">
        <v>44161</v>
      </c>
      <c r="C131" s="1" t="n">
        <v>45950</v>
      </c>
      <c r="D131" t="inlineStr">
        <is>
          <t>VÄSTRA GÖTALANDS LÄN</t>
        </is>
      </c>
      <c r="E131" t="inlineStr">
        <is>
          <t>TANUM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42088-2022</t>
        </is>
      </c>
      <c r="B132" s="1" t="n">
        <v>44830.53532407407</v>
      </c>
      <c r="C132" s="1" t="n">
        <v>45950</v>
      </c>
      <c r="D132" t="inlineStr">
        <is>
          <t>VÄSTRA GÖTALANDS LÄN</t>
        </is>
      </c>
      <c r="E132" t="inlineStr">
        <is>
          <t>TANUM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226-2024</t>
        </is>
      </c>
      <c r="B133" s="1" t="n">
        <v>45293</v>
      </c>
      <c r="C133" s="1" t="n">
        <v>45950</v>
      </c>
      <c r="D133" t="inlineStr">
        <is>
          <t>VÄSTRA GÖTALANDS LÄN</t>
        </is>
      </c>
      <c r="E133" t="inlineStr">
        <is>
          <t>TANUM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34759-2021</t>
        </is>
      </c>
      <c r="B134" s="1" t="n">
        <v>44382</v>
      </c>
      <c r="C134" s="1" t="n">
        <v>45950</v>
      </c>
      <c r="D134" t="inlineStr">
        <is>
          <t>VÄSTRA GÖTALANDS LÄN</t>
        </is>
      </c>
      <c r="E134" t="inlineStr">
        <is>
          <t>TANUM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7748-2021</t>
        </is>
      </c>
      <c r="B135" s="1" t="n">
        <v>44242</v>
      </c>
      <c r="C135" s="1" t="n">
        <v>45950</v>
      </c>
      <c r="D135" t="inlineStr">
        <is>
          <t>VÄSTRA GÖTALANDS LÄN</t>
        </is>
      </c>
      <c r="E135" t="inlineStr">
        <is>
          <t>TANUM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12343-2023</t>
        </is>
      </c>
      <c r="B136" s="1" t="n">
        <v>44999.39836805555</v>
      </c>
      <c r="C136" s="1" t="n">
        <v>45950</v>
      </c>
      <c r="D136" t="inlineStr">
        <is>
          <t>VÄSTRA GÖTALANDS LÄN</t>
        </is>
      </c>
      <c r="E136" t="inlineStr">
        <is>
          <t>TANUM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29980-2024</t>
        </is>
      </c>
      <c r="B137" s="1" t="n">
        <v>45488.48725694444</v>
      </c>
      <c r="C137" s="1" t="n">
        <v>45950</v>
      </c>
      <c r="D137" t="inlineStr">
        <is>
          <t>VÄSTRA GÖTALANDS LÄN</t>
        </is>
      </c>
      <c r="E137" t="inlineStr">
        <is>
          <t>TANUM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16193-2021</t>
        </is>
      </c>
      <c r="B138" s="1" t="n">
        <v>44292</v>
      </c>
      <c r="C138" s="1" t="n">
        <v>45950</v>
      </c>
      <c r="D138" t="inlineStr">
        <is>
          <t>VÄSTRA GÖTALANDS LÄN</t>
        </is>
      </c>
      <c r="E138" t="inlineStr">
        <is>
          <t>TANUM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5715-2021</t>
        </is>
      </c>
      <c r="B139" s="1" t="n">
        <v>44229</v>
      </c>
      <c r="C139" s="1" t="n">
        <v>45950</v>
      </c>
      <c r="D139" t="inlineStr">
        <is>
          <t>VÄSTRA GÖTALANDS LÄN</t>
        </is>
      </c>
      <c r="E139" t="inlineStr">
        <is>
          <t>TANUM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23443-2021</t>
        </is>
      </c>
      <c r="B140" s="1" t="n">
        <v>44333.82861111111</v>
      </c>
      <c r="C140" s="1" t="n">
        <v>45950</v>
      </c>
      <c r="D140" t="inlineStr">
        <is>
          <t>VÄSTRA GÖTALANDS LÄN</t>
        </is>
      </c>
      <c r="E140" t="inlineStr">
        <is>
          <t>TANUM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55417-2020</t>
        </is>
      </c>
      <c r="B141" s="1" t="n">
        <v>44131.43902777778</v>
      </c>
      <c r="C141" s="1" t="n">
        <v>45950</v>
      </c>
      <c r="D141" t="inlineStr">
        <is>
          <t>VÄSTRA GÖTALANDS LÄN</t>
        </is>
      </c>
      <c r="E141" t="inlineStr">
        <is>
          <t>TANUM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13432-2024</t>
        </is>
      </c>
      <c r="B142" s="1" t="n">
        <v>45387.48319444444</v>
      </c>
      <c r="C142" s="1" t="n">
        <v>45950</v>
      </c>
      <c r="D142" t="inlineStr">
        <is>
          <t>VÄSTRA GÖTALANDS LÄN</t>
        </is>
      </c>
      <c r="E142" t="inlineStr">
        <is>
          <t>TANUM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50048-2024</t>
        </is>
      </c>
      <c r="B143" s="1" t="n">
        <v>45597</v>
      </c>
      <c r="C143" s="1" t="n">
        <v>45950</v>
      </c>
      <c r="D143" t="inlineStr">
        <is>
          <t>VÄSTRA GÖTALANDS LÄN</t>
        </is>
      </c>
      <c r="E143" t="inlineStr">
        <is>
          <t>TANUM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40043-2023</t>
        </is>
      </c>
      <c r="B144" s="1" t="n">
        <v>45168.68554398148</v>
      </c>
      <c r="C144" s="1" t="n">
        <v>45950</v>
      </c>
      <c r="D144" t="inlineStr">
        <is>
          <t>VÄSTRA GÖTALANDS LÄN</t>
        </is>
      </c>
      <c r="E144" t="inlineStr">
        <is>
          <t>TANUM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4991-2022</t>
        </is>
      </c>
      <c r="B145" s="1" t="n">
        <v>44593.60039351852</v>
      </c>
      <c r="C145" s="1" t="n">
        <v>45950</v>
      </c>
      <c r="D145" t="inlineStr">
        <is>
          <t>VÄSTRA GÖTALANDS LÄN</t>
        </is>
      </c>
      <c r="E145" t="inlineStr">
        <is>
          <t>TANUM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101-2025</t>
        </is>
      </c>
      <c r="B146" s="1" t="n">
        <v>45649</v>
      </c>
      <c r="C146" s="1" t="n">
        <v>45950</v>
      </c>
      <c r="D146" t="inlineStr">
        <is>
          <t>VÄSTRA GÖTALANDS LÄN</t>
        </is>
      </c>
      <c r="E146" t="inlineStr">
        <is>
          <t>TANUM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59166-2021</t>
        </is>
      </c>
      <c r="B147" s="1" t="n">
        <v>44490</v>
      </c>
      <c r="C147" s="1" t="n">
        <v>45950</v>
      </c>
      <c r="D147" t="inlineStr">
        <is>
          <t>VÄSTRA GÖTALANDS LÄN</t>
        </is>
      </c>
      <c r="E147" t="inlineStr">
        <is>
          <t>TANUM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39962-2021</t>
        </is>
      </c>
      <c r="B148" s="1" t="n">
        <v>44417</v>
      </c>
      <c r="C148" s="1" t="n">
        <v>45950</v>
      </c>
      <c r="D148" t="inlineStr">
        <is>
          <t>VÄSTRA GÖTALANDS LÄN</t>
        </is>
      </c>
      <c r="E148" t="inlineStr">
        <is>
          <t>TANUM</t>
        </is>
      </c>
      <c r="G148" t="n">
        <v>5.1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29499-2021</t>
        </is>
      </c>
      <c r="B149" s="1" t="n">
        <v>44361</v>
      </c>
      <c r="C149" s="1" t="n">
        <v>45950</v>
      </c>
      <c r="D149" t="inlineStr">
        <is>
          <t>VÄSTRA GÖTALANDS LÄN</t>
        </is>
      </c>
      <c r="E149" t="inlineStr">
        <is>
          <t>TANUM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23122-2024</t>
        </is>
      </c>
      <c r="B150" s="1" t="n">
        <v>45450.60342592592</v>
      </c>
      <c r="C150" s="1" t="n">
        <v>45950</v>
      </c>
      <c r="D150" t="inlineStr">
        <is>
          <t>VÄSTRA GÖTALANDS LÄN</t>
        </is>
      </c>
      <c r="E150" t="inlineStr">
        <is>
          <t>TANUM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58661-2024</t>
        </is>
      </c>
      <c r="B151" s="1" t="n">
        <v>45635.60556712963</v>
      </c>
      <c r="C151" s="1" t="n">
        <v>45950</v>
      </c>
      <c r="D151" t="inlineStr">
        <is>
          <t>VÄSTRA GÖTALANDS LÄN</t>
        </is>
      </c>
      <c r="E151" t="inlineStr">
        <is>
          <t>TANUM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24093-2022</t>
        </is>
      </c>
      <c r="B152" s="1" t="n">
        <v>44725</v>
      </c>
      <c r="C152" s="1" t="n">
        <v>45950</v>
      </c>
      <c r="D152" t="inlineStr">
        <is>
          <t>VÄSTRA GÖTALANDS LÄN</t>
        </is>
      </c>
      <c r="E152" t="inlineStr">
        <is>
          <t>TANUM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2192-2025</t>
        </is>
      </c>
      <c r="B153" s="1" t="n">
        <v>45673.37917824074</v>
      </c>
      <c r="C153" s="1" t="n">
        <v>45950</v>
      </c>
      <c r="D153" t="inlineStr">
        <is>
          <t>VÄSTRA GÖTALANDS LÄN</t>
        </is>
      </c>
      <c r="E153" t="inlineStr">
        <is>
          <t>TANUM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4362-2023</t>
        </is>
      </c>
      <c r="B154" s="1" t="n">
        <v>44954</v>
      </c>
      <c r="C154" s="1" t="n">
        <v>45950</v>
      </c>
      <c r="D154" t="inlineStr">
        <is>
          <t>VÄSTRA GÖTALANDS LÄN</t>
        </is>
      </c>
      <c r="E154" t="inlineStr">
        <is>
          <t>TANUM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57846-2021</t>
        </is>
      </c>
      <c r="B155" s="1" t="n">
        <v>44484.82210648148</v>
      </c>
      <c r="C155" s="1" t="n">
        <v>45950</v>
      </c>
      <c r="D155" t="inlineStr">
        <is>
          <t>VÄSTRA GÖTALANDS LÄN</t>
        </is>
      </c>
      <c r="E155" t="inlineStr">
        <is>
          <t>TANUM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16479-2021</t>
        </is>
      </c>
      <c r="B156" s="1" t="n">
        <v>44293.554375</v>
      </c>
      <c r="C156" s="1" t="n">
        <v>45950</v>
      </c>
      <c r="D156" t="inlineStr">
        <is>
          <t>VÄSTRA GÖTALANDS LÄN</t>
        </is>
      </c>
      <c r="E156" t="inlineStr">
        <is>
          <t>TANUM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48640-2023</t>
        </is>
      </c>
      <c r="B157" s="1" t="n">
        <v>45208</v>
      </c>
      <c r="C157" s="1" t="n">
        <v>45950</v>
      </c>
      <c r="D157" t="inlineStr">
        <is>
          <t>VÄSTRA GÖTALANDS LÄN</t>
        </is>
      </c>
      <c r="E157" t="inlineStr">
        <is>
          <t>TANUM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58681-2024</t>
        </is>
      </c>
      <c r="B158" s="1" t="n">
        <v>45635.61482638889</v>
      </c>
      <c r="C158" s="1" t="n">
        <v>45950</v>
      </c>
      <c r="D158" t="inlineStr">
        <is>
          <t>VÄSTRA GÖTALANDS LÄN</t>
        </is>
      </c>
      <c r="E158" t="inlineStr">
        <is>
          <t>TANUM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44889-2022</t>
        </is>
      </c>
      <c r="B159" s="1" t="n">
        <v>44841.49253472222</v>
      </c>
      <c r="C159" s="1" t="n">
        <v>45950</v>
      </c>
      <c r="D159" t="inlineStr">
        <is>
          <t>VÄSTRA GÖTALANDS LÄN</t>
        </is>
      </c>
      <c r="E159" t="inlineStr">
        <is>
          <t>TANUM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35440-2024</t>
        </is>
      </c>
      <c r="B160" s="1" t="n">
        <v>45531</v>
      </c>
      <c r="C160" s="1" t="n">
        <v>45950</v>
      </c>
      <c r="D160" t="inlineStr">
        <is>
          <t>VÄSTRA GÖTALANDS LÄN</t>
        </is>
      </c>
      <c r="E160" t="inlineStr">
        <is>
          <t>TANUM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49746-2021</t>
        </is>
      </c>
      <c r="B161" s="1" t="n">
        <v>44455</v>
      </c>
      <c r="C161" s="1" t="n">
        <v>45950</v>
      </c>
      <c r="D161" t="inlineStr">
        <is>
          <t>VÄSTRA GÖTALANDS LÄN</t>
        </is>
      </c>
      <c r="E161" t="inlineStr">
        <is>
          <t>TANUM</t>
        </is>
      </c>
      <c r="G161" t="n">
        <v>5.5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3493-2022</t>
        </is>
      </c>
      <c r="B162" s="1" t="n">
        <v>44585</v>
      </c>
      <c r="C162" s="1" t="n">
        <v>45950</v>
      </c>
      <c r="D162" t="inlineStr">
        <is>
          <t>VÄSTRA GÖTALANDS LÄN</t>
        </is>
      </c>
      <c r="E162" t="inlineStr">
        <is>
          <t>TANUM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25975-2021</t>
        </is>
      </c>
      <c r="B163" s="1" t="n">
        <v>44344</v>
      </c>
      <c r="C163" s="1" t="n">
        <v>45950</v>
      </c>
      <c r="D163" t="inlineStr">
        <is>
          <t>VÄSTRA GÖTALANDS LÄN</t>
        </is>
      </c>
      <c r="E163" t="inlineStr">
        <is>
          <t>TANUM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6112-2025</t>
        </is>
      </c>
      <c r="B164" s="1" t="n">
        <v>45698.31922453704</v>
      </c>
      <c r="C164" s="1" t="n">
        <v>45950</v>
      </c>
      <c r="D164" t="inlineStr">
        <is>
          <t>VÄSTRA GÖTALANDS LÄN</t>
        </is>
      </c>
      <c r="E164" t="inlineStr">
        <is>
          <t>TANUM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36949-2024</t>
        </is>
      </c>
      <c r="B165" s="1" t="n">
        <v>45538.70457175926</v>
      </c>
      <c r="C165" s="1" t="n">
        <v>45950</v>
      </c>
      <c r="D165" t="inlineStr">
        <is>
          <t>VÄSTRA GÖTALANDS LÄN</t>
        </is>
      </c>
      <c r="E165" t="inlineStr">
        <is>
          <t>TANUM</t>
        </is>
      </c>
      <c r="G165" t="n">
        <v>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53838-2023</t>
        </is>
      </c>
      <c r="B166" s="1" t="n">
        <v>45231</v>
      </c>
      <c r="C166" s="1" t="n">
        <v>45950</v>
      </c>
      <c r="D166" t="inlineStr">
        <is>
          <t>VÄSTRA GÖTALANDS LÄN</t>
        </is>
      </c>
      <c r="E166" t="inlineStr">
        <is>
          <t>TANUM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5655-2024</t>
        </is>
      </c>
      <c r="B167" s="1" t="n">
        <v>45334.63966435185</v>
      </c>
      <c r="C167" s="1" t="n">
        <v>45950</v>
      </c>
      <c r="D167" t="inlineStr">
        <is>
          <t>VÄSTRA GÖTALANDS LÄN</t>
        </is>
      </c>
      <c r="E167" t="inlineStr">
        <is>
          <t>TANUM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14004-2024</t>
        </is>
      </c>
      <c r="B168" s="1" t="n">
        <v>45392.47069444445</v>
      </c>
      <c r="C168" s="1" t="n">
        <v>45950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17137-2025</t>
        </is>
      </c>
      <c r="B169" s="1" t="n">
        <v>45755</v>
      </c>
      <c r="C169" s="1" t="n">
        <v>45950</v>
      </c>
      <c r="D169" t="inlineStr">
        <is>
          <t>VÄSTRA GÖTALANDS LÄN</t>
        </is>
      </c>
      <c r="E169" t="inlineStr">
        <is>
          <t>TANUM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8474-2024</t>
        </is>
      </c>
      <c r="B170" s="1" t="n">
        <v>45355.39510416667</v>
      </c>
      <c r="C170" s="1" t="n">
        <v>45950</v>
      </c>
      <c r="D170" t="inlineStr">
        <is>
          <t>VÄSTRA GÖTALANDS LÄN</t>
        </is>
      </c>
      <c r="E170" t="inlineStr">
        <is>
          <t>TANUM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28795-2023</t>
        </is>
      </c>
      <c r="B171" s="1" t="n">
        <v>45104.35747685185</v>
      </c>
      <c r="C171" s="1" t="n">
        <v>45950</v>
      </c>
      <c r="D171" t="inlineStr">
        <is>
          <t>VÄSTRA GÖTALANDS LÄN</t>
        </is>
      </c>
      <c r="E171" t="inlineStr">
        <is>
          <t>TANUM</t>
        </is>
      </c>
      <c r="F171" t="inlineStr">
        <is>
          <t>Naturvårdsverket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29437-2023</t>
        </is>
      </c>
      <c r="B172" s="1" t="n">
        <v>45106</v>
      </c>
      <c r="C172" s="1" t="n">
        <v>45950</v>
      </c>
      <c r="D172" t="inlineStr">
        <is>
          <t>VÄSTRA GÖTALANDS LÄN</t>
        </is>
      </c>
      <c r="E172" t="inlineStr">
        <is>
          <t>TANUM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37790-2023</t>
        </is>
      </c>
      <c r="B173" s="1" t="n">
        <v>45159.85258101852</v>
      </c>
      <c r="C173" s="1" t="n">
        <v>45950</v>
      </c>
      <c r="D173" t="inlineStr">
        <is>
          <t>VÄSTRA GÖTALANDS LÄN</t>
        </is>
      </c>
      <c r="E173" t="inlineStr">
        <is>
          <t>TANUM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60911-2023</t>
        </is>
      </c>
      <c r="B174" s="1" t="n">
        <v>45261.38917824074</v>
      </c>
      <c r="C174" s="1" t="n">
        <v>45950</v>
      </c>
      <c r="D174" t="inlineStr">
        <is>
          <t>VÄSTRA GÖTALANDS LÄN</t>
        </is>
      </c>
      <c r="E174" t="inlineStr">
        <is>
          <t>TANUM</t>
        </is>
      </c>
      <c r="G174" t="n">
        <v>11.3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13386-2023</t>
        </is>
      </c>
      <c r="B175" s="1" t="n">
        <v>45005.5162037037</v>
      </c>
      <c r="C175" s="1" t="n">
        <v>45950</v>
      </c>
      <c r="D175" t="inlineStr">
        <is>
          <t>VÄSTRA GÖTALANDS LÄN</t>
        </is>
      </c>
      <c r="E175" t="inlineStr">
        <is>
          <t>TANUM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18557-2021</t>
        </is>
      </c>
      <c r="B176" s="1" t="n">
        <v>44306</v>
      </c>
      <c r="C176" s="1" t="n">
        <v>45950</v>
      </c>
      <c r="D176" t="inlineStr">
        <is>
          <t>VÄSTRA GÖTALANDS LÄN</t>
        </is>
      </c>
      <c r="E176" t="inlineStr">
        <is>
          <t>TANUM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61715-2023</t>
        </is>
      </c>
      <c r="B177" s="1" t="n">
        <v>45265.66866898148</v>
      </c>
      <c r="C177" s="1" t="n">
        <v>45950</v>
      </c>
      <c r="D177" t="inlineStr">
        <is>
          <t>VÄSTRA GÖTALANDS LÄN</t>
        </is>
      </c>
      <c r="E177" t="inlineStr">
        <is>
          <t>TANUM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53759-2021</t>
        </is>
      </c>
      <c r="B178" s="1" t="n">
        <v>44469</v>
      </c>
      <c r="C178" s="1" t="n">
        <v>45950</v>
      </c>
      <c r="D178" t="inlineStr">
        <is>
          <t>VÄSTRA GÖTALANDS LÄN</t>
        </is>
      </c>
      <c r="E178" t="inlineStr">
        <is>
          <t>TANUM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37106-2023</t>
        </is>
      </c>
      <c r="B179" s="1" t="n">
        <v>45155</v>
      </c>
      <c r="C179" s="1" t="n">
        <v>45950</v>
      </c>
      <c r="D179" t="inlineStr">
        <is>
          <t>VÄSTRA GÖTALANDS LÄN</t>
        </is>
      </c>
      <c r="E179" t="inlineStr">
        <is>
          <t>TANUM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21751-2023</t>
        </is>
      </c>
      <c r="B180" s="1" t="n">
        <v>45063</v>
      </c>
      <c r="C180" s="1" t="n">
        <v>45950</v>
      </c>
      <c r="D180" t="inlineStr">
        <is>
          <t>VÄSTRA GÖTALANDS LÄN</t>
        </is>
      </c>
      <c r="E180" t="inlineStr">
        <is>
          <t>TANUM</t>
        </is>
      </c>
      <c r="F180" t="inlineStr">
        <is>
          <t>Kyrkan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30632-2023</t>
        </is>
      </c>
      <c r="B181" s="1" t="n">
        <v>45102</v>
      </c>
      <c r="C181" s="1" t="n">
        <v>45950</v>
      </c>
      <c r="D181" t="inlineStr">
        <is>
          <t>VÄSTRA GÖTALANDS LÄN</t>
        </is>
      </c>
      <c r="E181" t="inlineStr">
        <is>
          <t>TANUM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64997-2023</t>
        </is>
      </c>
      <c r="B182" s="1" t="n">
        <v>45286</v>
      </c>
      <c r="C182" s="1" t="n">
        <v>45950</v>
      </c>
      <c r="D182" t="inlineStr">
        <is>
          <t>VÄSTRA GÖTALANDS LÄN</t>
        </is>
      </c>
      <c r="E182" t="inlineStr">
        <is>
          <t>TANUM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46118-2023</t>
        </is>
      </c>
      <c r="B183" s="1" t="n">
        <v>45196.55233796296</v>
      </c>
      <c r="C183" s="1" t="n">
        <v>45950</v>
      </c>
      <c r="D183" t="inlineStr">
        <is>
          <t>VÄSTRA GÖTALANDS LÄN</t>
        </is>
      </c>
      <c r="E183" t="inlineStr">
        <is>
          <t>TANUM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47085-2025</t>
        </is>
      </c>
      <c r="B184" s="1" t="n">
        <v>45929.6434375</v>
      </c>
      <c r="C184" s="1" t="n">
        <v>45950</v>
      </c>
      <c r="D184" t="inlineStr">
        <is>
          <t>VÄSTRA GÖTALANDS LÄN</t>
        </is>
      </c>
      <c r="E184" t="inlineStr">
        <is>
          <t>TANUM</t>
        </is>
      </c>
      <c r="F184" t="inlineStr">
        <is>
          <t>Kyrkan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33925-2021</t>
        </is>
      </c>
      <c r="B185" s="1" t="n">
        <v>44378.73386574074</v>
      </c>
      <c r="C185" s="1" t="n">
        <v>45950</v>
      </c>
      <c r="D185" t="inlineStr">
        <is>
          <t>VÄSTRA GÖTALANDS LÄN</t>
        </is>
      </c>
      <c r="E185" t="inlineStr">
        <is>
          <t>TANUM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72227-2021</t>
        </is>
      </c>
      <c r="B186" s="1" t="n">
        <v>44544.86215277778</v>
      </c>
      <c r="C186" s="1" t="n">
        <v>45950</v>
      </c>
      <c r="D186" t="inlineStr">
        <is>
          <t>VÄSTRA GÖTALANDS LÄN</t>
        </is>
      </c>
      <c r="E186" t="inlineStr">
        <is>
          <t>TANUM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37977-2024</t>
        </is>
      </c>
      <c r="B187" s="1" t="n">
        <v>45544.57728009259</v>
      </c>
      <c r="C187" s="1" t="n">
        <v>45950</v>
      </c>
      <c r="D187" t="inlineStr">
        <is>
          <t>VÄSTRA GÖTALANDS LÄN</t>
        </is>
      </c>
      <c r="E187" t="inlineStr">
        <is>
          <t>TANUM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11945-2025</t>
        </is>
      </c>
      <c r="B188" s="1" t="n">
        <v>45728.5480787037</v>
      </c>
      <c r="C188" s="1" t="n">
        <v>45950</v>
      </c>
      <c r="D188" t="inlineStr">
        <is>
          <t>VÄSTRA GÖTALANDS LÄN</t>
        </is>
      </c>
      <c r="E188" t="inlineStr">
        <is>
          <t>TANUM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312-2025</t>
        </is>
      </c>
      <c r="B189" s="1" t="n">
        <v>45660</v>
      </c>
      <c r="C189" s="1" t="n">
        <v>45950</v>
      </c>
      <c r="D189" t="inlineStr">
        <is>
          <t>VÄSTRA GÖTALANDS LÄN</t>
        </is>
      </c>
      <c r="E189" t="inlineStr">
        <is>
          <t>TANUM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4515-2025</t>
        </is>
      </c>
      <c r="B190" s="1" t="n">
        <v>45686.8584375</v>
      </c>
      <c r="C190" s="1" t="n">
        <v>45950</v>
      </c>
      <c r="D190" t="inlineStr">
        <is>
          <t>VÄSTRA GÖTALANDS LÄN</t>
        </is>
      </c>
      <c r="E190" t="inlineStr">
        <is>
          <t>TANUM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12077-2023</t>
        </is>
      </c>
      <c r="B191" s="1" t="n">
        <v>44997.45451388889</v>
      </c>
      <c r="C191" s="1" t="n">
        <v>45950</v>
      </c>
      <c r="D191" t="inlineStr">
        <is>
          <t>VÄSTRA GÖTALANDS LÄN</t>
        </is>
      </c>
      <c r="E191" t="inlineStr">
        <is>
          <t>TANUM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59821-2022</t>
        </is>
      </c>
      <c r="B192" s="1" t="n">
        <v>44908</v>
      </c>
      <c r="C192" s="1" t="n">
        <v>45950</v>
      </c>
      <c r="D192" t="inlineStr">
        <is>
          <t>VÄSTRA GÖTALANDS LÄN</t>
        </is>
      </c>
      <c r="E192" t="inlineStr">
        <is>
          <t>TANUM</t>
        </is>
      </c>
      <c r="G192" t="n">
        <v>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7352-2022</t>
        </is>
      </c>
      <c r="B193" s="1" t="n">
        <v>44606</v>
      </c>
      <c r="C193" s="1" t="n">
        <v>45950</v>
      </c>
      <c r="D193" t="inlineStr">
        <is>
          <t>VÄSTRA GÖTALANDS LÄN</t>
        </is>
      </c>
      <c r="E193" t="inlineStr">
        <is>
          <t>TANUM</t>
        </is>
      </c>
      <c r="G193" t="n">
        <v>5.9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21240-2024</t>
        </is>
      </c>
      <c r="B194" s="1" t="n">
        <v>45440</v>
      </c>
      <c r="C194" s="1" t="n">
        <v>45950</v>
      </c>
      <c r="D194" t="inlineStr">
        <is>
          <t>VÄSTRA GÖTALANDS LÄN</t>
        </is>
      </c>
      <c r="E194" t="inlineStr">
        <is>
          <t>TANUM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3763-2024</t>
        </is>
      </c>
      <c r="B195" s="1" t="n">
        <v>45321.55988425926</v>
      </c>
      <c r="C195" s="1" t="n">
        <v>45950</v>
      </c>
      <c r="D195" t="inlineStr">
        <is>
          <t>VÄSTRA GÖTALANDS LÄN</t>
        </is>
      </c>
      <c r="E195" t="inlineStr">
        <is>
          <t>TANUM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68161-2021</t>
        </is>
      </c>
      <c r="B196" s="1" t="n">
        <v>44526.45810185185</v>
      </c>
      <c r="C196" s="1" t="n">
        <v>45950</v>
      </c>
      <c r="D196" t="inlineStr">
        <is>
          <t>VÄSTRA GÖTALANDS LÄN</t>
        </is>
      </c>
      <c r="E196" t="inlineStr">
        <is>
          <t>TANUM</t>
        </is>
      </c>
      <c r="G196" t="n">
        <v>10.3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41297-2023</t>
        </is>
      </c>
      <c r="B197" s="1" t="n">
        <v>45174</v>
      </c>
      <c r="C197" s="1" t="n">
        <v>45950</v>
      </c>
      <c r="D197" t="inlineStr">
        <is>
          <t>VÄSTRA GÖTALANDS LÄN</t>
        </is>
      </c>
      <c r="E197" t="inlineStr">
        <is>
          <t>TANUM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17522-2025</t>
        </is>
      </c>
      <c r="B198" s="1" t="n">
        <v>45757.57973379629</v>
      </c>
      <c r="C198" s="1" t="n">
        <v>45950</v>
      </c>
      <c r="D198" t="inlineStr">
        <is>
          <t>VÄSTRA GÖTALANDS LÄN</t>
        </is>
      </c>
      <c r="E198" t="inlineStr">
        <is>
          <t>TANUM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66945-2021</t>
        </is>
      </c>
      <c r="B199" s="1" t="n">
        <v>44522</v>
      </c>
      <c r="C199" s="1" t="n">
        <v>45950</v>
      </c>
      <c r="D199" t="inlineStr">
        <is>
          <t>VÄSTRA GÖTALANDS LÄN</t>
        </is>
      </c>
      <c r="E199" t="inlineStr">
        <is>
          <t>TANUM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43594-2023</t>
        </is>
      </c>
      <c r="B200" s="1" t="n">
        <v>45184</v>
      </c>
      <c r="C200" s="1" t="n">
        <v>45950</v>
      </c>
      <c r="D200" t="inlineStr">
        <is>
          <t>VÄSTRA GÖTALANDS LÄN</t>
        </is>
      </c>
      <c r="E200" t="inlineStr">
        <is>
          <t>TANUM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11142-2024</t>
        </is>
      </c>
      <c r="B201" s="1" t="n">
        <v>45371.45964120371</v>
      </c>
      <c r="C201" s="1" t="n">
        <v>45950</v>
      </c>
      <c r="D201" t="inlineStr">
        <is>
          <t>VÄSTRA GÖTALANDS LÄN</t>
        </is>
      </c>
      <c r="E201" t="inlineStr">
        <is>
          <t>TANUM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64980-2020</t>
        </is>
      </c>
      <c r="B202" s="1" t="n">
        <v>44172</v>
      </c>
      <c r="C202" s="1" t="n">
        <v>45950</v>
      </c>
      <c r="D202" t="inlineStr">
        <is>
          <t>VÄSTRA GÖTALANDS LÄN</t>
        </is>
      </c>
      <c r="E202" t="inlineStr">
        <is>
          <t>TANUM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16471-2023</t>
        </is>
      </c>
      <c r="B203" s="1" t="n">
        <v>45026</v>
      </c>
      <c r="C203" s="1" t="n">
        <v>45950</v>
      </c>
      <c r="D203" t="inlineStr">
        <is>
          <t>VÄSTRA GÖTALANDS LÄN</t>
        </is>
      </c>
      <c r="E203" t="inlineStr">
        <is>
          <t>TANUM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20190-2022</t>
        </is>
      </c>
      <c r="B204" s="1" t="n">
        <v>44698</v>
      </c>
      <c r="C204" s="1" t="n">
        <v>45950</v>
      </c>
      <c r="D204" t="inlineStr">
        <is>
          <t>VÄSTRA GÖTALANDS LÄN</t>
        </is>
      </c>
      <c r="E204" t="inlineStr">
        <is>
          <t>TANUM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37073-2023</t>
        </is>
      </c>
      <c r="B205" s="1" t="n">
        <v>45154</v>
      </c>
      <c r="C205" s="1" t="n">
        <v>45950</v>
      </c>
      <c r="D205" t="inlineStr">
        <is>
          <t>VÄSTRA GÖTALANDS LÄN</t>
        </is>
      </c>
      <c r="E205" t="inlineStr">
        <is>
          <t>TANUM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9764-2025</t>
        </is>
      </c>
      <c r="B206" s="1" t="n">
        <v>45716.47998842593</v>
      </c>
      <c r="C206" s="1" t="n">
        <v>45950</v>
      </c>
      <c r="D206" t="inlineStr">
        <is>
          <t>VÄSTRA GÖTALANDS LÄN</t>
        </is>
      </c>
      <c r="E206" t="inlineStr">
        <is>
          <t>TANUM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38804-2025</t>
        </is>
      </c>
      <c r="B207" s="1" t="n">
        <v>45887.46581018518</v>
      </c>
      <c r="C207" s="1" t="n">
        <v>45950</v>
      </c>
      <c r="D207" t="inlineStr">
        <is>
          <t>VÄSTRA GÖTALANDS LÄN</t>
        </is>
      </c>
      <c r="E207" t="inlineStr">
        <is>
          <t>TANUM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14544-2025</t>
        </is>
      </c>
      <c r="B208" s="1" t="n">
        <v>45741.69476851852</v>
      </c>
      <c r="C208" s="1" t="n">
        <v>45950</v>
      </c>
      <c r="D208" t="inlineStr">
        <is>
          <t>VÄSTRA GÖTALANDS LÄN</t>
        </is>
      </c>
      <c r="E208" t="inlineStr">
        <is>
          <t>TANUM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45068-2021</t>
        </is>
      </c>
      <c r="B209" s="1" t="n">
        <v>44439.36196759259</v>
      </c>
      <c r="C209" s="1" t="n">
        <v>45950</v>
      </c>
      <c r="D209" t="inlineStr">
        <is>
          <t>VÄSTRA GÖTALANDS LÄN</t>
        </is>
      </c>
      <c r="E209" t="inlineStr">
        <is>
          <t>TANUM</t>
        </is>
      </c>
      <c r="G209" t="n">
        <v>15.2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3131-2023</t>
        </is>
      </c>
      <c r="B210" s="1" t="n">
        <v>44946</v>
      </c>
      <c r="C210" s="1" t="n">
        <v>45950</v>
      </c>
      <c r="D210" t="inlineStr">
        <is>
          <t>VÄSTRA GÖTALANDS LÄN</t>
        </is>
      </c>
      <c r="E210" t="inlineStr">
        <is>
          <t>TANUM</t>
        </is>
      </c>
      <c r="G210" t="n">
        <v>11.4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6841-2023</t>
        </is>
      </c>
      <c r="B211" s="1" t="n">
        <v>44964</v>
      </c>
      <c r="C211" s="1" t="n">
        <v>45950</v>
      </c>
      <c r="D211" t="inlineStr">
        <is>
          <t>VÄSTRA GÖTALANDS LÄN</t>
        </is>
      </c>
      <c r="E211" t="inlineStr">
        <is>
          <t>TANUM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45744-2024</t>
        </is>
      </c>
      <c r="B212" s="1" t="n">
        <v>45579.62533564815</v>
      </c>
      <c r="C212" s="1" t="n">
        <v>45950</v>
      </c>
      <c r="D212" t="inlineStr">
        <is>
          <t>VÄSTRA GÖTALANDS LÄN</t>
        </is>
      </c>
      <c r="E212" t="inlineStr">
        <is>
          <t>TANUM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1134-2022</t>
        </is>
      </c>
      <c r="B213" s="1" t="n">
        <v>44572.38181712963</v>
      </c>
      <c r="C213" s="1" t="n">
        <v>45950</v>
      </c>
      <c r="D213" t="inlineStr">
        <is>
          <t>VÄSTRA GÖTALANDS LÄN</t>
        </is>
      </c>
      <c r="E213" t="inlineStr">
        <is>
          <t>TANUM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10675-2024</t>
        </is>
      </c>
      <c r="B214" s="1" t="n">
        <v>45369.35518518519</v>
      </c>
      <c r="C214" s="1" t="n">
        <v>45950</v>
      </c>
      <c r="D214" t="inlineStr">
        <is>
          <t>VÄSTRA GÖTALANDS LÄN</t>
        </is>
      </c>
      <c r="E214" t="inlineStr">
        <is>
          <t>TANUM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1555-2022</t>
        </is>
      </c>
      <c r="B215" s="1" t="n">
        <v>44573.62219907407</v>
      </c>
      <c r="C215" s="1" t="n">
        <v>45950</v>
      </c>
      <c r="D215" t="inlineStr">
        <is>
          <t>VÄSTRA GÖTALANDS LÄN</t>
        </is>
      </c>
      <c r="E215" t="inlineStr">
        <is>
          <t>TANUM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57629-2024</t>
        </is>
      </c>
      <c r="B216" s="1" t="n">
        <v>45630.5583912037</v>
      </c>
      <c r="C216" s="1" t="n">
        <v>45950</v>
      </c>
      <c r="D216" t="inlineStr">
        <is>
          <t>VÄSTRA GÖTALANDS LÄN</t>
        </is>
      </c>
      <c r="E216" t="inlineStr">
        <is>
          <t>TANUM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55258-2024</t>
        </is>
      </c>
      <c r="B217" s="1" t="n">
        <v>45621.60280092592</v>
      </c>
      <c r="C217" s="1" t="n">
        <v>45950</v>
      </c>
      <c r="D217" t="inlineStr">
        <is>
          <t>VÄSTRA GÖTALANDS LÄN</t>
        </is>
      </c>
      <c r="E217" t="inlineStr">
        <is>
          <t>TANUM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53406-2022</t>
        </is>
      </c>
      <c r="B218" s="1" t="n">
        <v>44879</v>
      </c>
      <c r="C218" s="1" t="n">
        <v>45950</v>
      </c>
      <c r="D218" t="inlineStr">
        <is>
          <t>VÄSTRA GÖTALANDS LÄN</t>
        </is>
      </c>
      <c r="E218" t="inlineStr">
        <is>
          <t>TANUM</t>
        </is>
      </c>
      <c r="G218" t="n">
        <v>6.1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41067-2023</t>
        </is>
      </c>
      <c r="B219" s="1" t="n">
        <v>45170</v>
      </c>
      <c r="C219" s="1" t="n">
        <v>45950</v>
      </c>
      <c r="D219" t="inlineStr">
        <is>
          <t>VÄSTRA GÖTALANDS LÄN</t>
        </is>
      </c>
      <c r="E219" t="inlineStr">
        <is>
          <t>TANUM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36844-2024</t>
        </is>
      </c>
      <c r="B220" s="1" t="n">
        <v>45538.54412037037</v>
      </c>
      <c r="C220" s="1" t="n">
        <v>45950</v>
      </c>
      <c r="D220" t="inlineStr">
        <is>
          <t>VÄSTRA GÖTALANDS LÄN</t>
        </is>
      </c>
      <c r="E220" t="inlineStr">
        <is>
          <t>TANUM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46241-2023</t>
        </is>
      </c>
      <c r="B221" s="1" t="n">
        <v>45196</v>
      </c>
      <c r="C221" s="1" t="n">
        <v>45950</v>
      </c>
      <c r="D221" t="inlineStr">
        <is>
          <t>VÄSTRA GÖTALANDS LÄN</t>
        </is>
      </c>
      <c r="E221" t="inlineStr">
        <is>
          <t>TANUM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594-2023</t>
        </is>
      </c>
      <c r="B222" s="1" t="n">
        <v>44925</v>
      </c>
      <c r="C222" s="1" t="n">
        <v>45950</v>
      </c>
      <c r="D222" t="inlineStr">
        <is>
          <t>VÄSTRA GÖTALANDS LÄN</t>
        </is>
      </c>
      <c r="E222" t="inlineStr">
        <is>
          <t>TANUM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13997-2025</t>
        </is>
      </c>
      <c r="B223" s="1" t="n">
        <v>45739.80998842593</v>
      </c>
      <c r="C223" s="1" t="n">
        <v>45950</v>
      </c>
      <c r="D223" t="inlineStr">
        <is>
          <t>VÄSTRA GÖTALANDS LÄN</t>
        </is>
      </c>
      <c r="E223" t="inlineStr">
        <is>
          <t>TANUM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63132-2023</t>
        </is>
      </c>
      <c r="B224" s="1" t="n">
        <v>45273.460625</v>
      </c>
      <c r="C224" s="1" t="n">
        <v>45950</v>
      </c>
      <c r="D224" t="inlineStr">
        <is>
          <t>VÄSTRA GÖTALANDS LÄN</t>
        </is>
      </c>
      <c r="E224" t="inlineStr">
        <is>
          <t>TANUM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46140-2022</t>
        </is>
      </c>
      <c r="B225" s="1" t="n">
        <v>44846</v>
      </c>
      <c r="C225" s="1" t="n">
        <v>45950</v>
      </c>
      <c r="D225" t="inlineStr">
        <is>
          <t>VÄSTRA GÖTALANDS LÄN</t>
        </is>
      </c>
      <c r="E225" t="inlineStr">
        <is>
          <t>TANUM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5392-2025</t>
        </is>
      </c>
      <c r="B226" s="1" t="n">
        <v>45692.6357175926</v>
      </c>
      <c r="C226" s="1" t="n">
        <v>45950</v>
      </c>
      <c r="D226" t="inlineStr">
        <is>
          <t>VÄSTRA GÖTALANDS LÄN</t>
        </is>
      </c>
      <c r="E226" t="inlineStr">
        <is>
          <t>TANUM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60624-2021</t>
        </is>
      </c>
      <c r="B227" s="1" t="n">
        <v>44496.59633101852</v>
      </c>
      <c r="C227" s="1" t="n">
        <v>45950</v>
      </c>
      <c r="D227" t="inlineStr">
        <is>
          <t>VÄSTRA GÖTALANDS LÄN</t>
        </is>
      </c>
      <c r="E227" t="inlineStr">
        <is>
          <t>TANUM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26623-2024</t>
        </is>
      </c>
      <c r="B228" s="1" t="n">
        <v>45469.75761574074</v>
      </c>
      <c r="C228" s="1" t="n">
        <v>45950</v>
      </c>
      <c r="D228" t="inlineStr">
        <is>
          <t>VÄSTRA GÖTALANDS LÄN</t>
        </is>
      </c>
      <c r="E228" t="inlineStr">
        <is>
          <t>TANUM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24880-2023</t>
        </is>
      </c>
      <c r="B229" s="1" t="n">
        <v>45085</v>
      </c>
      <c r="C229" s="1" t="n">
        <v>45950</v>
      </c>
      <c r="D229" t="inlineStr">
        <is>
          <t>VÄSTRA GÖTALANDS LÄN</t>
        </is>
      </c>
      <c r="E229" t="inlineStr">
        <is>
          <t>TANUM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37953-2024</t>
        </is>
      </c>
      <c r="B230" s="1" t="n">
        <v>45544.52134259259</v>
      </c>
      <c r="C230" s="1" t="n">
        <v>45950</v>
      </c>
      <c r="D230" t="inlineStr">
        <is>
          <t>VÄSTRA GÖTALANDS LÄN</t>
        </is>
      </c>
      <c r="E230" t="inlineStr">
        <is>
          <t>TANUM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23696-2024</t>
        </is>
      </c>
      <c r="B231" s="1" t="n">
        <v>45454.66947916667</v>
      </c>
      <c r="C231" s="1" t="n">
        <v>45950</v>
      </c>
      <c r="D231" t="inlineStr">
        <is>
          <t>VÄSTRA GÖTALANDS LÄN</t>
        </is>
      </c>
      <c r="E231" t="inlineStr">
        <is>
          <t>TANUM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23698-2024</t>
        </is>
      </c>
      <c r="B232" s="1" t="n">
        <v>45454.67317129629</v>
      </c>
      <c r="C232" s="1" t="n">
        <v>45950</v>
      </c>
      <c r="D232" t="inlineStr">
        <is>
          <t>VÄSTRA GÖTALANDS LÄN</t>
        </is>
      </c>
      <c r="E232" t="inlineStr">
        <is>
          <t>TANUM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45952-2024</t>
        </is>
      </c>
      <c r="B233" s="1" t="n">
        <v>45580.56090277778</v>
      </c>
      <c r="C233" s="1" t="n">
        <v>45950</v>
      </c>
      <c r="D233" t="inlineStr">
        <is>
          <t>VÄSTRA GÖTALANDS LÄN</t>
        </is>
      </c>
      <c r="E233" t="inlineStr">
        <is>
          <t>TANUM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2446-2024</t>
        </is>
      </c>
      <c r="B234" s="1" t="n">
        <v>45311</v>
      </c>
      <c r="C234" s="1" t="n">
        <v>45950</v>
      </c>
      <c r="D234" t="inlineStr">
        <is>
          <t>VÄSTRA GÖTALANDS LÄN</t>
        </is>
      </c>
      <c r="E234" t="inlineStr">
        <is>
          <t>TANUM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8584-2022</t>
        </is>
      </c>
      <c r="B235" s="1" t="n">
        <v>44613</v>
      </c>
      <c r="C235" s="1" t="n">
        <v>45950</v>
      </c>
      <c r="D235" t="inlineStr">
        <is>
          <t>VÄSTRA GÖTALANDS LÄN</t>
        </is>
      </c>
      <c r="E235" t="inlineStr">
        <is>
          <t>TANUM</t>
        </is>
      </c>
      <c r="G235" t="n">
        <v>10.6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8586-2022</t>
        </is>
      </c>
      <c r="B236" s="1" t="n">
        <v>44613</v>
      </c>
      <c r="C236" s="1" t="n">
        <v>45950</v>
      </c>
      <c r="D236" t="inlineStr">
        <is>
          <t>VÄSTRA GÖTALANDS LÄN</t>
        </is>
      </c>
      <c r="E236" t="inlineStr">
        <is>
          <t>TANUM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11955-2025</t>
        </is>
      </c>
      <c r="B237" s="1" t="n">
        <v>45728.56789351852</v>
      </c>
      <c r="C237" s="1" t="n">
        <v>45950</v>
      </c>
      <c r="D237" t="inlineStr">
        <is>
          <t>VÄSTRA GÖTALANDS LÄN</t>
        </is>
      </c>
      <c r="E237" t="inlineStr">
        <is>
          <t>TANUM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19125-2023</t>
        </is>
      </c>
      <c r="B238" s="1" t="n">
        <v>45048</v>
      </c>
      <c r="C238" s="1" t="n">
        <v>45950</v>
      </c>
      <c r="D238" t="inlineStr">
        <is>
          <t>VÄSTRA GÖTALANDS LÄN</t>
        </is>
      </c>
      <c r="E238" t="inlineStr">
        <is>
          <t>TANUM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6243-2025</t>
        </is>
      </c>
      <c r="B239" s="1" t="n">
        <v>45698</v>
      </c>
      <c r="C239" s="1" t="n">
        <v>45950</v>
      </c>
      <c r="D239" t="inlineStr">
        <is>
          <t>VÄSTRA GÖTALANDS LÄN</t>
        </is>
      </c>
      <c r="E239" t="inlineStr">
        <is>
          <t>TANUM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57684-2022</t>
        </is>
      </c>
      <c r="B240" s="1" t="n">
        <v>44897.47668981482</v>
      </c>
      <c r="C240" s="1" t="n">
        <v>45950</v>
      </c>
      <c r="D240" t="inlineStr">
        <is>
          <t>VÄSTRA GÖTALANDS LÄN</t>
        </is>
      </c>
      <c r="E240" t="inlineStr">
        <is>
          <t>TANUM</t>
        </is>
      </c>
      <c r="G240" t="n">
        <v>8.199999999999999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10901-2025</t>
        </is>
      </c>
      <c r="B241" s="1" t="n">
        <v>45722</v>
      </c>
      <c r="C241" s="1" t="n">
        <v>45950</v>
      </c>
      <c r="D241" t="inlineStr">
        <is>
          <t>VÄSTRA GÖTALANDS LÄN</t>
        </is>
      </c>
      <c r="E241" t="inlineStr">
        <is>
          <t>TANUM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10141-2025</t>
        </is>
      </c>
      <c r="B242" s="1" t="n">
        <v>45719.63101851852</v>
      </c>
      <c r="C242" s="1" t="n">
        <v>45950</v>
      </c>
      <c r="D242" t="inlineStr">
        <is>
          <t>VÄSTRA GÖTALANDS LÄN</t>
        </is>
      </c>
      <c r="E242" t="inlineStr">
        <is>
          <t>TANUM</t>
        </is>
      </c>
      <c r="G242" t="n">
        <v>14.8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50941-2022</t>
        </is>
      </c>
      <c r="B243" s="1" t="n">
        <v>44867</v>
      </c>
      <c r="C243" s="1" t="n">
        <v>45950</v>
      </c>
      <c r="D243" t="inlineStr">
        <is>
          <t>VÄSTRA GÖTALANDS LÄN</t>
        </is>
      </c>
      <c r="E243" t="inlineStr">
        <is>
          <t>TANUM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57889-2022</t>
        </is>
      </c>
      <c r="B244" s="1" t="n">
        <v>44900.31049768518</v>
      </c>
      <c r="C244" s="1" t="n">
        <v>45950</v>
      </c>
      <c r="D244" t="inlineStr">
        <is>
          <t>VÄSTRA GÖTALANDS LÄN</t>
        </is>
      </c>
      <c r="E244" t="inlineStr">
        <is>
          <t>TANUM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415-2021</t>
        </is>
      </c>
      <c r="B245" s="1" t="n">
        <v>44201</v>
      </c>
      <c r="C245" s="1" t="n">
        <v>45950</v>
      </c>
      <c r="D245" t="inlineStr">
        <is>
          <t>VÄSTRA GÖTALANDS LÄN</t>
        </is>
      </c>
      <c r="E245" t="inlineStr">
        <is>
          <t>TANUM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22769-2021</t>
        </is>
      </c>
      <c r="B246" s="1" t="n">
        <v>44327</v>
      </c>
      <c r="C246" s="1" t="n">
        <v>45950</v>
      </c>
      <c r="D246" t="inlineStr">
        <is>
          <t>VÄSTRA GÖTALANDS LÄN</t>
        </is>
      </c>
      <c r="E246" t="inlineStr">
        <is>
          <t>TANUM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37283-2022</t>
        </is>
      </c>
      <c r="B247" s="1" t="n">
        <v>44807.62668981482</v>
      </c>
      <c r="C247" s="1" t="n">
        <v>45950</v>
      </c>
      <c r="D247" t="inlineStr">
        <is>
          <t>VÄSTRA GÖTALANDS LÄN</t>
        </is>
      </c>
      <c r="E247" t="inlineStr">
        <is>
          <t>TANUM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2706-2023</t>
        </is>
      </c>
      <c r="B248" s="1" t="n">
        <v>44944</v>
      </c>
      <c r="C248" s="1" t="n">
        <v>45950</v>
      </c>
      <c r="D248" t="inlineStr">
        <is>
          <t>VÄSTRA GÖTALANDS LÄN</t>
        </is>
      </c>
      <c r="E248" t="inlineStr">
        <is>
          <t>TANUM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17193-2025</t>
        </is>
      </c>
      <c r="B249" s="1" t="n">
        <v>45756.39622685185</v>
      </c>
      <c r="C249" s="1" t="n">
        <v>45950</v>
      </c>
      <c r="D249" t="inlineStr">
        <is>
          <t>VÄSTRA GÖTALANDS LÄN</t>
        </is>
      </c>
      <c r="E249" t="inlineStr">
        <is>
          <t>TANUM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1396-2024</t>
        </is>
      </c>
      <c r="B250" s="1" t="n">
        <v>45303.58416666667</v>
      </c>
      <c r="C250" s="1" t="n">
        <v>45950</v>
      </c>
      <c r="D250" t="inlineStr">
        <is>
          <t>VÄSTRA GÖTALANDS LÄN</t>
        </is>
      </c>
      <c r="E250" t="inlineStr">
        <is>
          <t>TANUM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1413-2024</t>
        </is>
      </c>
      <c r="B251" s="1" t="n">
        <v>45303.60452546296</v>
      </c>
      <c r="C251" s="1" t="n">
        <v>45950</v>
      </c>
      <c r="D251" t="inlineStr">
        <is>
          <t>VÄSTRA GÖTALANDS LÄN</t>
        </is>
      </c>
      <c r="E251" t="inlineStr">
        <is>
          <t>TANUM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49309-2024</t>
        </is>
      </c>
      <c r="B252" s="1" t="n">
        <v>45595</v>
      </c>
      <c r="C252" s="1" t="n">
        <v>45950</v>
      </c>
      <c r="D252" t="inlineStr">
        <is>
          <t>VÄSTRA GÖTALANDS LÄN</t>
        </is>
      </c>
      <c r="E252" t="inlineStr">
        <is>
          <t>TANUM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2486-2025</t>
        </is>
      </c>
      <c r="B253" s="1" t="n">
        <v>45673</v>
      </c>
      <c r="C253" s="1" t="n">
        <v>45950</v>
      </c>
      <c r="D253" t="inlineStr">
        <is>
          <t>VÄSTRA GÖTALANDS LÄN</t>
        </is>
      </c>
      <c r="E253" t="inlineStr">
        <is>
          <t>TANUM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20983-2023</t>
        </is>
      </c>
      <c r="B254" s="1" t="n">
        <v>45061</v>
      </c>
      <c r="C254" s="1" t="n">
        <v>45950</v>
      </c>
      <c r="D254" t="inlineStr">
        <is>
          <t>VÄSTRA GÖTALANDS LÄN</t>
        </is>
      </c>
      <c r="E254" t="inlineStr">
        <is>
          <t>TANUM</t>
        </is>
      </c>
      <c r="G254" t="n">
        <v>6.1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53033-2021</t>
        </is>
      </c>
      <c r="B255" s="1" t="n">
        <v>44467.68811342592</v>
      </c>
      <c r="C255" s="1" t="n">
        <v>45950</v>
      </c>
      <c r="D255" t="inlineStr">
        <is>
          <t>VÄSTRA GÖTALANDS LÄN</t>
        </is>
      </c>
      <c r="E255" t="inlineStr">
        <is>
          <t>TANUM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26371-2024</t>
        </is>
      </c>
      <c r="B256" s="1" t="n">
        <v>45469.40561342592</v>
      </c>
      <c r="C256" s="1" t="n">
        <v>45950</v>
      </c>
      <c r="D256" t="inlineStr">
        <is>
          <t>VÄSTRA GÖTALANDS LÄN</t>
        </is>
      </c>
      <c r="E256" t="inlineStr">
        <is>
          <t>TANUM</t>
        </is>
      </c>
      <c r="G256" t="n">
        <v>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62500-2023</t>
        </is>
      </c>
      <c r="B257" s="1" t="n">
        <v>45267</v>
      </c>
      <c r="C257" s="1" t="n">
        <v>45950</v>
      </c>
      <c r="D257" t="inlineStr">
        <is>
          <t>VÄSTRA GÖTALANDS LÄN</t>
        </is>
      </c>
      <c r="E257" t="inlineStr">
        <is>
          <t>TANUM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20974-2023</t>
        </is>
      </c>
      <c r="B258" s="1" t="n">
        <v>45061</v>
      </c>
      <c r="C258" s="1" t="n">
        <v>45950</v>
      </c>
      <c r="D258" t="inlineStr">
        <is>
          <t>VÄSTRA GÖTALANDS LÄN</t>
        </is>
      </c>
      <c r="E258" t="inlineStr">
        <is>
          <t>TANUM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47050-2025</t>
        </is>
      </c>
      <c r="B259" s="1" t="n">
        <v>45929.61418981481</v>
      </c>
      <c r="C259" s="1" t="n">
        <v>45950</v>
      </c>
      <c r="D259" t="inlineStr">
        <is>
          <t>VÄSTRA GÖTALANDS LÄN</t>
        </is>
      </c>
      <c r="E259" t="inlineStr">
        <is>
          <t>TANUM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61709-2023</t>
        </is>
      </c>
      <c r="B260" s="1" t="n">
        <v>45265.66319444445</v>
      </c>
      <c r="C260" s="1" t="n">
        <v>45950</v>
      </c>
      <c r="D260" t="inlineStr">
        <is>
          <t>VÄSTRA GÖTALANDS LÄN</t>
        </is>
      </c>
      <c r="E260" t="inlineStr">
        <is>
          <t>TANUM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62489-2023</t>
        </is>
      </c>
      <c r="B261" s="1" t="n">
        <v>45268.58481481481</v>
      </c>
      <c r="C261" s="1" t="n">
        <v>45950</v>
      </c>
      <c r="D261" t="inlineStr">
        <is>
          <t>VÄSTRA GÖTALANDS LÄN</t>
        </is>
      </c>
      <c r="E261" t="inlineStr">
        <is>
          <t>TANUM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31604-2024</t>
        </is>
      </c>
      <c r="B262" s="1" t="n">
        <v>45506.41831018519</v>
      </c>
      <c r="C262" s="1" t="n">
        <v>45950</v>
      </c>
      <c r="D262" t="inlineStr">
        <is>
          <t>VÄSTRA GÖTALANDS LÄN</t>
        </is>
      </c>
      <c r="E262" t="inlineStr">
        <is>
          <t>TANUM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31613-2024</t>
        </is>
      </c>
      <c r="B263" s="1" t="n">
        <v>45506.43997685185</v>
      </c>
      <c r="C263" s="1" t="n">
        <v>45950</v>
      </c>
      <c r="D263" t="inlineStr">
        <is>
          <t>VÄSTRA GÖTALANDS LÄN</t>
        </is>
      </c>
      <c r="E263" t="inlineStr">
        <is>
          <t>TANUM</t>
        </is>
      </c>
      <c r="G263" t="n">
        <v>11.9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47167-2025</t>
        </is>
      </c>
      <c r="B264" s="1" t="n">
        <v>45929.76333333334</v>
      </c>
      <c r="C264" s="1" t="n">
        <v>45950</v>
      </c>
      <c r="D264" t="inlineStr">
        <is>
          <t>VÄSTRA GÖTALANDS LÄN</t>
        </is>
      </c>
      <c r="E264" t="inlineStr">
        <is>
          <t>TANUM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70979-2021</t>
        </is>
      </c>
      <c r="B265" s="1" t="n">
        <v>44538.58373842593</v>
      </c>
      <c r="C265" s="1" t="n">
        <v>45950</v>
      </c>
      <c r="D265" t="inlineStr">
        <is>
          <t>VÄSTRA GÖTALANDS LÄN</t>
        </is>
      </c>
      <c r="E265" t="inlineStr">
        <is>
          <t>TANUM</t>
        </is>
      </c>
      <c r="G265" t="n">
        <v>19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50372-2023</t>
        </is>
      </c>
      <c r="B266" s="1" t="n">
        <v>45209</v>
      </c>
      <c r="C266" s="1" t="n">
        <v>45950</v>
      </c>
      <c r="D266" t="inlineStr">
        <is>
          <t>VÄSTRA GÖTALANDS LÄN</t>
        </is>
      </c>
      <c r="E266" t="inlineStr">
        <is>
          <t>TANUM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50383-2023</t>
        </is>
      </c>
      <c r="B267" s="1" t="n">
        <v>45210</v>
      </c>
      <c r="C267" s="1" t="n">
        <v>45950</v>
      </c>
      <c r="D267" t="inlineStr">
        <is>
          <t>VÄSTRA GÖTALANDS LÄN</t>
        </is>
      </c>
      <c r="E267" t="inlineStr">
        <is>
          <t>TANUM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46529-2025</t>
        </is>
      </c>
      <c r="B268" s="1" t="n">
        <v>45926.33585648148</v>
      </c>
      <c r="C268" s="1" t="n">
        <v>45950</v>
      </c>
      <c r="D268" t="inlineStr">
        <is>
          <t>VÄSTRA GÖTALANDS LÄN</t>
        </is>
      </c>
      <c r="E268" t="inlineStr">
        <is>
          <t>TANUM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64990-2021</t>
        </is>
      </c>
      <c r="B269" s="1" t="n">
        <v>44514.44543981482</v>
      </c>
      <c r="C269" s="1" t="n">
        <v>45950</v>
      </c>
      <c r="D269" t="inlineStr">
        <is>
          <t>VÄSTRA GÖTALANDS LÄN</t>
        </is>
      </c>
      <c r="E269" t="inlineStr">
        <is>
          <t>TANUM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12853-2024</t>
        </is>
      </c>
      <c r="B270" s="1" t="n">
        <v>45384.90856481482</v>
      </c>
      <c r="C270" s="1" t="n">
        <v>45950</v>
      </c>
      <c r="D270" t="inlineStr">
        <is>
          <t>VÄSTRA GÖTALANDS LÄN</t>
        </is>
      </c>
      <c r="E270" t="inlineStr">
        <is>
          <t>TANUM</t>
        </is>
      </c>
      <c r="G270" t="n">
        <v>10.7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42795-2024</t>
        </is>
      </c>
      <c r="B271" s="1" t="n">
        <v>45566.5515625</v>
      </c>
      <c r="C271" s="1" t="n">
        <v>45950</v>
      </c>
      <c r="D271" t="inlineStr">
        <is>
          <t>VÄSTRA GÖTALANDS LÄN</t>
        </is>
      </c>
      <c r="E271" t="inlineStr">
        <is>
          <t>TANUM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17471-2023</t>
        </is>
      </c>
      <c r="B272" s="1" t="n">
        <v>45036.35840277778</v>
      </c>
      <c r="C272" s="1" t="n">
        <v>45950</v>
      </c>
      <c r="D272" t="inlineStr">
        <is>
          <t>VÄSTRA GÖTALANDS LÄN</t>
        </is>
      </c>
      <c r="E272" t="inlineStr">
        <is>
          <t>TANUM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64529-2023</t>
        </is>
      </c>
      <c r="B273" s="1" t="n">
        <v>45281</v>
      </c>
      <c r="C273" s="1" t="n">
        <v>45950</v>
      </c>
      <c r="D273" t="inlineStr">
        <is>
          <t>VÄSTRA GÖTALANDS LÄN</t>
        </is>
      </c>
      <c r="E273" t="inlineStr">
        <is>
          <t>TANUM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1326-2024</t>
        </is>
      </c>
      <c r="B274" s="1" t="n">
        <v>45303</v>
      </c>
      <c r="C274" s="1" t="n">
        <v>45950</v>
      </c>
      <c r="D274" t="inlineStr">
        <is>
          <t>VÄSTRA GÖTALANDS LÄN</t>
        </is>
      </c>
      <c r="E274" t="inlineStr">
        <is>
          <t>TANUM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1412-2024</t>
        </is>
      </c>
      <c r="B275" s="1" t="n">
        <v>45303.60302083333</v>
      </c>
      <c r="C275" s="1" t="n">
        <v>45950</v>
      </c>
      <c r="D275" t="inlineStr">
        <is>
          <t>VÄSTRA GÖTALANDS LÄN</t>
        </is>
      </c>
      <c r="E275" t="inlineStr">
        <is>
          <t>TANUM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33933-2024</t>
        </is>
      </c>
      <c r="B276" s="1" t="n">
        <v>45522</v>
      </c>
      <c r="C276" s="1" t="n">
        <v>45950</v>
      </c>
      <c r="D276" t="inlineStr">
        <is>
          <t>VÄSTRA GÖTALANDS LÄN</t>
        </is>
      </c>
      <c r="E276" t="inlineStr">
        <is>
          <t>TANUM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50183-2024</t>
        </is>
      </c>
      <c r="B277" s="1" t="n">
        <v>45599</v>
      </c>
      <c r="C277" s="1" t="n">
        <v>45950</v>
      </c>
      <c r="D277" t="inlineStr">
        <is>
          <t>VÄSTRA GÖTALANDS LÄN</t>
        </is>
      </c>
      <c r="E277" t="inlineStr">
        <is>
          <t>TANUM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48987-2023</t>
        </is>
      </c>
      <c r="B278" s="1" t="n">
        <v>45209.64253472222</v>
      </c>
      <c r="C278" s="1" t="n">
        <v>45950</v>
      </c>
      <c r="D278" t="inlineStr">
        <is>
          <t>VÄSTRA GÖTALANDS LÄN</t>
        </is>
      </c>
      <c r="E278" t="inlineStr">
        <is>
          <t>TANUM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16198-2021</t>
        </is>
      </c>
      <c r="B279" s="1" t="n">
        <v>44292</v>
      </c>
      <c r="C279" s="1" t="n">
        <v>45950</v>
      </c>
      <c r="D279" t="inlineStr">
        <is>
          <t>VÄSTRA GÖTALANDS LÄN</t>
        </is>
      </c>
      <c r="E279" t="inlineStr">
        <is>
          <t>TANUM</t>
        </is>
      </c>
      <c r="G279" t="n">
        <v>15.8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58649-2024</t>
        </is>
      </c>
      <c r="B280" s="1" t="n">
        <v>45635.59540509259</v>
      </c>
      <c r="C280" s="1" t="n">
        <v>45950</v>
      </c>
      <c r="D280" t="inlineStr">
        <is>
          <t>VÄSTRA GÖTALANDS LÄN</t>
        </is>
      </c>
      <c r="E280" t="inlineStr">
        <is>
          <t>TANUM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55995-2022</t>
        </is>
      </c>
      <c r="B281" s="1" t="n">
        <v>44887</v>
      </c>
      <c r="C281" s="1" t="n">
        <v>45950</v>
      </c>
      <c r="D281" t="inlineStr">
        <is>
          <t>VÄSTRA GÖTALANDS LÄN</t>
        </is>
      </c>
      <c r="E281" t="inlineStr">
        <is>
          <t>TANUM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15310-2024</t>
        </is>
      </c>
      <c r="B282" s="1" t="n">
        <v>45400.65037037037</v>
      </c>
      <c r="C282" s="1" t="n">
        <v>45950</v>
      </c>
      <c r="D282" t="inlineStr">
        <is>
          <t>VÄSTRA GÖTALANDS LÄN</t>
        </is>
      </c>
      <c r="E282" t="inlineStr">
        <is>
          <t>TANUM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40048-2023</t>
        </is>
      </c>
      <c r="B283" s="1" t="n">
        <v>45168.69461805555</v>
      </c>
      <c r="C283" s="1" t="n">
        <v>45950</v>
      </c>
      <c r="D283" t="inlineStr">
        <is>
          <t>VÄSTRA GÖTALANDS LÄN</t>
        </is>
      </c>
      <c r="E283" t="inlineStr">
        <is>
          <t>TANUM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36929-2023</t>
        </is>
      </c>
      <c r="B284" s="1" t="n">
        <v>45153</v>
      </c>
      <c r="C284" s="1" t="n">
        <v>45950</v>
      </c>
      <c r="D284" t="inlineStr">
        <is>
          <t>VÄSTRA GÖTALANDS LÄN</t>
        </is>
      </c>
      <c r="E284" t="inlineStr">
        <is>
          <t>TANUM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11145-2024</t>
        </is>
      </c>
      <c r="B285" s="1" t="n">
        <v>45371.46417824074</v>
      </c>
      <c r="C285" s="1" t="n">
        <v>45950</v>
      </c>
      <c r="D285" t="inlineStr">
        <is>
          <t>VÄSTRA GÖTALANDS LÄN</t>
        </is>
      </c>
      <c r="E285" t="inlineStr">
        <is>
          <t>TANUM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40050-2023</t>
        </is>
      </c>
      <c r="B286" s="1" t="n">
        <v>45168.7025462963</v>
      </c>
      <c r="C286" s="1" t="n">
        <v>45950</v>
      </c>
      <c r="D286" t="inlineStr">
        <is>
          <t>VÄSTRA GÖTALANDS LÄN</t>
        </is>
      </c>
      <c r="E286" t="inlineStr">
        <is>
          <t>TANUM</t>
        </is>
      </c>
      <c r="G286" t="n">
        <v>8.300000000000001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64347-2023</t>
        </is>
      </c>
      <c r="B287" s="1" t="n">
        <v>45280.46763888889</v>
      </c>
      <c r="C287" s="1" t="n">
        <v>45950</v>
      </c>
      <c r="D287" t="inlineStr">
        <is>
          <t>VÄSTRA GÖTALANDS LÄN</t>
        </is>
      </c>
      <c r="E287" t="inlineStr">
        <is>
          <t>TANUM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15424-2021</t>
        </is>
      </c>
      <c r="B288" s="1" t="n">
        <v>44285.35993055555</v>
      </c>
      <c r="C288" s="1" t="n">
        <v>45950</v>
      </c>
      <c r="D288" t="inlineStr">
        <is>
          <t>VÄSTRA GÖTALANDS LÄN</t>
        </is>
      </c>
      <c r="E288" t="inlineStr">
        <is>
          <t>TANUM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59506-2024</t>
        </is>
      </c>
      <c r="B289" s="1" t="n">
        <v>45637</v>
      </c>
      <c r="C289" s="1" t="n">
        <v>45950</v>
      </c>
      <c r="D289" t="inlineStr">
        <is>
          <t>VÄSTRA GÖTALANDS LÄN</t>
        </is>
      </c>
      <c r="E289" t="inlineStr">
        <is>
          <t>TANUM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35720-2022</t>
        </is>
      </c>
      <c r="B290" s="1" t="n">
        <v>44799.68061342592</v>
      </c>
      <c r="C290" s="1" t="n">
        <v>45950</v>
      </c>
      <c r="D290" t="inlineStr">
        <is>
          <t>VÄSTRA GÖTALANDS LÄN</t>
        </is>
      </c>
      <c r="E290" t="inlineStr">
        <is>
          <t>TANUM</t>
        </is>
      </c>
      <c r="G290" t="n">
        <v>7.3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43364-2024</t>
        </is>
      </c>
      <c r="B291" s="1" t="n">
        <v>45568.58287037037</v>
      </c>
      <c r="C291" s="1" t="n">
        <v>45950</v>
      </c>
      <c r="D291" t="inlineStr">
        <is>
          <t>VÄSTRA GÖTALANDS LÄN</t>
        </is>
      </c>
      <c r="E291" t="inlineStr">
        <is>
          <t>TANUM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43921-2024</t>
        </is>
      </c>
      <c r="B292" s="1" t="n">
        <v>45571</v>
      </c>
      <c r="C292" s="1" t="n">
        <v>45950</v>
      </c>
      <c r="D292" t="inlineStr">
        <is>
          <t>VÄSTRA GÖTALANDS LÄN</t>
        </is>
      </c>
      <c r="E292" t="inlineStr">
        <is>
          <t>TANUM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181-2025</t>
        </is>
      </c>
      <c r="B293" s="1" t="n">
        <v>45659.70703703703</v>
      </c>
      <c r="C293" s="1" t="n">
        <v>45950</v>
      </c>
      <c r="D293" t="inlineStr">
        <is>
          <t>VÄSTRA GÖTALANDS LÄN</t>
        </is>
      </c>
      <c r="E293" t="inlineStr">
        <is>
          <t>TANUM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33888-2024</t>
        </is>
      </c>
      <c r="B294" s="1" t="n">
        <v>45523</v>
      </c>
      <c r="C294" s="1" t="n">
        <v>45950</v>
      </c>
      <c r="D294" t="inlineStr">
        <is>
          <t>VÄSTRA GÖTALANDS LÄN</t>
        </is>
      </c>
      <c r="E294" t="inlineStr">
        <is>
          <t>TANUM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66624-2020</t>
        </is>
      </c>
      <c r="B295" s="1" t="n">
        <v>44179</v>
      </c>
      <c r="C295" s="1" t="n">
        <v>45950</v>
      </c>
      <c r="D295" t="inlineStr">
        <is>
          <t>VÄSTRA GÖTALANDS LÄN</t>
        </is>
      </c>
      <c r="E295" t="inlineStr">
        <is>
          <t>TANUM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34080-2023</t>
        </is>
      </c>
      <c r="B296" s="1" t="n">
        <v>45135</v>
      </c>
      <c r="C296" s="1" t="n">
        <v>45950</v>
      </c>
      <c r="D296" t="inlineStr">
        <is>
          <t>VÄSTRA GÖTALANDS LÄN</t>
        </is>
      </c>
      <c r="E296" t="inlineStr">
        <is>
          <t>TANUM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39901-2023</t>
        </is>
      </c>
      <c r="B297" s="1" t="n">
        <v>45168.44300925926</v>
      </c>
      <c r="C297" s="1" t="n">
        <v>45950</v>
      </c>
      <c r="D297" t="inlineStr">
        <is>
          <t>VÄSTRA GÖTALANDS LÄN</t>
        </is>
      </c>
      <c r="E297" t="inlineStr">
        <is>
          <t>TANUM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18398-2024</t>
        </is>
      </c>
      <c r="B298" s="1" t="n">
        <v>45425.25521990741</v>
      </c>
      <c r="C298" s="1" t="n">
        <v>45950</v>
      </c>
      <c r="D298" t="inlineStr">
        <is>
          <t>VÄSTRA GÖTALANDS LÄN</t>
        </is>
      </c>
      <c r="E298" t="inlineStr">
        <is>
          <t>TANUM</t>
        </is>
      </c>
      <c r="F298" t="inlineStr">
        <is>
          <t>Kommuner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18400-2024</t>
        </is>
      </c>
      <c r="B299" s="1" t="n">
        <v>45425.28621527777</v>
      </c>
      <c r="C299" s="1" t="n">
        <v>45950</v>
      </c>
      <c r="D299" t="inlineStr">
        <is>
          <t>VÄSTRA GÖTALANDS LÄN</t>
        </is>
      </c>
      <c r="E299" t="inlineStr">
        <is>
          <t>TANUM</t>
        </is>
      </c>
      <c r="F299" t="inlineStr">
        <is>
          <t>Kommuner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43242-2022</t>
        </is>
      </c>
      <c r="B300" s="1" t="n">
        <v>44834.43748842592</v>
      </c>
      <c r="C300" s="1" t="n">
        <v>45950</v>
      </c>
      <c r="D300" t="inlineStr">
        <is>
          <t>VÄSTRA GÖTALANDS LÄN</t>
        </is>
      </c>
      <c r="E300" t="inlineStr">
        <is>
          <t>TANUM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5415-2021</t>
        </is>
      </c>
      <c r="B301" s="1" t="n">
        <v>44228</v>
      </c>
      <c r="C301" s="1" t="n">
        <v>45950</v>
      </c>
      <c r="D301" t="inlineStr">
        <is>
          <t>VÄSTRA GÖTALANDS LÄN</t>
        </is>
      </c>
      <c r="E301" t="inlineStr">
        <is>
          <t>TANUM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58335-2021</t>
        </is>
      </c>
      <c r="B302" s="1" t="n">
        <v>44488</v>
      </c>
      <c r="C302" s="1" t="n">
        <v>45950</v>
      </c>
      <c r="D302" t="inlineStr">
        <is>
          <t>VÄSTRA GÖTALANDS LÄN</t>
        </is>
      </c>
      <c r="E302" t="inlineStr">
        <is>
          <t>TANUM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33894-2024</t>
        </is>
      </c>
      <c r="B303" s="1" t="n">
        <v>45522</v>
      </c>
      <c r="C303" s="1" t="n">
        <v>45950</v>
      </c>
      <c r="D303" t="inlineStr">
        <is>
          <t>VÄSTRA GÖTALANDS LÄN</t>
        </is>
      </c>
      <c r="E303" t="inlineStr">
        <is>
          <t>TANUM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42772-2023</t>
        </is>
      </c>
      <c r="B304" s="1" t="n">
        <v>45181.73866898148</v>
      </c>
      <c r="C304" s="1" t="n">
        <v>45950</v>
      </c>
      <c r="D304" t="inlineStr">
        <is>
          <t>VÄSTRA GÖTALANDS LÄN</t>
        </is>
      </c>
      <c r="E304" t="inlineStr">
        <is>
          <t>TANUM</t>
        </is>
      </c>
      <c r="G304" t="n">
        <v>7.9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59135-2021</t>
        </is>
      </c>
      <c r="B305" s="1" t="n">
        <v>44490.46706018518</v>
      </c>
      <c r="C305" s="1" t="n">
        <v>45950</v>
      </c>
      <c r="D305" t="inlineStr">
        <is>
          <t>VÄSTRA GÖTALANDS LÄN</t>
        </is>
      </c>
      <c r="E305" t="inlineStr">
        <is>
          <t>TANUM</t>
        </is>
      </c>
      <c r="G305" t="n">
        <v>6.4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42080-2021</t>
        </is>
      </c>
      <c r="B306" s="1" t="n">
        <v>44426</v>
      </c>
      <c r="C306" s="1" t="n">
        <v>45950</v>
      </c>
      <c r="D306" t="inlineStr">
        <is>
          <t>VÄSTRA GÖTALANDS LÄN</t>
        </is>
      </c>
      <c r="E306" t="inlineStr">
        <is>
          <t>TANUM</t>
        </is>
      </c>
      <c r="F306" t="inlineStr">
        <is>
          <t>Kyrkan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44894-2023</t>
        </is>
      </c>
      <c r="B307" s="1" t="n">
        <v>45190</v>
      </c>
      <c r="C307" s="1" t="n">
        <v>45950</v>
      </c>
      <c r="D307" t="inlineStr">
        <is>
          <t>VÄSTRA GÖTALANDS LÄN</t>
        </is>
      </c>
      <c r="E307" t="inlineStr">
        <is>
          <t>TANUM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15458-2021</t>
        </is>
      </c>
      <c r="B308" s="1" t="n">
        <v>44285</v>
      </c>
      <c r="C308" s="1" t="n">
        <v>45950</v>
      </c>
      <c r="D308" t="inlineStr">
        <is>
          <t>VÄSTRA GÖTALANDS LÄN</t>
        </is>
      </c>
      <c r="E308" t="inlineStr">
        <is>
          <t>TANUM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34331-2022</t>
        </is>
      </c>
      <c r="B309" s="1" t="n">
        <v>44792</v>
      </c>
      <c r="C309" s="1" t="n">
        <v>45950</v>
      </c>
      <c r="D309" t="inlineStr">
        <is>
          <t>VÄSTRA GÖTALANDS LÄN</t>
        </is>
      </c>
      <c r="E309" t="inlineStr">
        <is>
          <t>TANUM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15217-2025</t>
        </is>
      </c>
      <c r="B310" s="1" t="n">
        <v>45744.58045138889</v>
      </c>
      <c r="C310" s="1" t="n">
        <v>45950</v>
      </c>
      <c r="D310" t="inlineStr">
        <is>
          <t>VÄSTRA GÖTALANDS LÄN</t>
        </is>
      </c>
      <c r="E310" t="inlineStr">
        <is>
          <t>TANUM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16644-2025</t>
        </is>
      </c>
      <c r="B311" s="1" t="n">
        <v>45754.37994212963</v>
      </c>
      <c r="C311" s="1" t="n">
        <v>45950</v>
      </c>
      <c r="D311" t="inlineStr">
        <is>
          <t>VÄSTRA GÖTALANDS LÄN</t>
        </is>
      </c>
      <c r="E311" t="inlineStr">
        <is>
          <t>TANUM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16646-2025</t>
        </is>
      </c>
      <c r="B312" s="1" t="n">
        <v>45754.38363425926</v>
      </c>
      <c r="C312" s="1" t="n">
        <v>45950</v>
      </c>
      <c r="D312" t="inlineStr">
        <is>
          <t>VÄSTRA GÖTALANDS LÄN</t>
        </is>
      </c>
      <c r="E312" t="inlineStr">
        <is>
          <t>TANUM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63004-2023</t>
        </is>
      </c>
      <c r="B313" s="1" t="n">
        <v>45272</v>
      </c>
      <c r="C313" s="1" t="n">
        <v>45950</v>
      </c>
      <c r="D313" t="inlineStr">
        <is>
          <t>VÄSTRA GÖTALANDS LÄN</t>
        </is>
      </c>
      <c r="E313" t="inlineStr">
        <is>
          <t>TANUM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26508-2022</t>
        </is>
      </c>
      <c r="B314" s="1" t="n">
        <v>44739</v>
      </c>
      <c r="C314" s="1" t="n">
        <v>45950</v>
      </c>
      <c r="D314" t="inlineStr">
        <is>
          <t>VÄSTRA GÖTALANDS LÄN</t>
        </is>
      </c>
      <c r="E314" t="inlineStr">
        <is>
          <t>TANUM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17515-2024</t>
        </is>
      </c>
      <c r="B315" s="1" t="n">
        <v>45415.58402777778</v>
      </c>
      <c r="C315" s="1" t="n">
        <v>45950</v>
      </c>
      <c r="D315" t="inlineStr">
        <is>
          <t>VÄSTRA GÖTALANDS LÄN</t>
        </is>
      </c>
      <c r="E315" t="inlineStr">
        <is>
          <t>TANUM</t>
        </is>
      </c>
      <c r="G315" t="n">
        <v>7.4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35201-2023</t>
        </is>
      </c>
      <c r="B316" s="1" t="n">
        <v>45145.62370370371</v>
      </c>
      <c r="C316" s="1" t="n">
        <v>45950</v>
      </c>
      <c r="D316" t="inlineStr">
        <is>
          <t>VÄSTRA GÖTALANDS LÄN</t>
        </is>
      </c>
      <c r="E316" t="inlineStr">
        <is>
          <t>TANUM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46531-2025</t>
        </is>
      </c>
      <c r="B317" s="1" t="n">
        <v>45926.3371412037</v>
      </c>
      <c r="C317" s="1" t="n">
        <v>45950</v>
      </c>
      <c r="D317" t="inlineStr">
        <is>
          <t>VÄSTRA GÖTALANDS LÄN</t>
        </is>
      </c>
      <c r="E317" t="inlineStr">
        <is>
          <t>TANUM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2196-2025</t>
        </is>
      </c>
      <c r="B318" s="1" t="n">
        <v>45673.38386574074</v>
      </c>
      <c r="C318" s="1" t="n">
        <v>45950</v>
      </c>
      <c r="D318" t="inlineStr">
        <is>
          <t>VÄSTRA GÖTALANDS LÄN</t>
        </is>
      </c>
      <c r="E318" t="inlineStr">
        <is>
          <t>TANUM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21040-2025</t>
        </is>
      </c>
      <c r="B319" s="1" t="n">
        <v>45777.54398148148</v>
      </c>
      <c r="C319" s="1" t="n">
        <v>45950</v>
      </c>
      <c r="D319" t="inlineStr">
        <is>
          <t>VÄSTRA GÖTALANDS LÄN</t>
        </is>
      </c>
      <c r="E319" t="inlineStr">
        <is>
          <t>TANUM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55022-2023</t>
        </is>
      </c>
      <c r="B320" s="1" t="n">
        <v>45237.33038194444</v>
      </c>
      <c r="C320" s="1" t="n">
        <v>45950</v>
      </c>
      <c r="D320" t="inlineStr">
        <is>
          <t>VÄSTRA GÖTALANDS LÄN</t>
        </is>
      </c>
      <c r="E320" t="inlineStr">
        <is>
          <t>TANUM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46870-2025</t>
        </is>
      </c>
      <c r="B321" s="1" t="n">
        <v>45927</v>
      </c>
      <c r="C321" s="1" t="n">
        <v>45950</v>
      </c>
      <c r="D321" t="inlineStr">
        <is>
          <t>VÄSTRA GÖTALANDS LÄN</t>
        </is>
      </c>
      <c r="E321" t="inlineStr">
        <is>
          <t>TANUM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32775-2024</t>
        </is>
      </c>
      <c r="B322" s="1" t="n">
        <v>45515</v>
      </c>
      <c r="C322" s="1" t="n">
        <v>45950</v>
      </c>
      <c r="D322" t="inlineStr">
        <is>
          <t>VÄSTRA GÖTALANDS LÄN</t>
        </is>
      </c>
      <c r="E322" t="inlineStr">
        <is>
          <t>TANUM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48077-2024</t>
        </is>
      </c>
      <c r="B323" s="1" t="n">
        <v>45589.57429398148</v>
      </c>
      <c r="C323" s="1" t="n">
        <v>45950</v>
      </c>
      <c r="D323" t="inlineStr">
        <is>
          <t>VÄSTRA GÖTALANDS LÄN</t>
        </is>
      </c>
      <c r="E323" t="inlineStr">
        <is>
          <t>TANUM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438-2023</t>
        </is>
      </c>
      <c r="B324" s="1" t="n">
        <v>44929.69923611111</v>
      </c>
      <c r="C324" s="1" t="n">
        <v>45950</v>
      </c>
      <c r="D324" t="inlineStr">
        <is>
          <t>VÄSTRA GÖTALANDS LÄN</t>
        </is>
      </c>
      <c r="E324" t="inlineStr">
        <is>
          <t>TANUM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15061-2023</t>
        </is>
      </c>
      <c r="B325" s="1" t="n">
        <v>45015.70453703704</v>
      </c>
      <c r="C325" s="1" t="n">
        <v>45950</v>
      </c>
      <c r="D325" t="inlineStr">
        <is>
          <t>VÄSTRA GÖTALANDS LÄN</t>
        </is>
      </c>
      <c r="E325" t="inlineStr">
        <is>
          <t>TANUM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697-2024</t>
        </is>
      </c>
      <c r="B326" s="1" t="n">
        <v>45300.3849537037</v>
      </c>
      <c r="C326" s="1" t="n">
        <v>45950</v>
      </c>
      <c r="D326" t="inlineStr">
        <is>
          <t>VÄSTRA GÖTALANDS LÄN</t>
        </is>
      </c>
      <c r="E326" t="inlineStr">
        <is>
          <t>TANUM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62005-2024</t>
        </is>
      </c>
      <c r="B327" s="1" t="n">
        <v>45655.43255787037</v>
      </c>
      <c r="C327" s="1" t="n">
        <v>45950</v>
      </c>
      <c r="D327" t="inlineStr">
        <is>
          <t>VÄSTRA GÖTALANDS LÄN</t>
        </is>
      </c>
      <c r="E327" t="inlineStr">
        <is>
          <t>TANUM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38500-2023</t>
        </is>
      </c>
      <c r="B328" s="1" t="n">
        <v>45162.49694444444</v>
      </c>
      <c r="C328" s="1" t="n">
        <v>45950</v>
      </c>
      <c r="D328" t="inlineStr">
        <is>
          <t>VÄSTRA GÖTALANDS LÄN</t>
        </is>
      </c>
      <c r="E328" t="inlineStr">
        <is>
          <t>TANUM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15691-2025</t>
        </is>
      </c>
      <c r="B329" s="1" t="n">
        <v>45748.4649074074</v>
      </c>
      <c r="C329" s="1" t="n">
        <v>45950</v>
      </c>
      <c r="D329" t="inlineStr">
        <is>
          <t>VÄSTRA GÖTALANDS LÄN</t>
        </is>
      </c>
      <c r="E329" t="inlineStr">
        <is>
          <t>TANUM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55252-2024</t>
        </is>
      </c>
      <c r="B330" s="1" t="n">
        <v>45621.59697916666</v>
      </c>
      <c r="C330" s="1" t="n">
        <v>45950</v>
      </c>
      <c r="D330" t="inlineStr">
        <is>
          <t>VÄSTRA GÖTALANDS LÄN</t>
        </is>
      </c>
      <c r="E330" t="inlineStr">
        <is>
          <t>TANUM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3487-2022</t>
        </is>
      </c>
      <c r="B331" s="1" t="n">
        <v>44585.64229166666</v>
      </c>
      <c r="C331" s="1" t="n">
        <v>45950</v>
      </c>
      <c r="D331" t="inlineStr">
        <is>
          <t>VÄSTRA GÖTALANDS LÄN</t>
        </is>
      </c>
      <c r="E331" t="inlineStr">
        <is>
          <t>TANUM</t>
        </is>
      </c>
      <c r="G331" t="n">
        <v>8.5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6043-2021</t>
        </is>
      </c>
      <c r="B332" s="1" t="n">
        <v>44232</v>
      </c>
      <c r="C332" s="1" t="n">
        <v>45950</v>
      </c>
      <c r="D332" t="inlineStr">
        <is>
          <t>VÄSTRA GÖTALANDS LÄN</t>
        </is>
      </c>
      <c r="E332" t="inlineStr">
        <is>
          <t>TANUM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54814-2023</t>
        </is>
      </c>
      <c r="B333" s="1" t="n">
        <v>45236.52512731482</v>
      </c>
      <c r="C333" s="1" t="n">
        <v>45950</v>
      </c>
      <c r="D333" t="inlineStr">
        <is>
          <t>VÄSTRA GÖTALANDS LÄN</t>
        </is>
      </c>
      <c r="E333" t="inlineStr">
        <is>
          <t>TANUM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54817-2023</t>
        </is>
      </c>
      <c r="B334" s="1" t="n">
        <v>45236.5352199074</v>
      </c>
      <c r="C334" s="1" t="n">
        <v>45950</v>
      </c>
      <c r="D334" t="inlineStr">
        <is>
          <t>VÄSTRA GÖTALANDS LÄN</t>
        </is>
      </c>
      <c r="E334" t="inlineStr">
        <is>
          <t>TANUM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51825-2022</t>
        </is>
      </c>
      <c r="B335" s="1" t="n">
        <v>44872</v>
      </c>
      <c r="C335" s="1" t="n">
        <v>45950</v>
      </c>
      <c r="D335" t="inlineStr">
        <is>
          <t>VÄSTRA GÖTALANDS LÄN</t>
        </is>
      </c>
      <c r="E335" t="inlineStr">
        <is>
          <t>TANUM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46528-2025</t>
        </is>
      </c>
      <c r="B336" s="1" t="n">
        <v>45926.33401620371</v>
      </c>
      <c r="C336" s="1" t="n">
        <v>45950</v>
      </c>
      <c r="D336" t="inlineStr">
        <is>
          <t>VÄSTRA GÖTALANDS LÄN</t>
        </is>
      </c>
      <c r="E336" t="inlineStr">
        <is>
          <t>TANUM</t>
        </is>
      </c>
      <c r="G336" t="n">
        <v>11.9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18006-2025</t>
        </is>
      </c>
      <c r="B337" s="1" t="n">
        <v>45761.42684027777</v>
      </c>
      <c r="C337" s="1" t="n">
        <v>45950</v>
      </c>
      <c r="D337" t="inlineStr">
        <is>
          <t>VÄSTRA GÖTALANDS LÄN</t>
        </is>
      </c>
      <c r="E337" t="inlineStr">
        <is>
          <t>TANUM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18559-2021</t>
        </is>
      </c>
      <c r="B338" s="1" t="n">
        <v>44306.52166666667</v>
      </c>
      <c r="C338" s="1" t="n">
        <v>45950</v>
      </c>
      <c r="D338" t="inlineStr">
        <is>
          <t>VÄSTRA GÖTALANDS LÄN</t>
        </is>
      </c>
      <c r="E338" t="inlineStr">
        <is>
          <t>TANUM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19963-2024</t>
        </is>
      </c>
      <c r="B339" s="1" t="n">
        <v>45433.67465277778</v>
      </c>
      <c r="C339" s="1" t="n">
        <v>45950</v>
      </c>
      <c r="D339" t="inlineStr">
        <is>
          <t>VÄSTRA GÖTALANDS LÄN</t>
        </is>
      </c>
      <c r="E339" t="inlineStr">
        <is>
          <t>TANUM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2124-2021</t>
        </is>
      </c>
      <c r="B340" s="1" t="n">
        <v>44210</v>
      </c>
      <c r="C340" s="1" t="n">
        <v>45950</v>
      </c>
      <c r="D340" t="inlineStr">
        <is>
          <t>VÄSTRA GÖTALANDS LÄN</t>
        </is>
      </c>
      <c r="E340" t="inlineStr">
        <is>
          <t>TANUM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23228-2022</t>
        </is>
      </c>
      <c r="B341" s="1" t="n">
        <v>44719.98341435185</v>
      </c>
      <c r="C341" s="1" t="n">
        <v>45950</v>
      </c>
      <c r="D341" t="inlineStr">
        <is>
          <t>VÄSTRA GÖTALANDS LÄN</t>
        </is>
      </c>
      <c r="E341" t="inlineStr">
        <is>
          <t>TANUM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22175-2025</t>
        </is>
      </c>
      <c r="B342" s="1" t="n">
        <v>45785.60768518518</v>
      </c>
      <c r="C342" s="1" t="n">
        <v>45950</v>
      </c>
      <c r="D342" t="inlineStr">
        <is>
          <t>VÄSTRA GÖTALANDS LÄN</t>
        </is>
      </c>
      <c r="E342" t="inlineStr">
        <is>
          <t>TANUM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23609-2023</t>
        </is>
      </c>
      <c r="B343" s="1" t="n">
        <v>45072</v>
      </c>
      <c r="C343" s="1" t="n">
        <v>45950</v>
      </c>
      <c r="D343" t="inlineStr">
        <is>
          <t>VÄSTRA GÖTALANDS LÄN</t>
        </is>
      </c>
      <c r="E343" t="inlineStr">
        <is>
          <t>TANUM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49751-2022</t>
        </is>
      </c>
      <c r="B344" s="1" t="n">
        <v>44862</v>
      </c>
      <c r="C344" s="1" t="n">
        <v>45950</v>
      </c>
      <c r="D344" t="inlineStr">
        <is>
          <t>VÄSTRA GÖTALANDS LÄN</t>
        </is>
      </c>
      <c r="E344" t="inlineStr">
        <is>
          <t>TANUM</t>
        </is>
      </c>
      <c r="G344" t="n">
        <v>4.5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13423-2024</t>
        </is>
      </c>
      <c r="B345" s="1" t="n">
        <v>45387.47238425926</v>
      </c>
      <c r="C345" s="1" t="n">
        <v>45950</v>
      </c>
      <c r="D345" t="inlineStr">
        <is>
          <t>VÄSTRA GÖTALANDS LÄN</t>
        </is>
      </c>
      <c r="E345" t="inlineStr">
        <is>
          <t>TANUM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47250-2025</t>
        </is>
      </c>
      <c r="B346" s="1" t="n">
        <v>45929</v>
      </c>
      <c r="C346" s="1" t="n">
        <v>45950</v>
      </c>
      <c r="D346" t="inlineStr">
        <is>
          <t>VÄSTRA GÖTALANDS LÄN</t>
        </is>
      </c>
      <c r="E346" t="inlineStr">
        <is>
          <t>TANUM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39347-2025</t>
        </is>
      </c>
      <c r="B347" s="1" t="n">
        <v>45889.5378587963</v>
      </c>
      <c r="C347" s="1" t="n">
        <v>45950</v>
      </c>
      <c r="D347" t="inlineStr">
        <is>
          <t>VÄSTRA GÖTALANDS LÄN</t>
        </is>
      </c>
      <c r="E347" t="inlineStr">
        <is>
          <t>TANUM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22434-2024</t>
        </is>
      </c>
      <c r="B348" s="1" t="n">
        <v>45446.79673611111</v>
      </c>
      <c r="C348" s="1" t="n">
        <v>45950</v>
      </c>
      <c r="D348" t="inlineStr">
        <is>
          <t>VÄSTRA GÖTALANDS LÄN</t>
        </is>
      </c>
      <c r="E348" t="inlineStr">
        <is>
          <t>TANUM</t>
        </is>
      </c>
      <c r="G348" t="n">
        <v>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61236-2024</t>
        </is>
      </c>
      <c r="B349" s="1" t="n">
        <v>45645.6778125</v>
      </c>
      <c r="C349" s="1" t="n">
        <v>45950</v>
      </c>
      <c r="D349" t="inlineStr">
        <is>
          <t>VÄSTRA GÖTALANDS LÄN</t>
        </is>
      </c>
      <c r="E349" t="inlineStr">
        <is>
          <t>TANUM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61241-2024</t>
        </is>
      </c>
      <c r="B350" s="1" t="n">
        <v>45645.68386574074</v>
      </c>
      <c r="C350" s="1" t="n">
        <v>45950</v>
      </c>
      <c r="D350" t="inlineStr">
        <is>
          <t>VÄSTRA GÖTALANDS LÄN</t>
        </is>
      </c>
      <c r="E350" t="inlineStr">
        <is>
          <t>TANUM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32757-2024</t>
        </is>
      </c>
      <c r="B351" s="1" t="n">
        <v>45516.4722800926</v>
      </c>
      <c r="C351" s="1" t="n">
        <v>45950</v>
      </c>
      <c r="D351" t="inlineStr">
        <is>
          <t>VÄSTRA GÖTALANDS LÄN</t>
        </is>
      </c>
      <c r="E351" t="inlineStr">
        <is>
          <t>TANUM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13044-2023</t>
        </is>
      </c>
      <c r="B352" s="1" t="n">
        <v>45002.36559027778</v>
      </c>
      <c r="C352" s="1" t="n">
        <v>45950</v>
      </c>
      <c r="D352" t="inlineStr">
        <is>
          <t>VÄSTRA GÖTALANDS LÄN</t>
        </is>
      </c>
      <c r="E352" t="inlineStr">
        <is>
          <t>TANUM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39351-2025</t>
        </is>
      </c>
      <c r="B353" s="1" t="n">
        <v>45889.54530092593</v>
      </c>
      <c r="C353" s="1" t="n">
        <v>45950</v>
      </c>
      <c r="D353" t="inlineStr">
        <is>
          <t>VÄSTRA GÖTALANDS LÄN</t>
        </is>
      </c>
      <c r="E353" t="inlineStr">
        <is>
          <t>TANUM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10743-2022</t>
        </is>
      </c>
      <c r="B354" s="1" t="n">
        <v>44627.36609953704</v>
      </c>
      <c r="C354" s="1" t="n">
        <v>45950</v>
      </c>
      <c r="D354" t="inlineStr">
        <is>
          <t>VÄSTRA GÖTALANDS LÄN</t>
        </is>
      </c>
      <c r="E354" t="inlineStr">
        <is>
          <t>TANUM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39309-2025</t>
        </is>
      </c>
      <c r="B355" s="1" t="n">
        <v>45889.46177083333</v>
      </c>
      <c r="C355" s="1" t="n">
        <v>45950</v>
      </c>
      <c r="D355" t="inlineStr">
        <is>
          <t>VÄSTRA GÖTALANDS LÄN</t>
        </is>
      </c>
      <c r="E355" t="inlineStr">
        <is>
          <t>TANUM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22663-2025</t>
        </is>
      </c>
      <c r="B356" s="1" t="n">
        <v>45789.48394675926</v>
      </c>
      <c r="C356" s="1" t="n">
        <v>45950</v>
      </c>
      <c r="D356" t="inlineStr">
        <is>
          <t>VÄSTRA GÖTALANDS LÄN</t>
        </is>
      </c>
      <c r="E356" t="inlineStr">
        <is>
          <t>TANUM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39512-2025</t>
        </is>
      </c>
      <c r="B357" s="1" t="n">
        <v>45890</v>
      </c>
      <c r="C357" s="1" t="n">
        <v>45950</v>
      </c>
      <c r="D357" t="inlineStr">
        <is>
          <t>VÄSTRA GÖTALANDS LÄN</t>
        </is>
      </c>
      <c r="E357" t="inlineStr">
        <is>
          <t>TANUM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45350-2025</t>
        </is>
      </c>
      <c r="B358" s="1" t="n">
        <v>45922</v>
      </c>
      <c r="C358" s="1" t="n">
        <v>45950</v>
      </c>
      <c r="D358" t="inlineStr">
        <is>
          <t>VÄSTRA GÖTALANDS LÄN</t>
        </is>
      </c>
      <c r="E358" t="inlineStr">
        <is>
          <t>TANUM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55780-2023</t>
        </is>
      </c>
      <c r="B359" s="1" t="n">
        <v>45239</v>
      </c>
      <c r="C359" s="1" t="n">
        <v>45950</v>
      </c>
      <c r="D359" t="inlineStr">
        <is>
          <t>VÄSTRA GÖTALANDS LÄN</t>
        </is>
      </c>
      <c r="E359" t="inlineStr">
        <is>
          <t>TANUM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47984-2025</t>
        </is>
      </c>
      <c r="B360" s="1" t="n">
        <v>45932.61694444445</v>
      </c>
      <c r="C360" s="1" t="n">
        <v>45950</v>
      </c>
      <c r="D360" t="inlineStr">
        <is>
          <t>VÄSTRA GÖTALANDS LÄN</t>
        </is>
      </c>
      <c r="E360" t="inlineStr">
        <is>
          <t>TANUM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42079-2022</t>
        </is>
      </c>
      <c r="B361" s="1" t="n">
        <v>44830</v>
      </c>
      <c r="C361" s="1" t="n">
        <v>45950</v>
      </c>
      <c r="D361" t="inlineStr">
        <is>
          <t>VÄSTRA GÖTALANDS LÄN</t>
        </is>
      </c>
      <c r="E361" t="inlineStr">
        <is>
          <t>TANUM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24100-2022</t>
        </is>
      </c>
      <c r="B362" s="1" t="n">
        <v>44725</v>
      </c>
      <c r="C362" s="1" t="n">
        <v>45950</v>
      </c>
      <c r="D362" t="inlineStr">
        <is>
          <t>VÄSTRA GÖTALANDS LÄN</t>
        </is>
      </c>
      <c r="E362" t="inlineStr">
        <is>
          <t>TANUM</t>
        </is>
      </c>
      <c r="G362" t="n">
        <v>10.7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48260-2025</t>
        </is>
      </c>
      <c r="B363" s="1" t="n">
        <v>45933.55741898148</v>
      </c>
      <c r="C363" s="1" t="n">
        <v>45950</v>
      </c>
      <c r="D363" t="inlineStr">
        <is>
          <t>VÄSTRA GÖTALANDS LÄN</t>
        </is>
      </c>
      <c r="E363" t="inlineStr">
        <is>
          <t>TANUM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73810-2021</t>
        </is>
      </c>
      <c r="B364" s="1" t="n">
        <v>44552.73019675926</v>
      </c>
      <c r="C364" s="1" t="n">
        <v>45950</v>
      </c>
      <c r="D364" t="inlineStr">
        <is>
          <t>VÄSTRA GÖTALANDS LÄN</t>
        </is>
      </c>
      <c r="E364" t="inlineStr">
        <is>
          <t>TANUM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63222-2021</t>
        </is>
      </c>
      <c r="B365" s="1" t="n">
        <v>44508</v>
      </c>
      <c r="C365" s="1" t="n">
        <v>45950</v>
      </c>
      <c r="D365" t="inlineStr">
        <is>
          <t>VÄSTRA GÖTALANDS LÄN</t>
        </is>
      </c>
      <c r="E365" t="inlineStr">
        <is>
          <t>TANUM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24116-2022</t>
        </is>
      </c>
      <c r="B366" s="1" t="n">
        <v>44725.42993055555</v>
      </c>
      <c r="C366" s="1" t="n">
        <v>45950</v>
      </c>
      <c r="D366" t="inlineStr">
        <is>
          <t>VÄSTRA GÖTALANDS LÄN</t>
        </is>
      </c>
      <c r="E366" t="inlineStr">
        <is>
          <t>TANUM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39885-2025</t>
        </is>
      </c>
      <c r="B367" s="1" t="n">
        <v>45891</v>
      </c>
      <c r="C367" s="1" t="n">
        <v>45950</v>
      </c>
      <c r="D367" t="inlineStr">
        <is>
          <t>VÄSTRA GÖTALANDS LÄN</t>
        </is>
      </c>
      <c r="E367" t="inlineStr">
        <is>
          <t>TANUM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51083-2024</t>
        </is>
      </c>
      <c r="B368" s="1" t="n">
        <v>45603.46233796296</v>
      </c>
      <c r="C368" s="1" t="n">
        <v>45950</v>
      </c>
      <c r="D368" t="inlineStr">
        <is>
          <t>VÄSTRA GÖTALANDS LÄN</t>
        </is>
      </c>
      <c r="E368" t="inlineStr">
        <is>
          <t>TANUM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48572-2025</t>
        </is>
      </c>
      <c r="B369" s="1" t="n">
        <v>45936.44983796297</v>
      </c>
      <c r="C369" s="1" t="n">
        <v>45950</v>
      </c>
      <c r="D369" t="inlineStr">
        <is>
          <t>VÄSTRA GÖTALANDS LÄN</t>
        </is>
      </c>
      <c r="E369" t="inlineStr">
        <is>
          <t>TANUM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50935-2022</t>
        </is>
      </c>
      <c r="B370" s="1" t="n">
        <v>44867</v>
      </c>
      <c r="C370" s="1" t="n">
        <v>45950</v>
      </c>
      <c r="D370" t="inlineStr">
        <is>
          <t>VÄSTRA GÖTALANDS LÄN</t>
        </is>
      </c>
      <c r="E370" t="inlineStr">
        <is>
          <t>TANUM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48799-2025</t>
        </is>
      </c>
      <c r="B371" s="1" t="n">
        <v>45937.34498842592</v>
      </c>
      <c r="C371" s="1" t="n">
        <v>45950</v>
      </c>
      <c r="D371" t="inlineStr">
        <is>
          <t>VÄSTRA GÖTALANDS LÄN</t>
        </is>
      </c>
      <c r="E371" t="inlineStr">
        <is>
          <t>TANUM</t>
        </is>
      </c>
      <c r="G371" t="n">
        <v>4.6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48671-2025</t>
        </is>
      </c>
      <c r="B372" s="1" t="n">
        <v>45935</v>
      </c>
      <c r="C372" s="1" t="n">
        <v>45950</v>
      </c>
      <c r="D372" t="inlineStr">
        <is>
          <t>VÄSTRA GÖTALANDS LÄN</t>
        </is>
      </c>
      <c r="E372" t="inlineStr">
        <is>
          <t>TANUM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72223-2021</t>
        </is>
      </c>
      <c r="B373" s="1" t="n">
        <v>44544.79592592592</v>
      </c>
      <c r="C373" s="1" t="n">
        <v>45950</v>
      </c>
      <c r="D373" t="inlineStr">
        <is>
          <t>VÄSTRA GÖTALANDS LÄN</t>
        </is>
      </c>
      <c r="E373" t="inlineStr">
        <is>
          <t>TANUM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40458-2025</t>
        </is>
      </c>
      <c r="B374" s="1" t="n">
        <v>45895.64790509259</v>
      </c>
      <c r="C374" s="1" t="n">
        <v>45950</v>
      </c>
      <c r="D374" t="inlineStr">
        <is>
          <t>VÄSTRA GÖTALANDS LÄN</t>
        </is>
      </c>
      <c r="E374" t="inlineStr">
        <is>
          <t>TANUM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50796-2023</t>
        </is>
      </c>
      <c r="B375" s="1" t="n">
        <v>45211</v>
      </c>
      <c r="C375" s="1" t="n">
        <v>45950</v>
      </c>
      <c r="D375" t="inlineStr">
        <is>
          <t>VÄSTRA GÖTALANDS LÄN</t>
        </is>
      </c>
      <c r="E375" t="inlineStr">
        <is>
          <t>TANUM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8600-2024</t>
        </is>
      </c>
      <c r="B376" s="1" t="n">
        <v>45355.66673611111</v>
      </c>
      <c r="C376" s="1" t="n">
        <v>45950</v>
      </c>
      <c r="D376" t="inlineStr">
        <is>
          <t>VÄSTRA GÖTALANDS LÄN</t>
        </is>
      </c>
      <c r="E376" t="inlineStr">
        <is>
          <t>TANUM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22666-2025</t>
        </is>
      </c>
      <c r="B377" s="1" t="n">
        <v>45789.4871412037</v>
      </c>
      <c r="C377" s="1" t="n">
        <v>45950</v>
      </c>
      <c r="D377" t="inlineStr">
        <is>
          <t>VÄSTRA GÖTALANDS LÄN</t>
        </is>
      </c>
      <c r="E377" t="inlineStr">
        <is>
          <t>TANUM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11487-2025</t>
        </is>
      </c>
      <c r="B378" s="1" t="n">
        <v>45726.70016203704</v>
      </c>
      <c r="C378" s="1" t="n">
        <v>45950</v>
      </c>
      <c r="D378" t="inlineStr">
        <is>
          <t>VÄSTRA GÖTALANDS LÄN</t>
        </is>
      </c>
      <c r="E378" t="inlineStr">
        <is>
          <t>TANUM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43864-2023</t>
        </is>
      </c>
      <c r="B379" s="1" t="n">
        <v>45187</v>
      </c>
      <c r="C379" s="1" t="n">
        <v>45950</v>
      </c>
      <c r="D379" t="inlineStr">
        <is>
          <t>VÄSTRA GÖTALANDS LÄN</t>
        </is>
      </c>
      <c r="E379" t="inlineStr">
        <is>
          <t>TANUM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10059-2025</t>
        </is>
      </c>
      <c r="B380" s="1" t="n">
        <v>45719.5325</v>
      </c>
      <c r="C380" s="1" t="n">
        <v>45950</v>
      </c>
      <c r="D380" t="inlineStr">
        <is>
          <t>VÄSTRA GÖTALANDS LÄN</t>
        </is>
      </c>
      <c r="E380" t="inlineStr">
        <is>
          <t>TANUM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40352-2025</t>
        </is>
      </c>
      <c r="B381" s="1" t="n">
        <v>45895</v>
      </c>
      <c r="C381" s="1" t="n">
        <v>45950</v>
      </c>
      <c r="D381" t="inlineStr">
        <is>
          <t>VÄSTRA GÖTALANDS LÄN</t>
        </is>
      </c>
      <c r="E381" t="inlineStr">
        <is>
          <t>TANUM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20982-2021</t>
        </is>
      </c>
      <c r="B382" s="1" t="n">
        <v>44318</v>
      </c>
      <c r="C382" s="1" t="n">
        <v>45950</v>
      </c>
      <c r="D382" t="inlineStr">
        <is>
          <t>VÄSTRA GÖTALANDS LÄN</t>
        </is>
      </c>
      <c r="E382" t="inlineStr">
        <is>
          <t>TANUM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2752-2025</t>
        </is>
      </c>
      <c r="B383" s="1" t="n">
        <v>45677.46724537037</v>
      </c>
      <c r="C383" s="1" t="n">
        <v>45950</v>
      </c>
      <c r="D383" t="inlineStr">
        <is>
          <t>VÄSTRA GÖTALANDS LÄN</t>
        </is>
      </c>
      <c r="E383" t="inlineStr">
        <is>
          <t>TANUM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23115-2025</t>
        </is>
      </c>
      <c r="B384" s="1" t="n">
        <v>45791.36958333333</v>
      </c>
      <c r="C384" s="1" t="n">
        <v>45950</v>
      </c>
      <c r="D384" t="inlineStr">
        <is>
          <t>VÄSTRA GÖTALANDS LÄN</t>
        </is>
      </c>
      <c r="E384" t="inlineStr">
        <is>
          <t>TANUM</t>
        </is>
      </c>
      <c r="G384" t="n">
        <v>12.2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48683-2025</t>
        </is>
      </c>
      <c r="B385" s="1" t="n">
        <v>45935</v>
      </c>
      <c r="C385" s="1" t="n">
        <v>45950</v>
      </c>
      <c r="D385" t="inlineStr">
        <is>
          <t>VÄSTRA GÖTALANDS LÄN</t>
        </is>
      </c>
      <c r="E385" t="inlineStr">
        <is>
          <t>TANUM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13810-2025</t>
        </is>
      </c>
      <c r="B386" s="1" t="n">
        <v>45737.50302083333</v>
      </c>
      <c r="C386" s="1" t="n">
        <v>45950</v>
      </c>
      <c r="D386" t="inlineStr">
        <is>
          <t>VÄSTRA GÖTALANDS LÄN</t>
        </is>
      </c>
      <c r="E386" t="inlineStr">
        <is>
          <t>TANUM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23149-2025</t>
        </is>
      </c>
      <c r="B387" s="1" t="n">
        <v>45791.40295138889</v>
      </c>
      <c r="C387" s="1" t="n">
        <v>45950</v>
      </c>
      <c r="D387" t="inlineStr">
        <is>
          <t>VÄSTRA GÖTALANDS LÄN</t>
        </is>
      </c>
      <c r="E387" t="inlineStr">
        <is>
          <t>TANUM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13832-2025</t>
        </is>
      </c>
      <c r="B388" s="1" t="n">
        <v>45737.54762731482</v>
      </c>
      <c r="C388" s="1" t="n">
        <v>45950</v>
      </c>
      <c r="D388" t="inlineStr">
        <is>
          <t>VÄSTRA GÖTALANDS LÄN</t>
        </is>
      </c>
      <c r="E388" t="inlineStr">
        <is>
          <t>TANUM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55248-2024</t>
        </is>
      </c>
      <c r="B389" s="1" t="n">
        <v>45621.59472222222</v>
      </c>
      <c r="C389" s="1" t="n">
        <v>45950</v>
      </c>
      <c r="D389" t="inlineStr">
        <is>
          <t>VÄSTRA GÖTALANDS LÄN</t>
        </is>
      </c>
      <c r="E389" t="inlineStr">
        <is>
          <t>TANUM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55255-2024</t>
        </is>
      </c>
      <c r="B390" s="1" t="n">
        <v>45621.59979166667</v>
      </c>
      <c r="C390" s="1" t="n">
        <v>45950</v>
      </c>
      <c r="D390" t="inlineStr">
        <is>
          <t>VÄSTRA GÖTALANDS LÄN</t>
        </is>
      </c>
      <c r="E390" t="inlineStr">
        <is>
          <t>TANUM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40433-2025</t>
        </is>
      </c>
      <c r="B391" s="1" t="n">
        <v>45895</v>
      </c>
      <c r="C391" s="1" t="n">
        <v>45950</v>
      </c>
      <c r="D391" t="inlineStr">
        <is>
          <t>VÄSTRA GÖTALANDS LÄN</t>
        </is>
      </c>
      <c r="E391" t="inlineStr">
        <is>
          <t>TANUM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14965-2025</t>
        </is>
      </c>
      <c r="B392" s="1" t="n">
        <v>45743.58711805556</v>
      </c>
      <c r="C392" s="1" t="n">
        <v>45950</v>
      </c>
      <c r="D392" t="inlineStr">
        <is>
          <t>VÄSTRA GÖTALANDS LÄN</t>
        </is>
      </c>
      <c r="E392" t="inlineStr">
        <is>
          <t>TANUM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9878-2025</t>
        </is>
      </c>
      <c r="B393" s="1" t="n">
        <v>45716</v>
      </c>
      <c r="C393" s="1" t="n">
        <v>45950</v>
      </c>
      <c r="D393" t="inlineStr">
        <is>
          <t>VÄSTRA GÖTALANDS LÄN</t>
        </is>
      </c>
      <c r="E393" t="inlineStr">
        <is>
          <t>TANUM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59070-2023</t>
        </is>
      </c>
      <c r="B394" s="1" t="n">
        <v>45252.8665625</v>
      </c>
      <c r="C394" s="1" t="n">
        <v>45950</v>
      </c>
      <c r="D394" t="inlineStr">
        <is>
          <t>VÄSTRA GÖTALANDS LÄN</t>
        </is>
      </c>
      <c r="E394" t="inlineStr">
        <is>
          <t>TANUM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46047-2023</t>
        </is>
      </c>
      <c r="B395" s="1" t="n">
        <v>45196.44100694444</v>
      </c>
      <c r="C395" s="1" t="n">
        <v>45950</v>
      </c>
      <c r="D395" t="inlineStr">
        <is>
          <t>VÄSTRA GÖTALANDS LÄN</t>
        </is>
      </c>
      <c r="E395" t="inlineStr">
        <is>
          <t>TANUM</t>
        </is>
      </c>
      <c r="G395" t="n">
        <v>7.8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7674-2023</t>
        </is>
      </c>
      <c r="B396" s="1" t="n">
        <v>44972.69076388889</v>
      </c>
      <c r="C396" s="1" t="n">
        <v>45950</v>
      </c>
      <c r="D396" t="inlineStr">
        <is>
          <t>VÄSTRA GÖTALANDS LÄN</t>
        </is>
      </c>
      <c r="E396" t="inlineStr">
        <is>
          <t>TANUM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7705-2023</t>
        </is>
      </c>
      <c r="B397" s="1" t="n">
        <v>44969</v>
      </c>
      <c r="C397" s="1" t="n">
        <v>45950</v>
      </c>
      <c r="D397" t="inlineStr">
        <is>
          <t>VÄSTRA GÖTALANDS LÄN</t>
        </is>
      </c>
      <c r="E397" t="inlineStr">
        <is>
          <t>TANUM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40391-2025</t>
        </is>
      </c>
      <c r="B398" s="1" t="n">
        <v>45895</v>
      </c>
      <c r="C398" s="1" t="n">
        <v>45950</v>
      </c>
      <c r="D398" t="inlineStr">
        <is>
          <t>VÄSTRA GÖTALANDS LÄN</t>
        </is>
      </c>
      <c r="E398" t="inlineStr">
        <is>
          <t>TANUM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45374-2025</t>
        </is>
      </c>
      <c r="B399" s="1" t="n">
        <v>45922</v>
      </c>
      <c r="C399" s="1" t="n">
        <v>45950</v>
      </c>
      <c r="D399" t="inlineStr">
        <is>
          <t>VÄSTRA GÖTALANDS LÄN</t>
        </is>
      </c>
      <c r="E399" t="inlineStr">
        <is>
          <t>TANUM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180-2025</t>
        </is>
      </c>
      <c r="B400" s="1" t="n">
        <v>45659.6991087963</v>
      </c>
      <c r="C400" s="1" t="n">
        <v>45950</v>
      </c>
      <c r="D400" t="inlineStr">
        <is>
          <t>VÄSTRA GÖTALANDS LÄN</t>
        </is>
      </c>
      <c r="E400" t="inlineStr">
        <is>
          <t>TANUM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47056-2025</t>
        </is>
      </c>
      <c r="B401" s="1" t="n">
        <v>45929.6240625</v>
      </c>
      <c r="C401" s="1" t="n">
        <v>45950</v>
      </c>
      <c r="D401" t="inlineStr">
        <is>
          <t>VÄSTRA GÖTALANDS LÄN</t>
        </is>
      </c>
      <c r="E401" t="inlineStr">
        <is>
          <t>TANUM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9697-2024</t>
        </is>
      </c>
      <c r="B402" s="1" t="n">
        <v>45362</v>
      </c>
      <c r="C402" s="1" t="n">
        <v>45950</v>
      </c>
      <c r="D402" t="inlineStr">
        <is>
          <t>VÄSTRA GÖTALANDS LÄN</t>
        </is>
      </c>
      <c r="E402" t="inlineStr">
        <is>
          <t>TANUM</t>
        </is>
      </c>
      <c r="F402" t="inlineStr">
        <is>
          <t>Kyrkan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39480-2024</t>
        </is>
      </c>
      <c r="B403" s="1" t="n">
        <v>45551.64898148148</v>
      </c>
      <c r="C403" s="1" t="n">
        <v>45950</v>
      </c>
      <c r="D403" t="inlineStr">
        <is>
          <t>VÄSTRA GÖTALANDS LÄN</t>
        </is>
      </c>
      <c r="E403" t="inlineStr">
        <is>
          <t>TANUM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9084-2025</t>
        </is>
      </c>
      <c r="B404" s="1" t="n">
        <v>45713.6675</v>
      </c>
      <c r="C404" s="1" t="n">
        <v>45950</v>
      </c>
      <c r="D404" t="inlineStr">
        <is>
          <t>VÄSTRA GÖTALANDS LÄN</t>
        </is>
      </c>
      <c r="E404" t="inlineStr">
        <is>
          <t>TANUM</t>
        </is>
      </c>
      <c r="G404" t="n">
        <v>12.7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2420-2022</t>
        </is>
      </c>
      <c r="B405" s="1" t="n">
        <v>44579.50421296297</v>
      </c>
      <c r="C405" s="1" t="n">
        <v>45950</v>
      </c>
      <c r="D405" t="inlineStr">
        <is>
          <t>VÄSTRA GÖTALANDS LÄN</t>
        </is>
      </c>
      <c r="E405" t="inlineStr">
        <is>
          <t>TANUM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50161-2025</t>
        </is>
      </c>
      <c r="B406" s="1" t="n">
        <v>45943.5865162037</v>
      </c>
      <c r="C406" s="1" t="n">
        <v>45950</v>
      </c>
      <c r="D406" t="inlineStr">
        <is>
          <t>VÄSTRA GÖTALANDS LÄN</t>
        </is>
      </c>
      <c r="E406" t="inlineStr">
        <is>
          <t>TANUM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53421-2022</t>
        </is>
      </c>
      <c r="B407" s="1" t="n">
        <v>44879</v>
      </c>
      <c r="C407" s="1" t="n">
        <v>45950</v>
      </c>
      <c r="D407" t="inlineStr">
        <is>
          <t>VÄSTRA GÖTALANDS LÄN</t>
        </is>
      </c>
      <c r="E407" t="inlineStr">
        <is>
          <t>TANUM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985-2024</t>
        </is>
      </c>
      <c r="B408" s="1" t="n">
        <v>45301</v>
      </c>
      <c r="C408" s="1" t="n">
        <v>45950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24697-2023</t>
        </is>
      </c>
      <c r="B409" s="1" t="n">
        <v>45084</v>
      </c>
      <c r="C409" s="1" t="n">
        <v>45950</v>
      </c>
      <c r="D409" t="inlineStr">
        <is>
          <t>VÄSTRA GÖTALANDS LÄN</t>
        </is>
      </c>
      <c r="E409" t="inlineStr">
        <is>
          <t>TANUM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63173-2023</t>
        </is>
      </c>
      <c r="B410" s="1" t="n">
        <v>45273.5737962963</v>
      </c>
      <c r="C410" s="1" t="n">
        <v>45950</v>
      </c>
      <c r="D410" t="inlineStr">
        <is>
          <t>VÄSTRA GÖTALANDS LÄN</t>
        </is>
      </c>
      <c r="E410" t="inlineStr">
        <is>
          <t>TANUM</t>
        </is>
      </c>
      <c r="G410" t="n">
        <v>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14895-2025</t>
        </is>
      </c>
      <c r="B411" s="1" t="n">
        <v>45743.47871527778</v>
      </c>
      <c r="C411" s="1" t="n">
        <v>45950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41506-2025</t>
        </is>
      </c>
      <c r="B412" s="1" t="n">
        <v>45901.52666666666</v>
      </c>
      <c r="C412" s="1" t="n">
        <v>45950</v>
      </c>
      <c r="D412" t="inlineStr">
        <is>
          <t>VÄSTRA GÖTALANDS LÄN</t>
        </is>
      </c>
      <c r="E412" t="inlineStr">
        <is>
          <t>TANUM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11936-2025</t>
        </is>
      </c>
      <c r="B413" s="1" t="n">
        <v>45728.52953703704</v>
      </c>
      <c r="C413" s="1" t="n">
        <v>45950</v>
      </c>
      <c r="D413" t="inlineStr">
        <is>
          <t>VÄSTRA GÖTALANDS LÄN</t>
        </is>
      </c>
      <c r="E413" t="inlineStr">
        <is>
          <t>TANUM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14012-2024</t>
        </is>
      </c>
      <c r="B414" s="1" t="n">
        <v>45392.48451388889</v>
      </c>
      <c r="C414" s="1" t="n">
        <v>45950</v>
      </c>
      <c r="D414" t="inlineStr">
        <is>
          <t>VÄSTRA GÖTALANDS LÄN</t>
        </is>
      </c>
      <c r="E414" t="inlineStr">
        <is>
          <t>TANUM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2004-2023</t>
        </is>
      </c>
      <c r="B415" s="1" t="n">
        <v>44939</v>
      </c>
      <c r="C415" s="1" t="n">
        <v>45950</v>
      </c>
      <c r="D415" t="inlineStr">
        <is>
          <t>VÄSTRA GÖTALANDS LÄN</t>
        </is>
      </c>
      <c r="E415" t="inlineStr">
        <is>
          <t>TANUM</t>
        </is>
      </c>
      <c r="G415" t="n">
        <v>9.9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18327-2023</t>
        </is>
      </c>
      <c r="B416" s="1" t="n">
        <v>45041.628125</v>
      </c>
      <c r="C416" s="1" t="n">
        <v>45950</v>
      </c>
      <c r="D416" t="inlineStr">
        <is>
          <t>VÄSTRA GÖTALANDS LÄN</t>
        </is>
      </c>
      <c r="E416" t="inlineStr">
        <is>
          <t>TANUM</t>
        </is>
      </c>
      <c r="G416" t="n">
        <v>5.9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37955-2024</t>
        </is>
      </c>
      <c r="B417" s="1" t="n">
        <v>45544.52680555556</v>
      </c>
      <c r="C417" s="1" t="n">
        <v>45950</v>
      </c>
      <c r="D417" t="inlineStr">
        <is>
          <t>VÄSTRA GÖTALANDS LÄN</t>
        </is>
      </c>
      <c r="E417" t="inlineStr">
        <is>
          <t>TANUM</t>
        </is>
      </c>
      <c r="G417" t="n">
        <v>11.3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11786-2024</t>
        </is>
      </c>
      <c r="B418" s="1" t="n">
        <v>45374.72565972222</v>
      </c>
      <c r="C418" s="1" t="n">
        <v>45950</v>
      </c>
      <c r="D418" t="inlineStr">
        <is>
          <t>VÄSTRA GÖTALANDS LÄN</t>
        </is>
      </c>
      <c r="E418" t="inlineStr">
        <is>
          <t>TANUM</t>
        </is>
      </c>
      <c r="G418" t="n">
        <v>12.4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34497-2024</t>
        </is>
      </c>
      <c r="B419" s="1" t="n">
        <v>45525.63168981481</v>
      </c>
      <c r="C419" s="1" t="n">
        <v>45950</v>
      </c>
      <c r="D419" t="inlineStr">
        <is>
          <t>VÄSTRA GÖTALANDS LÄN</t>
        </is>
      </c>
      <c r="E419" t="inlineStr">
        <is>
          <t>TANUM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18786-2025</t>
        </is>
      </c>
      <c r="B420" s="1" t="n">
        <v>45764</v>
      </c>
      <c r="C420" s="1" t="n">
        <v>45950</v>
      </c>
      <c r="D420" t="inlineStr">
        <is>
          <t>VÄSTRA GÖTALANDS LÄN</t>
        </is>
      </c>
      <c r="E420" t="inlineStr">
        <is>
          <t>TANUM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16662-2023</t>
        </is>
      </c>
      <c r="B421" s="1" t="n">
        <v>45030</v>
      </c>
      <c r="C421" s="1" t="n">
        <v>45950</v>
      </c>
      <c r="D421" t="inlineStr">
        <is>
          <t>VÄSTRA GÖTALANDS LÄN</t>
        </is>
      </c>
      <c r="E421" t="inlineStr">
        <is>
          <t>TANUM</t>
        </is>
      </c>
      <c r="G421" t="n">
        <v>5.9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50062-2025</t>
        </is>
      </c>
      <c r="B422" s="1" t="n">
        <v>45942</v>
      </c>
      <c r="C422" s="1" t="n">
        <v>45950</v>
      </c>
      <c r="D422" t="inlineStr">
        <is>
          <t>VÄSTRA GÖTALANDS LÄN</t>
        </is>
      </c>
      <c r="E422" t="inlineStr">
        <is>
          <t>TANUM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15381-2025</t>
        </is>
      </c>
      <c r="B423" s="1" t="n">
        <v>45747.4102199074</v>
      </c>
      <c r="C423" s="1" t="n">
        <v>45950</v>
      </c>
      <c r="D423" t="inlineStr">
        <is>
          <t>VÄSTRA GÖTALANDS LÄN</t>
        </is>
      </c>
      <c r="E423" t="inlineStr">
        <is>
          <t>TANUM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8535-2024</t>
        </is>
      </c>
      <c r="B424" s="1" t="n">
        <v>45355.51329861111</v>
      </c>
      <c r="C424" s="1" t="n">
        <v>45950</v>
      </c>
      <c r="D424" t="inlineStr">
        <is>
          <t>VÄSTRA GÖTALANDS LÄN</t>
        </is>
      </c>
      <c r="E424" t="inlineStr">
        <is>
          <t>TANUM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30495-2023</t>
        </is>
      </c>
      <c r="B425" s="1" t="n">
        <v>45102</v>
      </c>
      <c r="C425" s="1" t="n">
        <v>45950</v>
      </c>
      <c r="D425" t="inlineStr">
        <is>
          <t>VÄSTRA GÖTALANDS LÄN</t>
        </is>
      </c>
      <c r="E425" t="inlineStr">
        <is>
          <t>TANUM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62697-2023</t>
        </is>
      </c>
      <c r="B426" s="1" t="n">
        <v>45271.53695601852</v>
      </c>
      <c r="C426" s="1" t="n">
        <v>45950</v>
      </c>
      <c r="D426" t="inlineStr">
        <is>
          <t>VÄSTRA GÖTALANDS LÄN</t>
        </is>
      </c>
      <c r="E426" t="inlineStr">
        <is>
          <t>TANUM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15991-2023</t>
        </is>
      </c>
      <c r="B427" s="1" t="n">
        <v>45023</v>
      </c>
      <c r="C427" s="1" t="n">
        <v>45950</v>
      </c>
      <c r="D427" t="inlineStr">
        <is>
          <t>VÄSTRA GÖTALANDS LÄN</t>
        </is>
      </c>
      <c r="E427" t="inlineStr">
        <is>
          <t>TANUM</t>
        </is>
      </c>
      <c r="G427" t="n">
        <v>7.1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41988-2025</t>
        </is>
      </c>
      <c r="B428" s="1" t="n">
        <v>45903.54369212963</v>
      </c>
      <c r="C428" s="1" t="n">
        <v>45950</v>
      </c>
      <c r="D428" t="inlineStr">
        <is>
          <t>VÄSTRA GÖTALANDS LÄN</t>
        </is>
      </c>
      <c r="E428" t="inlineStr">
        <is>
          <t>TANUM</t>
        </is>
      </c>
      <c r="G428" t="n">
        <v>13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7900-2024</t>
        </is>
      </c>
      <c r="B429" s="1" t="n">
        <v>45350.42491898148</v>
      </c>
      <c r="C429" s="1" t="n">
        <v>45950</v>
      </c>
      <c r="D429" t="inlineStr">
        <is>
          <t>VÄSTRA GÖTALANDS LÄN</t>
        </is>
      </c>
      <c r="E429" t="inlineStr">
        <is>
          <t>TANUM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41777-2025</t>
        </is>
      </c>
      <c r="B430" s="1" t="n">
        <v>45902.57</v>
      </c>
      <c r="C430" s="1" t="n">
        <v>45950</v>
      </c>
      <c r="D430" t="inlineStr">
        <is>
          <t>VÄSTRA GÖTALANDS LÄN</t>
        </is>
      </c>
      <c r="E430" t="inlineStr">
        <is>
          <t>TANUM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37099-2023</t>
        </is>
      </c>
      <c r="B431" s="1" t="n">
        <v>45155</v>
      </c>
      <c r="C431" s="1" t="n">
        <v>45950</v>
      </c>
      <c r="D431" t="inlineStr">
        <is>
          <t>VÄSTRA GÖTALANDS LÄN</t>
        </is>
      </c>
      <c r="E431" t="inlineStr">
        <is>
          <t>TANUM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25004-2023</t>
        </is>
      </c>
      <c r="B432" s="1" t="n">
        <v>45085</v>
      </c>
      <c r="C432" s="1" t="n">
        <v>45950</v>
      </c>
      <c r="D432" t="inlineStr">
        <is>
          <t>VÄSTRA GÖTALANDS LÄN</t>
        </is>
      </c>
      <c r="E432" t="inlineStr">
        <is>
          <t>TANUM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46294-2023</t>
        </is>
      </c>
      <c r="B433" s="1" t="n">
        <v>45197</v>
      </c>
      <c r="C433" s="1" t="n">
        <v>45950</v>
      </c>
      <c r="D433" t="inlineStr">
        <is>
          <t>VÄSTRA GÖTALANDS LÄN</t>
        </is>
      </c>
      <c r="E433" t="inlineStr">
        <is>
          <t>TANUM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  <c r="U433">
        <f>HYPERLINK("https://klasma.github.io/Logging_1435/knärot/A 46294-2023 karta knärot.png", "A 46294-2023")</f>
        <v/>
      </c>
      <c r="V433">
        <f>HYPERLINK("https://klasma.github.io/Logging_1435/klagomål/A 46294-2023 FSC-klagomål.docx", "A 46294-2023")</f>
        <v/>
      </c>
      <c r="W433">
        <f>HYPERLINK("https://klasma.github.io/Logging_1435/klagomålsmail/A 46294-2023 FSC-klagomål mail.docx", "A 46294-2023")</f>
        <v/>
      </c>
      <c r="X433">
        <f>HYPERLINK("https://klasma.github.io/Logging_1435/tillsyn/A 46294-2023 tillsynsbegäran.docx", "A 46294-2023")</f>
        <v/>
      </c>
      <c r="Y433">
        <f>HYPERLINK("https://klasma.github.io/Logging_1435/tillsynsmail/A 46294-2023 tillsynsbegäran mail.docx", "A 46294-2023")</f>
        <v/>
      </c>
    </row>
    <row r="434" ht="15" customHeight="1">
      <c r="A434" t="inlineStr">
        <is>
          <t>A 50556-2025</t>
        </is>
      </c>
      <c r="B434" s="1" t="n">
        <v>45945.53465277778</v>
      </c>
      <c r="C434" s="1" t="n">
        <v>45950</v>
      </c>
      <c r="D434" t="inlineStr">
        <is>
          <t>VÄSTRA GÖTALANDS LÄN</t>
        </is>
      </c>
      <c r="E434" t="inlineStr">
        <is>
          <t>TANUM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57358-2024</t>
        </is>
      </c>
      <c r="B435" s="1" t="n">
        <v>45629.65530092592</v>
      </c>
      <c r="C435" s="1" t="n">
        <v>45950</v>
      </c>
      <c r="D435" t="inlineStr">
        <is>
          <t>VÄSTRA GÖTALANDS LÄN</t>
        </is>
      </c>
      <c r="E435" t="inlineStr">
        <is>
          <t>TANUM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41987-2025</t>
        </is>
      </c>
      <c r="B436" s="1" t="n">
        <v>45903.54355324074</v>
      </c>
      <c r="C436" s="1" t="n">
        <v>45950</v>
      </c>
      <c r="D436" t="inlineStr">
        <is>
          <t>VÄSTRA GÖTALANDS LÄN</t>
        </is>
      </c>
      <c r="E436" t="inlineStr">
        <is>
          <t>TANUM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50761-2025</t>
        </is>
      </c>
      <c r="B437" s="1" t="n">
        <v>45946.42431712963</v>
      </c>
      <c r="C437" s="1" t="n">
        <v>45950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Kyrkan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50868-2025</t>
        </is>
      </c>
      <c r="B438" s="1" t="n">
        <v>45946.59853009259</v>
      </c>
      <c r="C438" s="1" t="n">
        <v>45950</v>
      </c>
      <c r="D438" t="inlineStr">
        <is>
          <t>VÄSTRA GÖTALANDS LÄN</t>
        </is>
      </c>
      <c r="E438" t="inlineStr">
        <is>
          <t>TANUM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44432-2025</t>
        </is>
      </c>
      <c r="B439" s="1" t="n">
        <v>45916</v>
      </c>
      <c r="C439" s="1" t="n">
        <v>45950</v>
      </c>
      <c r="D439" t="inlineStr">
        <is>
          <t>VÄSTRA GÖTALANDS LÄN</t>
        </is>
      </c>
      <c r="E439" t="inlineStr">
        <is>
          <t>TANUM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26262-2025</t>
        </is>
      </c>
      <c r="B440" s="1" t="n">
        <v>45805.58758101852</v>
      </c>
      <c r="C440" s="1" t="n">
        <v>45950</v>
      </c>
      <c r="D440" t="inlineStr">
        <is>
          <t>VÄSTRA GÖTALANDS LÄN</t>
        </is>
      </c>
      <c r="E440" t="inlineStr">
        <is>
          <t>TANUM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1440-2022</t>
        </is>
      </c>
      <c r="B441" s="1" t="n">
        <v>44573</v>
      </c>
      <c r="C441" s="1" t="n">
        <v>45950</v>
      </c>
      <c r="D441" t="inlineStr">
        <is>
          <t>VÄSTRA GÖTALANDS LÄN</t>
        </is>
      </c>
      <c r="E441" t="inlineStr">
        <is>
          <t>TANUM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45747-2021</t>
        </is>
      </c>
      <c r="B442" s="1" t="n">
        <v>44441</v>
      </c>
      <c r="C442" s="1" t="n">
        <v>45950</v>
      </c>
      <c r="D442" t="inlineStr">
        <is>
          <t>VÄSTRA GÖTALANDS LÄN</t>
        </is>
      </c>
      <c r="E442" t="inlineStr">
        <is>
          <t>TANUM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64066-2023</t>
        </is>
      </c>
      <c r="B443" s="1" t="n">
        <v>45279</v>
      </c>
      <c r="C443" s="1" t="n">
        <v>45950</v>
      </c>
      <c r="D443" t="inlineStr">
        <is>
          <t>VÄSTRA GÖTALANDS LÄN</t>
        </is>
      </c>
      <c r="E443" t="inlineStr">
        <is>
          <t>TANUM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26264-2025</t>
        </is>
      </c>
      <c r="B444" s="1" t="n">
        <v>45805.58908564815</v>
      </c>
      <c r="C444" s="1" t="n">
        <v>45950</v>
      </c>
      <c r="D444" t="inlineStr">
        <is>
          <t>VÄSTRA GÖTALANDS LÄN</t>
        </is>
      </c>
      <c r="E444" t="inlineStr">
        <is>
          <t>TANUM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29930-2023</t>
        </is>
      </c>
      <c r="B445" s="1" t="n">
        <v>45107</v>
      </c>
      <c r="C445" s="1" t="n">
        <v>45950</v>
      </c>
      <c r="D445" t="inlineStr">
        <is>
          <t>VÄSTRA GÖTALANDS LÄN</t>
        </is>
      </c>
      <c r="E445" t="inlineStr">
        <is>
          <t>TANUM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57566-2023</t>
        </is>
      </c>
      <c r="B446" s="1" t="n">
        <v>45246.4997337963</v>
      </c>
      <c r="C446" s="1" t="n">
        <v>45950</v>
      </c>
      <c r="D446" t="inlineStr">
        <is>
          <t>VÄSTRA GÖTALANDS LÄN</t>
        </is>
      </c>
      <c r="E446" t="inlineStr">
        <is>
          <t>TANUM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37069-2023</t>
        </is>
      </c>
      <c r="B447" s="1" t="n">
        <v>45154</v>
      </c>
      <c r="C447" s="1" t="n">
        <v>45950</v>
      </c>
      <c r="D447" t="inlineStr">
        <is>
          <t>VÄSTRA GÖTALANDS LÄN</t>
        </is>
      </c>
      <c r="E447" t="inlineStr">
        <is>
          <t>TANUM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42454-2025</t>
        </is>
      </c>
      <c r="B448" s="1" t="n">
        <v>45905.44967592593</v>
      </c>
      <c r="C448" s="1" t="n">
        <v>45950</v>
      </c>
      <c r="D448" t="inlineStr">
        <is>
          <t>VÄSTRA GÖTALANDS LÄN</t>
        </is>
      </c>
      <c r="E448" t="inlineStr">
        <is>
          <t>TANUM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51161-2025</t>
        </is>
      </c>
      <c r="B449" s="1" t="n">
        <v>45947.58571759259</v>
      </c>
      <c r="C449" s="1" t="n">
        <v>45950</v>
      </c>
      <c r="D449" t="inlineStr">
        <is>
          <t>VÄSTRA GÖTALANDS LÄN</t>
        </is>
      </c>
      <c r="E449" t="inlineStr">
        <is>
          <t>TANUM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3622-2025</t>
        </is>
      </c>
      <c r="B450" s="1" t="n">
        <v>45681.37034722222</v>
      </c>
      <c r="C450" s="1" t="n">
        <v>45950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42473-2025</t>
        </is>
      </c>
      <c r="B451" s="1" t="n">
        <v>45905.46538194444</v>
      </c>
      <c r="C451" s="1" t="n">
        <v>45950</v>
      </c>
      <c r="D451" t="inlineStr">
        <is>
          <t>VÄSTRA GÖTALANDS LÄN</t>
        </is>
      </c>
      <c r="E451" t="inlineStr">
        <is>
          <t>TANUM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50963-2025</t>
        </is>
      </c>
      <c r="B452" s="1" t="n">
        <v>45946.8708449074</v>
      </c>
      <c r="C452" s="1" t="n">
        <v>45950</v>
      </c>
      <c r="D452" t="inlineStr">
        <is>
          <t>VÄSTRA GÖTALANDS LÄN</t>
        </is>
      </c>
      <c r="E452" t="inlineStr">
        <is>
          <t>TANUM</t>
        </is>
      </c>
      <c r="F452" t="inlineStr">
        <is>
          <t>Kyrkan</t>
        </is>
      </c>
      <c r="G452" t="n">
        <v>9.1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48302-2022</t>
        </is>
      </c>
      <c r="B453" s="1" t="n">
        <v>44858.52567129629</v>
      </c>
      <c r="C453" s="1" t="n">
        <v>45950</v>
      </c>
      <c r="D453" t="inlineStr">
        <is>
          <t>VÄSTRA GÖTALANDS LÄN</t>
        </is>
      </c>
      <c r="E453" t="inlineStr">
        <is>
          <t>TANUM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44812-2021</t>
        </is>
      </c>
      <c r="B454" s="1" t="n">
        <v>44438</v>
      </c>
      <c r="C454" s="1" t="n">
        <v>45950</v>
      </c>
      <c r="D454" t="inlineStr">
        <is>
          <t>VÄSTRA GÖTALANDS LÄN</t>
        </is>
      </c>
      <c r="E454" t="inlineStr">
        <is>
          <t>TANUM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39549-2024</t>
        </is>
      </c>
      <c r="B455" s="1" t="n">
        <v>45552.32608796296</v>
      </c>
      <c r="C455" s="1" t="n">
        <v>45950</v>
      </c>
      <c r="D455" t="inlineStr">
        <is>
          <t>VÄSTRA GÖTALANDS LÄN</t>
        </is>
      </c>
      <c r="E455" t="inlineStr">
        <is>
          <t>TANUM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50891-2021</t>
        </is>
      </c>
      <c r="B456" s="1" t="n">
        <v>44460</v>
      </c>
      <c r="C456" s="1" t="n">
        <v>45950</v>
      </c>
      <c r="D456" t="inlineStr">
        <is>
          <t>VÄSTRA GÖTALANDS LÄN</t>
        </is>
      </c>
      <c r="E456" t="inlineStr">
        <is>
          <t>TANUM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20130-2025</t>
        </is>
      </c>
      <c r="B457" s="1" t="n">
        <v>45772.50458333334</v>
      </c>
      <c r="C457" s="1" t="n">
        <v>45950</v>
      </c>
      <c r="D457" t="inlineStr">
        <is>
          <t>VÄSTRA GÖTALANDS LÄN</t>
        </is>
      </c>
      <c r="E457" t="inlineStr">
        <is>
          <t>TANUM</t>
        </is>
      </c>
      <c r="G457" t="n">
        <v>4.5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16480-2023</t>
        </is>
      </c>
      <c r="B458" s="1" t="n">
        <v>45026</v>
      </c>
      <c r="C458" s="1" t="n">
        <v>45950</v>
      </c>
      <c r="D458" t="inlineStr">
        <is>
          <t>VÄSTRA GÖTALANDS LÄN</t>
        </is>
      </c>
      <c r="E458" t="inlineStr">
        <is>
          <t>TANUM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49691-2024</t>
        </is>
      </c>
      <c r="B459" s="1" t="n">
        <v>45596.6846875</v>
      </c>
      <c r="C459" s="1" t="n">
        <v>45950</v>
      </c>
      <c r="D459" t="inlineStr">
        <is>
          <t>VÄSTRA GÖTALANDS LÄN</t>
        </is>
      </c>
      <c r="E459" t="inlineStr">
        <is>
          <t>TANUM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48750-2024</t>
        </is>
      </c>
      <c r="B460" s="1" t="n">
        <v>45593.58693287037</v>
      </c>
      <c r="C460" s="1" t="n">
        <v>45950</v>
      </c>
      <c r="D460" t="inlineStr">
        <is>
          <t>VÄSTRA GÖTALANDS LÄN</t>
        </is>
      </c>
      <c r="E460" t="inlineStr">
        <is>
          <t>TANUM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55831-2023</t>
        </is>
      </c>
      <c r="B461" s="1" t="n">
        <v>45239</v>
      </c>
      <c r="C461" s="1" t="n">
        <v>45950</v>
      </c>
      <c r="D461" t="inlineStr">
        <is>
          <t>VÄSTRA GÖTALANDS LÄN</t>
        </is>
      </c>
      <c r="E461" t="inlineStr">
        <is>
          <t>TANUM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35599-2022</t>
        </is>
      </c>
      <c r="B462" s="1" t="n">
        <v>44799.45141203704</v>
      </c>
      <c r="C462" s="1" t="n">
        <v>45950</v>
      </c>
      <c r="D462" t="inlineStr">
        <is>
          <t>VÄSTRA GÖTALANDS LÄN</t>
        </is>
      </c>
      <c r="E462" t="inlineStr">
        <is>
          <t>TANUM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4224-2024</t>
        </is>
      </c>
      <c r="B463" s="1" t="n">
        <v>45324</v>
      </c>
      <c r="C463" s="1" t="n">
        <v>45950</v>
      </c>
      <c r="D463" t="inlineStr">
        <is>
          <t>VÄSTRA GÖTALANDS LÄN</t>
        </is>
      </c>
      <c r="E463" t="inlineStr">
        <is>
          <t>TANUM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16603-2025</t>
        </is>
      </c>
      <c r="B464" s="1" t="n">
        <v>45753.56577546296</v>
      </c>
      <c r="C464" s="1" t="n">
        <v>45950</v>
      </c>
      <c r="D464" t="inlineStr">
        <is>
          <t>VÄSTRA GÖTALANDS LÄN</t>
        </is>
      </c>
      <c r="E464" t="inlineStr">
        <is>
          <t>TANUM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50049-2024</t>
        </is>
      </c>
      <c r="B465" s="1" t="n">
        <v>45597</v>
      </c>
      <c r="C465" s="1" t="n">
        <v>45950</v>
      </c>
      <c r="D465" t="inlineStr">
        <is>
          <t>VÄSTRA GÖTALANDS LÄN</t>
        </is>
      </c>
      <c r="E465" t="inlineStr">
        <is>
          <t>TANUM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62516-2023</t>
        </is>
      </c>
      <c r="B466" s="1" t="n">
        <v>45267</v>
      </c>
      <c r="C466" s="1" t="n">
        <v>45950</v>
      </c>
      <c r="D466" t="inlineStr">
        <is>
          <t>VÄSTRA GÖTALANDS LÄN</t>
        </is>
      </c>
      <c r="E466" t="inlineStr">
        <is>
          <t>TANUM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15353-2024</t>
        </is>
      </c>
      <c r="B467" s="1" t="n">
        <v>45400.83571759259</v>
      </c>
      <c r="C467" s="1" t="n">
        <v>45950</v>
      </c>
      <c r="D467" t="inlineStr">
        <is>
          <t>VÄSTRA GÖTALANDS LÄN</t>
        </is>
      </c>
      <c r="E467" t="inlineStr">
        <is>
          <t>TANUM</t>
        </is>
      </c>
      <c r="G467" t="n">
        <v>6.5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30228-2024</t>
        </is>
      </c>
      <c r="B468" s="1" t="n">
        <v>45490.46703703704</v>
      </c>
      <c r="C468" s="1" t="n">
        <v>45950</v>
      </c>
      <c r="D468" t="inlineStr">
        <is>
          <t>VÄSTRA GÖTALANDS LÄN</t>
        </is>
      </c>
      <c r="E468" t="inlineStr">
        <is>
          <t>TANUM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44301-2022</t>
        </is>
      </c>
      <c r="B469" s="1" t="n">
        <v>44839.62133101852</v>
      </c>
      <c r="C469" s="1" t="n">
        <v>45950</v>
      </c>
      <c r="D469" t="inlineStr">
        <is>
          <t>VÄSTRA GÖTALANDS LÄN</t>
        </is>
      </c>
      <c r="E469" t="inlineStr">
        <is>
          <t>TANUM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10896-2025</t>
        </is>
      </c>
      <c r="B470" s="1" t="n">
        <v>45722</v>
      </c>
      <c r="C470" s="1" t="n">
        <v>45950</v>
      </c>
      <c r="D470" t="inlineStr">
        <is>
          <t>VÄSTRA GÖTALANDS LÄN</t>
        </is>
      </c>
      <c r="E470" t="inlineStr">
        <is>
          <t>TANUM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24997-2023</t>
        </is>
      </c>
      <c r="B471" s="1" t="n">
        <v>45085</v>
      </c>
      <c r="C471" s="1" t="n">
        <v>45950</v>
      </c>
      <c r="D471" t="inlineStr">
        <is>
          <t>VÄSTRA GÖTALANDS LÄN</t>
        </is>
      </c>
      <c r="E471" t="inlineStr">
        <is>
          <t>TANUM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151-2024</t>
        </is>
      </c>
      <c r="B472" s="1" t="n">
        <v>45293</v>
      </c>
      <c r="C472" s="1" t="n">
        <v>45950</v>
      </c>
      <c r="D472" t="inlineStr">
        <is>
          <t>VÄSTRA GÖTALANDS LÄN</t>
        </is>
      </c>
      <c r="E472" t="inlineStr">
        <is>
          <t>TANUM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51812-2022</t>
        </is>
      </c>
      <c r="B473" s="1" t="n">
        <v>44872</v>
      </c>
      <c r="C473" s="1" t="n">
        <v>45950</v>
      </c>
      <c r="D473" t="inlineStr">
        <is>
          <t>VÄSTRA GÖTALANDS LÄN</t>
        </is>
      </c>
      <c r="E473" t="inlineStr">
        <is>
          <t>TANUM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41031-2023</t>
        </is>
      </c>
      <c r="B474" s="1" t="n">
        <v>45170</v>
      </c>
      <c r="C474" s="1" t="n">
        <v>45950</v>
      </c>
      <c r="D474" t="inlineStr">
        <is>
          <t>VÄSTRA GÖTALANDS LÄN</t>
        </is>
      </c>
      <c r="E474" t="inlineStr">
        <is>
          <t>TANUM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28546-2025</t>
        </is>
      </c>
      <c r="B475" s="1" t="n">
        <v>45819.52787037037</v>
      </c>
      <c r="C475" s="1" t="n">
        <v>45950</v>
      </c>
      <c r="D475" t="inlineStr">
        <is>
          <t>VÄSTRA GÖTALANDS LÄN</t>
        </is>
      </c>
      <c r="E475" t="inlineStr">
        <is>
          <t>TANUM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23173-2023</t>
        </is>
      </c>
      <c r="B476" s="1" t="n">
        <v>45075.56796296296</v>
      </c>
      <c r="C476" s="1" t="n">
        <v>45950</v>
      </c>
      <c r="D476" t="inlineStr">
        <is>
          <t>VÄSTRA GÖTALANDS LÄN</t>
        </is>
      </c>
      <c r="E476" t="inlineStr">
        <is>
          <t>TANUM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28807-2025</t>
        </is>
      </c>
      <c r="B477" s="1" t="n">
        <v>45820</v>
      </c>
      <c r="C477" s="1" t="n">
        <v>45950</v>
      </c>
      <c r="D477" t="inlineStr">
        <is>
          <t>VÄSTRA GÖTALANDS LÄN</t>
        </is>
      </c>
      <c r="E477" t="inlineStr">
        <is>
          <t>TANUM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28910-2025</t>
        </is>
      </c>
      <c r="B478" s="1" t="n">
        <v>45820.65557870371</v>
      </c>
      <c r="C478" s="1" t="n">
        <v>45950</v>
      </c>
      <c r="D478" t="inlineStr">
        <is>
          <t>VÄSTRA GÖTALANDS LÄN</t>
        </is>
      </c>
      <c r="E478" t="inlineStr">
        <is>
          <t>TANUM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42756-2022</t>
        </is>
      </c>
      <c r="B479" s="1" t="n">
        <v>44832</v>
      </c>
      <c r="C479" s="1" t="n">
        <v>45950</v>
      </c>
      <c r="D479" t="inlineStr">
        <is>
          <t>VÄSTRA GÖTALANDS LÄN</t>
        </is>
      </c>
      <c r="E479" t="inlineStr">
        <is>
          <t>TANUM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60768-2023</t>
        </is>
      </c>
      <c r="B480" s="1" t="n">
        <v>45260.62027777778</v>
      </c>
      <c r="C480" s="1" t="n">
        <v>45950</v>
      </c>
      <c r="D480" t="inlineStr">
        <is>
          <t>VÄSTRA GÖTALANDS LÄN</t>
        </is>
      </c>
      <c r="E480" t="inlineStr">
        <is>
          <t>TANUM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61213-2022</t>
        </is>
      </c>
      <c r="B481" s="1" t="n">
        <v>44908</v>
      </c>
      <c r="C481" s="1" t="n">
        <v>45950</v>
      </c>
      <c r="D481" t="inlineStr">
        <is>
          <t>VÄSTRA GÖTALANDS LÄN</t>
        </is>
      </c>
      <c r="E481" t="inlineStr">
        <is>
          <t>TANUM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29317-2025</t>
        </is>
      </c>
      <c r="B482" s="1" t="n">
        <v>45824.47145833333</v>
      </c>
      <c r="C482" s="1" t="n">
        <v>45950</v>
      </c>
      <c r="D482" t="inlineStr">
        <is>
          <t>VÄSTRA GÖTALANDS LÄN</t>
        </is>
      </c>
      <c r="E482" t="inlineStr">
        <is>
          <t>TANUM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29243-2025</t>
        </is>
      </c>
      <c r="B483" s="1" t="n">
        <v>45824.36542824074</v>
      </c>
      <c r="C483" s="1" t="n">
        <v>45950</v>
      </c>
      <c r="D483" t="inlineStr">
        <is>
          <t>VÄSTRA GÖTALANDS LÄN</t>
        </is>
      </c>
      <c r="E483" t="inlineStr">
        <is>
          <t>TANUM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29371-2025</t>
        </is>
      </c>
      <c r="B484" s="1" t="n">
        <v>45824</v>
      </c>
      <c r="C484" s="1" t="n">
        <v>45950</v>
      </c>
      <c r="D484" t="inlineStr">
        <is>
          <t>VÄSTRA GÖTALANDS LÄN</t>
        </is>
      </c>
      <c r="E484" t="inlineStr">
        <is>
          <t>TANUM</t>
        </is>
      </c>
      <c r="G484" t="n">
        <v>6.3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12854-2024</t>
        </is>
      </c>
      <c r="B485" s="1" t="n">
        <v>45384.91399305555</v>
      </c>
      <c r="C485" s="1" t="n">
        <v>45950</v>
      </c>
      <c r="D485" t="inlineStr">
        <is>
          <t>VÄSTRA GÖTALANDS LÄN</t>
        </is>
      </c>
      <c r="E485" t="inlineStr">
        <is>
          <t>TANUM</t>
        </is>
      </c>
      <c r="G485" t="n">
        <v>5.7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2488-2025</t>
        </is>
      </c>
      <c r="B486" s="1" t="n">
        <v>45673</v>
      </c>
      <c r="C486" s="1" t="n">
        <v>45950</v>
      </c>
      <c r="D486" t="inlineStr">
        <is>
          <t>VÄSTRA GÖTALANDS LÄN</t>
        </is>
      </c>
      <c r="E486" t="inlineStr">
        <is>
          <t>TANUM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26624-2024</t>
        </is>
      </c>
      <c r="B487" s="1" t="n">
        <v>45469.76627314815</v>
      </c>
      <c r="C487" s="1" t="n">
        <v>45950</v>
      </c>
      <c r="D487" t="inlineStr">
        <is>
          <t>VÄSTRA GÖTALANDS LÄN</t>
        </is>
      </c>
      <c r="E487" t="inlineStr">
        <is>
          <t>TANUM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13645-2024</t>
        </is>
      </c>
      <c r="B488" s="1" t="n">
        <v>45390.46651620371</v>
      </c>
      <c r="C488" s="1" t="n">
        <v>45950</v>
      </c>
      <c r="D488" t="inlineStr">
        <is>
          <t>VÄSTRA GÖTALANDS LÄN</t>
        </is>
      </c>
      <c r="E488" t="inlineStr">
        <is>
          <t>TANUM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40145-2021</t>
        </is>
      </c>
      <c r="B489" s="1" t="n">
        <v>44418</v>
      </c>
      <c r="C489" s="1" t="n">
        <v>45950</v>
      </c>
      <c r="D489" t="inlineStr">
        <is>
          <t>VÄSTRA GÖTALANDS LÄN</t>
        </is>
      </c>
      <c r="E489" t="inlineStr">
        <is>
          <t>TANUM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43884-2021</t>
        </is>
      </c>
      <c r="B490" s="1" t="n">
        <v>44434</v>
      </c>
      <c r="C490" s="1" t="n">
        <v>45950</v>
      </c>
      <c r="D490" t="inlineStr">
        <is>
          <t>VÄSTRA GÖTALANDS LÄN</t>
        </is>
      </c>
      <c r="E490" t="inlineStr">
        <is>
          <t>TANUM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43889-2021</t>
        </is>
      </c>
      <c r="B491" s="1" t="n">
        <v>44434</v>
      </c>
      <c r="C491" s="1" t="n">
        <v>45950</v>
      </c>
      <c r="D491" t="inlineStr">
        <is>
          <t>VÄSTRA GÖTALANDS LÄN</t>
        </is>
      </c>
      <c r="E491" t="inlineStr">
        <is>
          <t>TANUM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43780-2024</t>
        </is>
      </c>
      <c r="B492" s="1" t="n">
        <v>45570.45927083334</v>
      </c>
      <c r="C492" s="1" t="n">
        <v>45950</v>
      </c>
      <c r="D492" t="inlineStr">
        <is>
          <t>VÄSTRA GÖTALANDS LÄN</t>
        </is>
      </c>
      <c r="E492" t="inlineStr">
        <is>
          <t>TANUM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62931-2023</t>
        </is>
      </c>
      <c r="B493" s="1" t="n">
        <v>45272.47856481482</v>
      </c>
      <c r="C493" s="1" t="n">
        <v>45950</v>
      </c>
      <c r="D493" t="inlineStr">
        <is>
          <t>VÄSTRA GÖTALANDS LÄN</t>
        </is>
      </c>
      <c r="E493" t="inlineStr">
        <is>
          <t>TANUM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6630-2022</t>
        </is>
      </c>
      <c r="B494" s="1" t="n">
        <v>44601</v>
      </c>
      <c r="C494" s="1" t="n">
        <v>45950</v>
      </c>
      <c r="D494" t="inlineStr">
        <is>
          <t>VÄSTRA GÖTALANDS LÄN</t>
        </is>
      </c>
      <c r="E494" t="inlineStr">
        <is>
          <t>TANUM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44966-2024</t>
        </is>
      </c>
      <c r="B495" s="1" t="n">
        <v>45575.45644675926</v>
      </c>
      <c r="C495" s="1" t="n">
        <v>45950</v>
      </c>
      <c r="D495" t="inlineStr">
        <is>
          <t>VÄSTRA GÖTALANDS LÄN</t>
        </is>
      </c>
      <c r="E495" t="inlineStr">
        <is>
          <t>TANUM</t>
        </is>
      </c>
      <c r="F495" t="inlineStr">
        <is>
          <t>Naturvårdsverket</t>
        </is>
      </c>
      <c r="G495" t="n">
        <v>5.9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31683-2025</t>
        </is>
      </c>
      <c r="B496" s="1" t="n">
        <v>45834.38971064815</v>
      </c>
      <c r="C496" s="1" t="n">
        <v>45950</v>
      </c>
      <c r="D496" t="inlineStr">
        <is>
          <t>VÄSTRA GÖTALANDS LÄN</t>
        </is>
      </c>
      <c r="E496" t="inlineStr">
        <is>
          <t>TANUM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31736-2025</t>
        </is>
      </c>
      <c r="B497" s="1" t="n">
        <v>45834.47128472223</v>
      </c>
      <c r="C497" s="1" t="n">
        <v>45950</v>
      </c>
      <c r="D497" t="inlineStr">
        <is>
          <t>VÄSTRA GÖTALANDS LÄN</t>
        </is>
      </c>
      <c r="E497" t="inlineStr">
        <is>
          <t>TANUM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4584-2022</t>
        </is>
      </c>
      <c r="B498" s="1" t="n">
        <v>44591.90067129629</v>
      </c>
      <c r="C498" s="1" t="n">
        <v>45950</v>
      </c>
      <c r="D498" t="inlineStr">
        <is>
          <t>VÄSTRA GÖTALANDS LÄN</t>
        </is>
      </c>
      <c r="E498" t="inlineStr">
        <is>
          <t>TANUM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32683-2025</t>
        </is>
      </c>
      <c r="B499" s="1" t="n">
        <v>45838</v>
      </c>
      <c r="C499" s="1" t="n">
        <v>45950</v>
      </c>
      <c r="D499" t="inlineStr">
        <is>
          <t>VÄSTRA GÖTALANDS LÄN</t>
        </is>
      </c>
      <c r="E499" t="inlineStr">
        <is>
          <t>TANUM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32684-2025</t>
        </is>
      </c>
      <c r="B500" s="1" t="n">
        <v>45837</v>
      </c>
      <c r="C500" s="1" t="n">
        <v>45950</v>
      </c>
      <c r="D500" t="inlineStr">
        <is>
          <t>VÄSTRA GÖTALANDS LÄN</t>
        </is>
      </c>
      <c r="E500" t="inlineStr">
        <is>
          <t>TANUM</t>
        </is>
      </c>
      <c r="G500" t="n">
        <v>7.2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32731-2025</t>
        </is>
      </c>
      <c r="B501" s="1" t="n">
        <v>45839.40396990741</v>
      </c>
      <c r="C501" s="1" t="n">
        <v>45950</v>
      </c>
      <c r="D501" t="inlineStr">
        <is>
          <t>VÄSTRA GÖTALANDS LÄN</t>
        </is>
      </c>
      <c r="E501" t="inlineStr">
        <is>
          <t>TANUM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2095-2024</t>
        </is>
      </c>
      <c r="B502" s="1" t="n">
        <v>45309.44375</v>
      </c>
      <c r="C502" s="1" t="n">
        <v>45950</v>
      </c>
      <c r="D502" t="inlineStr">
        <is>
          <t>VÄSTRA GÖTALANDS LÄN</t>
        </is>
      </c>
      <c r="E502" t="inlineStr">
        <is>
          <t>TANUM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32728-2025</t>
        </is>
      </c>
      <c r="B503" s="1" t="n">
        <v>45839</v>
      </c>
      <c r="C503" s="1" t="n">
        <v>45950</v>
      </c>
      <c r="D503" t="inlineStr">
        <is>
          <t>VÄSTRA GÖTALANDS LÄN</t>
        </is>
      </c>
      <c r="E503" t="inlineStr">
        <is>
          <t>TANUM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32735-2025</t>
        </is>
      </c>
      <c r="B504" s="1" t="n">
        <v>45839.40773148148</v>
      </c>
      <c r="C504" s="1" t="n">
        <v>45950</v>
      </c>
      <c r="D504" t="inlineStr">
        <is>
          <t>VÄSTRA GÖTALANDS LÄN</t>
        </is>
      </c>
      <c r="E504" t="inlineStr">
        <is>
          <t>TANUM</t>
        </is>
      </c>
      <c r="G504" t="n">
        <v>7.4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13437-2024</t>
        </is>
      </c>
      <c r="B505" s="1" t="n">
        <v>45387.48722222223</v>
      </c>
      <c r="C505" s="1" t="n">
        <v>45950</v>
      </c>
      <c r="D505" t="inlineStr">
        <is>
          <t>VÄSTRA GÖTALANDS LÄN</t>
        </is>
      </c>
      <c r="E505" t="inlineStr">
        <is>
          <t>TANUM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16400-2023</t>
        </is>
      </c>
      <c r="B506" s="1" t="n">
        <v>45029</v>
      </c>
      <c r="C506" s="1" t="n">
        <v>45950</v>
      </c>
      <c r="D506" t="inlineStr">
        <is>
          <t>VÄSTRA GÖTALANDS LÄN</t>
        </is>
      </c>
      <c r="E506" t="inlineStr">
        <is>
          <t>TANUM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33840-2025</t>
        </is>
      </c>
      <c r="B507" s="1" t="n">
        <v>45842.47947916666</v>
      </c>
      <c r="C507" s="1" t="n">
        <v>45950</v>
      </c>
      <c r="D507" t="inlineStr">
        <is>
          <t>VÄSTRA GÖTALANDS LÄN</t>
        </is>
      </c>
      <c r="E507" t="inlineStr">
        <is>
          <t>TANUM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28760-2025</t>
        </is>
      </c>
      <c r="B508" s="1" t="n">
        <v>45820.41474537037</v>
      </c>
      <c r="C508" s="1" t="n">
        <v>45950</v>
      </c>
      <c r="D508" t="inlineStr">
        <is>
          <t>VÄSTRA GÖTALANDS LÄN</t>
        </is>
      </c>
      <c r="E508" t="inlineStr">
        <is>
          <t>TANUM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33864-2025</t>
        </is>
      </c>
      <c r="B509" s="1" t="n">
        <v>45842.53192129629</v>
      </c>
      <c r="C509" s="1" t="n">
        <v>45950</v>
      </c>
      <c r="D509" t="inlineStr">
        <is>
          <t>VÄSTRA GÖTALANDS LÄN</t>
        </is>
      </c>
      <c r="E509" t="inlineStr">
        <is>
          <t>TANUM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33869-2025</t>
        </is>
      </c>
      <c r="B510" s="1" t="n">
        <v>45842.54001157408</v>
      </c>
      <c r="C510" s="1" t="n">
        <v>45950</v>
      </c>
      <c r="D510" t="inlineStr">
        <is>
          <t>VÄSTRA GÖTALANDS LÄN</t>
        </is>
      </c>
      <c r="E510" t="inlineStr">
        <is>
          <t>TANUM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33874-2025</t>
        </is>
      </c>
      <c r="B511" s="1" t="n">
        <v>45842.55113425926</v>
      </c>
      <c r="C511" s="1" t="n">
        <v>45950</v>
      </c>
      <c r="D511" t="inlineStr">
        <is>
          <t>VÄSTRA GÖTALANDS LÄN</t>
        </is>
      </c>
      <c r="E511" t="inlineStr">
        <is>
          <t>TANUM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60351-2023</t>
        </is>
      </c>
      <c r="B512" s="1" t="n">
        <v>45259.35402777778</v>
      </c>
      <c r="C512" s="1" t="n">
        <v>45950</v>
      </c>
      <c r="D512" t="inlineStr">
        <is>
          <t>VÄSTRA GÖTALANDS LÄN</t>
        </is>
      </c>
      <c r="E512" t="inlineStr">
        <is>
          <t>TANUM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63834-2023</t>
        </is>
      </c>
      <c r="B513" s="1" t="n">
        <v>45278</v>
      </c>
      <c r="C513" s="1" t="n">
        <v>45950</v>
      </c>
      <c r="D513" t="inlineStr">
        <is>
          <t>VÄSTRA GÖTALANDS LÄN</t>
        </is>
      </c>
      <c r="E513" t="inlineStr">
        <is>
          <t>TANUM</t>
        </is>
      </c>
      <c r="G513" t="n">
        <v>5.3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57029-2024</t>
        </is>
      </c>
      <c r="B514" s="1" t="n">
        <v>45628.87296296296</v>
      </c>
      <c r="C514" s="1" t="n">
        <v>45950</v>
      </c>
      <c r="D514" t="inlineStr">
        <is>
          <t>VÄSTRA GÖTALANDS LÄN</t>
        </is>
      </c>
      <c r="E514" t="inlineStr">
        <is>
          <t>TANUM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57030-2024</t>
        </is>
      </c>
      <c r="B515" s="1" t="n">
        <v>45628.87668981482</v>
      </c>
      <c r="C515" s="1" t="n">
        <v>45950</v>
      </c>
      <c r="D515" t="inlineStr">
        <is>
          <t>VÄSTRA GÖTALANDS LÄN</t>
        </is>
      </c>
      <c r="E515" t="inlineStr">
        <is>
          <t>TANUM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33976-2024</t>
        </is>
      </c>
      <c r="B516" s="1" t="n">
        <v>45522</v>
      </c>
      <c r="C516" s="1" t="n">
        <v>45950</v>
      </c>
      <c r="D516" t="inlineStr">
        <is>
          <t>VÄSTRA GÖTALANDS LÄN</t>
        </is>
      </c>
      <c r="E516" t="inlineStr">
        <is>
          <t>TANUM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178-2025</t>
        </is>
      </c>
      <c r="B517" s="1" t="n">
        <v>45659.69072916666</v>
      </c>
      <c r="C517" s="1" t="n">
        <v>45950</v>
      </c>
      <c r="D517" t="inlineStr">
        <is>
          <t>VÄSTRA GÖTALANDS LÄN</t>
        </is>
      </c>
      <c r="E517" t="inlineStr">
        <is>
          <t>TANUM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39184-2022</t>
        </is>
      </c>
      <c r="B518" s="1" t="n">
        <v>44817</v>
      </c>
      <c r="C518" s="1" t="n">
        <v>45950</v>
      </c>
      <c r="D518" t="inlineStr">
        <is>
          <t>VÄSTRA GÖTALANDS LÄN</t>
        </is>
      </c>
      <c r="E518" t="inlineStr">
        <is>
          <t>TANUM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62676-2023</t>
        </is>
      </c>
      <c r="B519" s="1" t="n">
        <v>45271.4730787037</v>
      </c>
      <c r="C519" s="1" t="n">
        <v>45950</v>
      </c>
      <c r="D519" t="inlineStr">
        <is>
          <t>VÄSTRA GÖTALANDS LÄN</t>
        </is>
      </c>
      <c r="E519" t="inlineStr">
        <is>
          <t>TANUM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56379-2022</t>
        </is>
      </c>
      <c r="B520" s="1" t="n">
        <v>44890</v>
      </c>
      <c r="C520" s="1" t="n">
        <v>45950</v>
      </c>
      <c r="D520" t="inlineStr">
        <is>
          <t>VÄSTRA GÖTALANDS LÄN</t>
        </is>
      </c>
      <c r="E520" t="inlineStr">
        <is>
          <t>TANUM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14269-2022</t>
        </is>
      </c>
      <c r="B521" s="1" t="n">
        <v>44651.87236111111</v>
      </c>
      <c r="C521" s="1" t="n">
        <v>45950</v>
      </c>
      <c r="D521" t="inlineStr">
        <is>
          <t>VÄSTRA GÖTALANDS LÄN</t>
        </is>
      </c>
      <c r="E521" t="inlineStr">
        <is>
          <t>TANUM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17680-2023</t>
        </is>
      </c>
      <c r="B522" s="1" t="n">
        <v>45035</v>
      </c>
      <c r="C522" s="1" t="n">
        <v>45950</v>
      </c>
      <c r="D522" t="inlineStr">
        <is>
          <t>VÄSTRA GÖTALANDS LÄN</t>
        </is>
      </c>
      <c r="E522" t="inlineStr">
        <is>
          <t>TANUM</t>
        </is>
      </c>
      <c r="F522" t="inlineStr">
        <is>
          <t>Kyrkan</t>
        </is>
      </c>
      <c r="G522" t="n">
        <v>6.2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42842-2025</t>
        </is>
      </c>
      <c r="B523" s="1" t="n">
        <v>45908.58668981482</v>
      </c>
      <c r="C523" s="1" t="n">
        <v>45950</v>
      </c>
      <c r="D523" t="inlineStr">
        <is>
          <t>VÄSTRA GÖTALANDS LÄN</t>
        </is>
      </c>
      <c r="E523" t="inlineStr">
        <is>
          <t>TANUM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49687-2024</t>
        </is>
      </c>
      <c r="B524" s="1" t="n">
        <v>45596.67886574074</v>
      </c>
      <c r="C524" s="1" t="n">
        <v>45950</v>
      </c>
      <c r="D524" t="inlineStr">
        <is>
          <t>VÄSTRA GÖTALANDS LÄN</t>
        </is>
      </c>
      <c r="E524" t="inlineStr">
        <is>
          <t>TANUM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36686-2025</t>
        </is>
      </c>
      <c r="B525" s="1" t="n">
        <v>45872</v>
      </c>
      <c r="C525" s="1" t="n">
        <v>45950</v>
      </c>
      <c r="D525" t="inlineStr">
        <is>
          <t>VÄSTRA GÖTALANDS LÄN</t>
        </is>
      </c>
      <c r="E525" t="inlineStr">
        <is>
          <t>TANUM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36688-2025</t>
        </is>
      </c>
      <c r="B526" s="1" t="n">
        <v>45872</v>
      </c>
      <c r="C526" s="1" t="n">
        <v>45950</v>
      </c>
      <c r="D526" t="inlineStr">
        <is>
          <t>VÄSTRA GÖTALANDS LÄN</t>
        </is>
      </c>
      <c r="E526" t="inlineStr">
        <is>
          <t>TANUM</t>
        </is>
      </c>
      <c r="G526" t="n">
        <v>4.1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58654-2024</t>
        </is>
      </c>
      <c r="B527" s="1" t="n">
        <v>45635.59962962963</v>
      </c>
      <c r="C527" s="1" t="n">
        <v>45950</v>
      </c>
      <c r="D527" t="inlineStr">
        <is>
          <t>VÄSTRA GÖTALANDS LÄN</t>
        </is>
      </c>
      <c r="E527" t="inlineStr">
        <is>
          <t>TANUM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44019-2025</t>
        </is>
      </c>
      <c r="B528" s="1" t="n">
        <v>45915.47401620371</v>
      </c>
      <c r="C528" s="1" t="n">
        <v>45950</v>
      </c>
      <c r="D528" t="inlineStr">
        <is>
          <t>VÄSTRA GÖTALANDS LÄN</t>
        </is>
      </c>
      <c r="E528" t="inlineStr">
        <is>
          <t>TANUM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25441-2024</t>
        </is>
      </c>
      <c r="B529" s="1" t="n">
        <v>45463</v>
      </c>
      <c r="C529" s="1" t="n">
        <v>45950</v>
      </c>
      <c r="D529" t="inlineStr">
        <is>
          <t>VÄSTRA GÖTALANDS LÄN</t>
        </is>
      </c>
      <c r="E529" t="inlineStr">
        <is>
          <t>TANUM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36691-2025</t>
        </is>
      </c>
      <c r="B530" s="1" t="n">
        <v>45872</v>
      </c>
      <c r="C530" s="1" t="n">
        <v>45950</v>
      </c>
      <c r="D530" t="inlineStr">
        <is>
          <t>VÄSTRA GÖTALANDS LÄN</t>
        </is>
      </c>
      <c r="E530" t="inlineStr">
        <is>
          <t>TANUM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36884-2025</t>
        </is>
      </c>
      <c r="B531" s="1" t="n">
        <v>45874.44050925926</v>
      </c>
      <c r="C531" s="1" t="n">
        <v>45950</v>
      </c>
      <c r="D531" t="inlineStr">
        <is>
          <t>VÄSTRA GÖTALANDS LÄN</t>
        </is>
      </c>
      <c r="E531" t="inlineStr">
        <is>
          <t>TANUM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36742-2025</t>
        </is>
      </c>
      <c r="B532" s="1" t="n">
        <v>45873.53761574074</v>
      </c>
      <c r="C532" s="1" t="n">
        <v>45950</v>
      </c>
      <c r="D532" t="inlineStr">
        <is>
          <t>VÄSTRA GÖTALANDS LÄN</t>
        </is>
      </c>
      <c r="E532" t="inlineStr">
        <is>
          <t>TANUM</t>
        </is>
      </c>
      <c r="G532" t="n">
        <v>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36887-2025</t>
        </is>
      </c>
      <c r="B533" s="1" t="n">
        <v>45874.44613425926</v>
      </c>
      <c r="C533" s="1" t="n">
        <v>45950</v>
      </c>
      <c r="D533" t="inlineStr">
        <is>
          <t>VÄSTRA GÖTALANDS LÄN</t>
        </is>
      </c>
      <c r="E533" t="inlineStr">
        <is>
          <t>TANUM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36858-2025</t>
        </is>
      </c>
      <c r="B534" s="1" t="n">
        <v>45874.40502314815</v>
      </c>
      <c r="C534" s="1" t="n">
        <v>45950</v>
      </c>
      <c r="D534" t="inlineStr">
        <is>
          <t>VÄSTRA GÖTALANDS LÄN</t>
        </is>
      </c>
      <c r="E534" t="inlineStr">
        <is>
          <t>TANUM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36154-2024</t>
        </is>
      </c>
      <c r="B535" s="1" t="n">
        <v>45534</v>
      </c>
      <c r="C535" s="1" t="n">
        <v>45950</v>
      </c>
      <c r="D535" t="inlineStr">
        <is>
          <t>VÄSTRA GÖTALANDS LÄN</t>
        </is>
      </c>
      <c r="E535" t="inlineStr">
        <is>
          <t>TANUM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8473-2025</t>
        </is>
      </c>
      <c r="B536" s="1" t="n">
        <v>45709.47435185185</v>
      </c>
      <c r="C536" s="1" t="n">
        <v>45950</v>
      </c>
      <c r="D536" t="inlineStr">
        <is>
          <t>VÄSTRA GÖTALANDS LÄN</t>
        </is>
      </c>
      <c r="E536" t="inlineStr">
        <is>
          <t>TANUM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45656-2025</t>
        </is>
      </c>
      <c r="B537" s="1" t="n">
        <v>45923.34297453704</v>
      </c>
      <c r="C537" s="1" t="n">
        <v>45950</v>
      </c>
      <c r="D537" t="inlineStr">
        <is>
          <t>VÄSTRA GÖTALANDS LÄN</t>
        </is>
      </c>
      <c r="E537" t="inlineStr">
        <is>
          <t>TANUM</t>
        </is>
      </c>
      <c r="G537" t="n">
        <v>5.5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45345-2025</t>
        </is>
      </c>
      <c r="B538" s="1" t="n">
        <v>45922.34819444444</v>
      </c>
      <c r="C538" s="1" t="n">
        <v>45950</v>
      </c>
      <c r="D538" t="inlineStr">
        <is>
          <t>VÄSTRA GÖTALANDS LÄN</t>
        </is>
      </c>
      <c r="E538" t="inlineStr">
        <is>
          <t>TANUM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37641-2025</t>
        </is>
      </c>
      <c r="B539" s="1" t="n">
        <v>45880.47754629629</v>
      </c>
      <c r="C539" s="1" t="n">
        <v>45950</v>
      </c>
      <c r="D539" t="inlineStr">
        <is>
          <t>VÄSTRA GÖTALANDS LÄN</t>
        </is>
      </c>
      <c r="E539" t="inlineStr">
        <is>
          <t>TANUM</t>
        </is>
      </c>
      <c r="G539" t="n">
        <v>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45336-2025</t>
        </is>
      </c>
      <c r="B540" s="1" t="n">
        <v>45922.34298611111</v>
      </c>
      <c r="C540" s="1" t="n">
        <v>45950</v>
      </c>
      <c r="D540" t="inlineStr">
        <is>
          <t>VÄSTRA GÖTALANDS LÄN</t>
        </is>
      </c>
      <c r="E540" t="inlineStr">
        <is>
          <t>TANUM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37639-2025</t>
        </is>
      </c>
      <c r="B541" s="1" t="n">
        <v>45880.47399305556</v>
      </c>
      <c r="C541" s="1" t="n">
        <v>45950</v>
      </c>
      <c r="D541" t="inlineStr">
        <is>
          <t>VÄSTRA GÖTALANDS LÄN</t>
        </is>
      </c>
      <c r="E541" t="inlineStr">
        <is>
          <t>TANUM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37637-2025</t>
        </is>
      </c>
      <c r="B542" s="1" t="n">
        <v>45880.47231481481</v>
      </c>
      <c r="C542" s="1" t="n">
        <v>45950</v>
      </c>
      <c r="D542" t="inlineStr">
        <is>
          <t>VÄSTRA GÖTALANDS LÄN</t>
        </is>
      </c>
      <c r="E542" t="inlineStr">
        <is>
          <t>TANUM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10889-2025</t>
        </is>
      </c>
      <c r="B543" s="1" t="n">
        <v>45722</v>
      </c>
      <c r="C543" s="1" t="n">
        <v>45950</v>
      </c>
      <c r="D543" t="inlineStr">
        <is>
          <t>VÄSTRA GÖTALANDS LÄN</t>
        </is>
      </c>
      <c r="E543" t="inlineStr">
        <is>
          <t>TANUM</t>
        </is>
      </c>
      <c r="G543" t="n">
        <v>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>
      <c r="A544" t="inlineStr">
        <is>
          <t>A 46420-2025</t>
        </is>
      </c>
      <c r="B544" s="1" t="n">
        <v>45925.59826388889</v>
      </c>
      <c r="C544" s="1" t="n">
        <v>45950</v>
      </c>
      <c r="D544" t="inlineStr">
        <is>
          <t>VÄSTRA GÖTALANDS LÄN</t>
        </is>
      </c>
      <c r="E544" t="inlineStr">
        <is>
          <t>TANUM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2025-10-20T11:31:13Z</dcterms:created>
  <dcterms:modified xmlns:dcterms="http://purl.org/dc/terms/" xmlns:xsi="http://www.w3.org/2001/XMLSchema-instance" xsi:type="dcterms:W3CDTF">2025-10-20T11:31:13Z</dcterms:modified>
</cp:coreProperties>
</file>