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40826-2025</t>
        </is>
      </c>
      <c r="B2" s="1" t="n">
        <v>45897</v>
      </c>
      <c r="C2" s="1" t="n">
        <v>45952</v>
      </c>
      <c r="D2" t="inlineStr">
        <is>
          <t>VÄSTRA GÖTALANDS LÄN</t>
        </is>
      </c>
      <c r="E2" t="inlineStr">
        <is>
          <t>DALS-ED</t>
        </is>
      </c>
      <c r="G2" t="n">
        <v>6.5</v>
      </c>
      <c r="H2" t="n">
        <v>5</v>
      </c>
      <c r="I2" t="n">
        <v>8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24</v>
      </c>
      <c r="R2" s="2" t="inlineStr">
        <is>
          <t>Fläckporing
Jättemusseron
Knärot
Dvärgbägarlav
Hornvaxskinn
Kådvaxskinn
Mindre hackspett
Motaggsvamp
Nordtagging
Spillkråka
Svart taggsvamp
Tallticka
Vedskivlav
Vedtrappmossa
Bårdlav
Dropptaggsvamp
Granbarkgnagare
Gullgröppa
Kornknutmossa
Mindre märgborre
Rödgul trumpetsvamp
Vågbandad barkbock
Tjäder
Revlummer</t>
        </is>
      </c>
      <c r="S2">
        <f>HYPERLINK("https://klasma.github.io/Logging_1438/artfynd/A 40826-2025 artfynd.xlsx", "A 40826-2025")</f>
        <v/>
      </c>
      <c r="T2">
        <f>HYPERLINK("https://klasma.github.io/Logging_1438/kartor/A 40826-2025 karta.png", "A 40826-2025")</f>
        <v/>
      </c>
      <c r="U2">
        <f>HYPERLINK("https://klasma.github.io/Logging_1438/knärot/A 40826-2025 karta knärot.png", "A 40826-2025")</f>
        <v/>
      </c>
      <c r="V2">
        <f>HYPERLINK("https://klasma.github.io/Logging_1438/klagomål/A 40826-2025 FSC-klagomål.docx", "A 40826-2025")</f>
        <v/>
      </c>
      <c r="W2">
        <f>HYPERLINK("https://klasma.github.io/Logging_1438/klagomålsmail/A 40826-2025 FSC-klagomål mail.docx", "A 40826-2025")</f>
        <v/>
      </c>
      <c r="X2">
        <f>HYPERLINK("https://klasma.github.io/Logging_1438/tillsyn/A 40826-2025 tillsynsbegäran.docx", "A 40826-2025")</f>
        <v/>
      </c>
      <c r="Y2">
        <f>HYPERLINK("https://klasma.github.io/Logging_1438/tillsynsmail/A 40826-2025 tillsynsbegäran mail.docx", "A 40826-2025")</f>
        <v/>
      </c>
      <c r="Z2">
        <f>HYPERLINK("https://klasma.github.io/Logging_1438/fåglar/A 40826-2025 prioriterade fågelarter.docx", "A 40826-2025")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45952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10</v>
      </c>
      <c r="J3" t="n">
        <v>7</v>
      </c>
      <c r="K3" t="n">
        <v>2</v>
      </c>
      <c r="L3" t="n">
        <v>0</v>
      </c>
      <c r="M3" t="n">
        <v>1</v>
      </c>
      <c r="N3" t="n">
        <v>0</v>
      </c>
      <c r="O3" t="n">
        <v>10</v>
      </c>
      <c r="P3" t="n">
        <v>3</v>
      </c>
      <c r="Q3" t="n">
        <v>20</v>
      </c>
      <c r="R3" s="2" t="inlineStr">
        <is>
          <t>Liten kandelabersvamp
Gräddporing
Knärot
Dofttaggsvamp
Garnlav
Hornvaxskinn
Kådvaxskinn
Nordtagging
Orange taggsvamp
Vedtrappmossa
Blåmossa
Fällmossa
Grönpyrola
Gullgröppa
Kattfotslav
Kornknutmossa
Mindre märgborre
Stor revmossa
Vedticka
Vågbandad barkbock</t>
        </is>
      </c>
      <c r="S3">
        <f>HYPERLINK("https://klasma.github.io/Logging_1438/artfynd/A 6469-2022 artfynd.xlsx", "A 6469-2022")</f>
        <v/>
      </c>
      <c r="T3">
        <f>HYPERLINK("https://klasma.github.io/Logging_1438/kartor/A 6469-2022 karta.png", "A 6469-2022")</f>
        <v/>
      </c>
      <c r="U3">
        <f>HYPERLINK("https://klasma.github.io/Logging_1438/knärot/A 6469-2022 karta knärot.png", "A 6469-2022")</f>
        <v/>
      </c>
      <c r="V3">
        <f>HYPERLINK("https://klasma.github.io/Logging_1438/klagomål/A 6469-2022 FSC-klagomål.docx", "A 6469-2022")</f>
        <v/>
      </c>
      <c r="W3">
        <f>HYPERLINK("https://klasma.github.io/Logging_1438/klagomålsmail/A 6469-2022 FSC-klagomål mail.docx", "A 6469-2022")</f>
        <v/>
      </c>
      <c r="X3">
        <f>HYPERLINK("https://klasma.github.io/Logging_1438/tillsyn/A 6469-2022 tillsynsbegäran.docx", "A 6469-2022")</f>
        <v/>
      </c>
      <c r="Y3">
        <f>HYPERLINK("https://klasma.github.io/Logging_1438/tillsynsmail/A 6469-2022 tillsynsbegäran mail.docx", "A 6469-2022")</f>
        <v/>
      </c>
    </row>
    <row r="4" ht="15" customHeight="1">
      <c r="A4" t="inlineStr">
        <is>
          <t>A 24552-2024</t>
        </is>
      </c>
      <c r="B4" s="1" t="n">
        <v>45460.42362268519</v>
      </c>
      <c r="C4" s="1" t="n">
        <v>45952</v>
      </c>
      <c r="D4" t="inlineStr">
        <is>
          <t>VÄSTRA GÖTALANDS LÄN</t>
        </is>
      </c>
      <c r="E4" t="inlineStr">
        <is>
          <t>DALS-ED</t>
        </is>
      </c>
      <c r="G4" t="n">
        <v>4.8</v>
      </c>
      <c r="H4" t="n">
        <v>2</v>
      </c>
      <c r="I4" t="n">
        <v>5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13</v>
      </c>
      <c r="R4" s="2" t="inlineStr">
        <is>
          <t>Borsttagging
Vågticka
Gropticka
Kandelabersvamp
Kådvaxskinn
Spillkråka
Vit vedfingersvamp
Bronshjon
Bårdlav
Grönpyrola
Jättesvampmal
Trådticka
Blåsippa</t>
        </is>
      </c>
      <c r="S4">
        <f>HYPERLINK("https://klasma.github.io/Logging_1438/artfynd/A 24552-2024 artfynd.xlsx", "A 24552-2024")</f>
        <v/>
      </c>
      <c r="T4">
        <f>HYPERLINK("https://klasma.github.io/Logging_1438/kartor/A 24552-2024 karta.png", "A 24552-2024")</f>
        <v/>
      </c>
      <c r="V4">
        <f>HYPERLINK("https://klasma.github.io/Logging_1438/klagomål/A 24552-2024 FSC-klagomål.docx", "A 24552-2024")</f>
        <v/>
      </c>
      <c r="W4">
        <f>HYPERLINK("https://klasma.github.io/Logging_1438/klagomålsmail/A 24552-2024 FSC-klagomål mail.docx", "A 24552-2024")</f>
        <v/>
      </c>
      <c r="X4">
        <f>HYPERLINK("https://klasma.github.io/Logging_1438/tillsyn/A 24552-2024 tillsynsbegäran.docx", "A 24552-2024")</f>
        <v/>
      </c>
      <c r="Y4">
        <f>HYPERLINK("https://klasma.github.io/Logging_1438/tillsynsmail/A 24552-2024 tillsynsbegäran mail.docx", "A 24552-2024")</f>
        <v/>
      </c>
      <c r="Z4">
        <f>HYPERLINK("https://klasma.github.io/Logging_1438/fåglar/A 24552-2024 prioriterade fågelarter.docx", "A 24552-2024")</f>
        <v/>
      </c>
    </row>
    <row r="5" ht="15" customHeight="1">
      <c r="A5" t="inlineStr">
        <is>
          <t>A 5403-2024</t>
        </is>
      </c>
      <c r="B5" s="1" t="n">
        <v>45331.59417824074</v>
      </c>
      <c r="C5" s="1" t="n">
        <v>45952</v>
      </c>
      <c r="D5" t="inlineStr">
        <is>
          <t>VÄSTRA GÖTALANDS LÄN</t>
        </is>
      </c>
      <c r="E5" t="inlineStr">
        <is>
          <t>DALS-ED</t>
        </is>
      </c>
      <c r="G5" t="n">
        <v>28.3</v>
      </c>
      <c r="H5" t="n">
        <v>5</v>
      </c>
      <c r="I5" t="n">
        <v>6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Spillkråka
Talltita
Tretåig hackspett
Vedskivlav
Blåmossa
Dropptaggsvamp
Mandelriska
Rödgul trumpetsvamp
Stor revmossa
Västlig hakmossa
Gröngöling
Tjäder</t>
        </is>
      </c>
      <c r="S5">
        <f>HYPERLINK("https://klasma.github.io/Logging_1438/artfynd/A 5403-2024 artfynd.xlsx", "A 5403-2024")</f>
        <v/>
      </c>
      <c r="T5">
        <f>HYPERLINK("https://klasma.github.io/Logging_1438/kartor/A 5403-2024 karta.png", "A 5403-2024")</f>
        <v/>
      </c>
      <c r="V5">
        <f>HYPERLINK("https://klasma.github.io/Logging_1438/klagomål/A 5403-2024 FSC-klagomål.docx", "A 5403-2024")</f>
        <v/>
      </c>
      <c r="W5">
        <f>HYPERLINK("https://klasma.github.io/Logging_1438/klagomålsmail/A 5403-2024 FSC-klagomål mail.docx", "A 5403-2024")</f>
        <v/>
      </c>
      <c r="X5">
        <f>HYPERLINK("https://klasma.github.io/Logging_1438/tillsyn/A 5403-2024 tillsynsbegäran.docx", "A 5403-2024")</f>
        <v/>
      </c>
      <c r="Y5">
        <f>HYPERLINK("https://klasma.github.io/Logging_1438/tillsynsmail/A 5403-2024 tillsynsbegäran mail.docx", "A 5403-2024")</f>
        <v/>
      </c>
      <c r="Z5">
        <f>HYPERLINK("https://klasma.github.io/Logging_1438/fåglar/A 5403-2024 prioriterade fågelarter.docx", "A 5403-2024")</f>
        <v/>
      </c>
    </row>
    <row r="6" ht="15" customHeight="1">
      <c r="A6" t="inlineStr">
        <is>
          <t>A 59601-2022</t>
        </is>
      </c>
      <c r="B6" s="1" t="n">
        <v>44907</v>
      </c>
      <c r="C6" s="1" t="n">
        <v>45952</v>
      </c>
      <c r="D6" t="inlineStr">
        <is>
          <t>VÄSTRA GÖTALANDS LÄN</t>
        </is>
      </c>
      <c r="E6" t="inlineStr">
        <is>
          <t>DALS-ED</t>
        </is>
      </c>
      <c r="G6" t="n">
        <v>3.8</v>
      </c>
      <c r="H6" t="n">
        <v>2</v>
      </c>
      <c r="I6" t="n">
        <v>6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Kortskaftad ärgspik
Orange taggsvamp
Spillkråka
Dropptaggsvamp
Kattfotslav
Purpurmylia
Stor revmossa
Vedticka
Västlig hakmossa</t>
        </is>
      </c>
      <c r="S6">
        <f>HYPERLINK("https://klasma.github.io/Logging_1438/artfynd/A 59601-2022 artfynd.xlsx", "A 59601-2022")</f>
        <v/>
      </c>
      <c r="T6">
        <f>HYPERLINK("https://klasma.github.io/Logging_1438/kartor/A 59601-2022 karta.png", "A 59601-2022")</f>
        <v/>
      </c>
      <c r="U6">
        <f>HYPERLINK("https://klasma.github.io/Logging_1438/knärot/A 59601-2022 karta knärot.png", "A 59601-2022")</f>
        <v/>
      </c>
      <c r="V6">
        <f>HYPERLINK("https://klasma.github.io/Logging_1438/klagomål/A 59601-2022 FSC-klagomål.docx", "A 59601-2022")</f>
        <v/>
      </c>
      <c r="W6">
        <f>HYPERLINK("https://klasma.github.io/Logging_1438/klagomålsmail/A 59601-2022 FSC-klagomål mail.docx", "A 59601-2022")</f>
        <v/>
      </c>
      <c r="X6">
        <f>HYPERLINK("https://klasma.github.io/Logging_1438/tillsyn/A 59601-2022 tillsynsbegäran.docx", "A 59601-2022")</f>
        <v/>
      </c>
      <c r="Y6">
        <f>HYPERLINK("https://klasma.github.io/Logging_1438/tillsynsmail/A 59601-2022 tillsynsbegäran mail.docx", "A 59601-2022")</f>
        <v/>
      </c>
      <c r="Z6">
        <f>HYPERLINK("https://klasma.github.io/Logging_1438/fåglar/A 59601-2022 prioriterade fågelarter.docx", "A 59601-2022")</f>
        <v/>
      </c>
    </row>
    <row r="7" ht="15" customHeight="1">
      <c r="A7" t="inlineStr">
        <is>
          <t>A 60410-2024</t>
        </is>
      </c>
      <c r="B7" s="1" t="n">
        <v>45643.5128587963</v>
      </c>
      <c r="C7" s="1" t="n">
        <v>45952</v>
      </c>
      <c r="D7" t="inlineStr">
        <is>
          <t>VÄSTRA GÖTALANDS LÄN</t>
        </is>
      </c>
      <c r="E7" t="inlineStr">
        <is>
          <t>DALS-ED</t>
        </is>
      </c>
      <c r="G7" t="n">
        <v>28</v>
      </c>
      <c r="H7" t="n">
        <v>1</v>
      </c>
      <c r="I7" t="n">
        <v>8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10</v>
      </c>
      <c r="R7" s="2" t="inlineStr">
        <is>
          <t>Garnlav
Spillkråka
Barkticka
Blåmossa
Bronshjon
Dropptaggsvamp
Kornknutmossa
Rävticka
Stor revmossa
Vågbandad barkbock</t>
        </is>
      </c>
      <c r="S7">
        <f>HYPERLINK("https://klasma.github.io/Logging_1438/artfynd/A 60410-2024 artfynd.xlsx", "A 60410-2024")</f>
        <v/>
      </c>
      <c r="T7">
        <f>HYPERLINK("https://klasma.github.io/Logging_1438/kartor/A 60410-2024 karta.png", "A 60410-2024")</f>
        <v/>
      </c>
      <c r="V7">
        <f>HYPERLINK("https://klasma.github.io/Logging_1438/klagomål/A 60410-2024 FSC-klagomål.docx", "A 60410-2024")</f>
        <v/>
      </c>
      <c r="W7">
        <f>HYPERLINK("https://klasma.github.io/Logging_1438/klagomålsmail/A 60410-2024 FSC-klagomål mail.docx", "A 60410-2024")</f>
        <v/>
      </c>
      <c r="X7">
        <f>HYPERLINK("https://klasma.github.io/Logging_1438/tillsyn/A 60410-2024 tillsynsbegäran.docx", "A 60410-2024")</f>
        <v/>
      </c>
      <c r="Y7">
        <f>HYPERLINK("https://klasma.github.io/Logging_1438/tillsynsmail/A 60410-2024 tillsynsbegäran mail.docx", "A 60410-2024")</f>
        <v/>
      </c>
      <c r="Z7">
        <f>HYPERLINK("https://klasma.github.io/Logging_1438/fåglar/A 60410-2024 prioriterade fågelarter.docx", "A 60410-2024")</f>
        <v/>
      </c>
    </row>
    <row r="8" ht="15" customHeight="1">
      <c r="A8" t="inlineStr">
        <is>
          <t>A 31268-2025</t>
        </is>
      </c>
      <c r="B8" s="1" t="n">
        <v>45833.33390046296</v>
      </c>
      <c r="C8" s="1" t="n">
        <v>45952</v>
      </c>
      <c r="D8" t="inlineStr">
        <is>
          <t>VÄSTRA GÖTALANDS LÄN</t>
        </is>
      </c>
      <c r="E8" t="inlineStr">
        <is>
          <t>DALS-ED</t>
        </is>
      </c>
      <c r="G8" t="n">
        <v>11.8</v>
      </c>
      <c r="H8" t="n">
        <v>1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9</v>
      </c>
      <c r="R8" s="2" t="inlineStr">
        <is>
          <t>Spricktaggsvamp
Dofttaggsvamp
Gul taggsvamp
Orange taggsvamp
Barkticka
Fjällig taggsvamp s.str.
Huvudlik svampklubba
Zontaggsvamp
Blåsippa</t>
        </is>
      </c>
      <c r="S8">
        <f>HYPERLINK("https://klasma.github.io/Logging_1438/artfynd/A 31268-2025 artfynd.xlsx", "A 31268-2025")</f>
        <v/>
      </c>
      <c r="T8">
        <f>HYPERLINK("https://klasma.github.io/Logging_1438/kartor/A 31268-2025 karta.png", "A 31268-2025")</f>
        <v/>
      </c>
      <c r="V8">
        <f>HYPERLINK("https://klasma.github.io/Logging_1438/klagomål/A 31268-2025 FSC-klagomål.docx", "A 31268-2025")</f>
        <v/>
      </c>
      <c r="W8">
        <f>HYPERLINK("https://klasma.github.io/Logging_1438/klagomålsmail/A 31268-2025 FSC-klagomål mail.docx", "A 31268-2025")</f>
        <v/>
      </c>
      <c r="X8">
        <f>HYPERLINK("https://klasma.github.io/Logging_1438/tillsyn/A 31268-2025 tillsynsbegäran.docx", "A 31268-2025")</f>
        <v/>
      </c>
      <c r="Y8">
        <f>HYPERLINK("https://klasma.github.io/Logging_1438/tillsynsmail/A 31268-2025 tillsynsbegäran mail.docx", "A 31268-2025")</f>
        <v/>
      </c>
    </row>
    <row r="9" ht="15" customHeight="1">
      <c r="A9" t="inlineStr">
        <is>
          <t>A 42944-2022</t>
        </is>
      </c>
      <c r="B9" s="1" t="n">
        <v>44833.38484953704</v>
      </c>
      <c r="C9" s="1" t="n">
        <v>45952</v>
      </c>
      <c r="D9" t="inlineStr">
        <is>
          <t>VÄSTRA GÖTALANDS LÄN</t>
        </is>
      </c>
      <c r="E9" t="inlineStr">
        <is>
          <t>DALS-ED</t>
        </is>
      </c>
      <c r="G9" t="n">
        <v>10.6</v>
      </c>
      <c r="H9" t="n">
        <v>2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8</v>
      </c>
      <c r="R9" s="2" t="inlineStr">
        <is>
          <t>Garnlav
Kandelabersvamp
Spillkråka
Vedtrappmossa
Bronshjon
Rödgul trumpetsvamp
Stor revmossa
Revlummer</t>
        </is>
      </c>
      <c r="S9">
        <f>HYPERLINK("https://klasma.github.io/Logging_1438/artfynd/A 42944-2022 artfynd.xlsx", "A 42944-2022")</f>
        <v/>
      </c>
      <c r="T9">
        <f>HYPERLINK("https://klasma.github.io/Logging_1438/kartor/A 42944-2022 karta.png", "A 42944-2022")</f>
        <v/>
      </c>
      <c r="V9">
        <f>HYPERLINK("https://klasma.github.io/Logging_1438/klagomål/A 42944-2022 FSC-klagomål.docx", "A 42944-2022")</f>
        <v/>
      </c>
      <c r="W9">
        <f>HYPERLINK("https://klasma.github.io/Logging_1438/klagomålsmail/A 42944-2022 FSC-klagomål mail.docx", "A 42944-2022")</f>
        <v/>
      </c>
      <c r="X9">
        <f>HYPERLINK("https://klasma.github.io/Logging_1438/tillsyn/A 42944-2022 tillsynsbegäran.docx", "A 42944-2022")</f>
        <v/>
      </c>
      <c r="Y9">
        <f>HYPERLINK("https://klasma.github.io/Logging_1438/tillsynsmail/A 42944-2022 tillsynsbegäran mail.docx", "A 42944-2022")</f>
        <v/>
      </c>
      <c r="Z9">
        <f>HYPERLINK("https://klasma.github.io/Logging_1438/fåglar/A 42944-2022 prioriterade fågelarter.docx", "A 42944-2022")</f>
        <v/>
      </c>
    </row>
    <row r="10" ht="15" customHeight="1">
      <c r="A10" t="inlineStr">
        <is>
          <t>A 23017-2025</t>
        </is>
      </c>
      <c r="B10" s="1" t="n">
        <v>45790.64148148148</v>
      </c>
      <c r="C10" s="1" t="n">
        <v>45952</v>
      </c>
      <c r="D10" t="inlineStr">
        <is>
          <t>VÄSTRA GÖTALANDS LÄN</t>
        </is>
      </c>
      <c r="E10" t="inlineStr">
        <is>
          <t>DALS-ED</t>
        </is>
      </c>
      <c r="G10" t="n">
        <v>9.300000000000001</v>
      </c>
      <c r="H10" t="n">
        <v>2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Motaggsvamp
Tallticka
Tretåig hackspett
Vedskivlav
Dropptaggsvamp
Orre</t>
        </is>
      </c>
      <c r="S10">
        <f>HYPERLINK("https://klasma.github.io/Logging_1438/artfynd/A 23017-2025 artfynd.xlsx", "A 23017-2025")</f>
        <v/>
      </c>
      <c r="T10">
        <f>HYPERLINK("https://klasma.github.io/Logging_1438/kartor/A 23017-2025 karta.png", "A 23017-2025")</f>
        <v/>
      </c>
      <c r="V10">
        <f>HYPERLINK("https://klasma.github.io/Logging_1438/klagomål/A 23017-2025 FSC-klagomål.docx", "A 23017-2025")</f>
        <v/>
      </c>
      <c r="W10">
        <f>HYPERLINK("https://klasma.github.io/Logging_1438/klagomålsmail/A 23017-2025 FSC-klagomål mail.docx", "A 23017-2025")</f>
        <v/>
      </c>
      <c r="X10">
        <f>HYPERLINK("https://klasma.github.io/Logging_1438/tillsyn/A 23017-2025 tillsynsbegäran.docx", "A 23017-2025")</f>
        <v/>
      </c>
      <c r="Y10">
        <f>HYPERLINK("https://klasma.github.io/Logging_1438/tillsynsmail/A 23017-2025 tillsynsbegäran mail.docx", "A 23017-2025")</f>
        <v/>
      </c>
      <c r="Z10">
        <f>HYPERLINK("https://klasma.github.io/Logging_1438/fåglar/A 23017-2025 prioriterade fågelarter.docx", "A 23017-2025")</f>
        <v/>
      </c>
    </row>
    <row r="11" ht="15" customHeight="1">
      <c r="A11" t="inlineStr">
        <is>
          <t>A 28013-2025</t>
        </is>
      </c>
      <c r="B11" s="1" t="n">
        <v>45817.61070601852</v>
      </c>
      <c r="C11" s="1" t="n">
        <v>45952</v>
      </c>
      <c r="D11" t="inlineStr">
        <is>
          <t>VÄSTRA GÖTALANDS LÄN</t>
        </is>
      </c>
      <c r="E11" t="inlineStr">
        <is>
          <t>DALS-ED</t>
        </is>
      </c>
      <c r="G11" t="n">
        <v>6.5</v>
      </c>
      <c r="H11" t="n">
        <v>1</v>
      </c>
      <c r="I11" t="n">
        <v>4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Kådvaxskinn
Nordtagging
Tretåig hackspett
Barkticka
Brandticka
Jättesvampmal
Mindre märgborre</t>
        </is>
      </c>
      <c r="S11">
        <f>HYPERLINK("https://klasma.github.io/Logging_1438/artfynd/A 28013-2025 artfynd.xlsx", "A 28013-2025")</f>
        <v/>
      </c>
      <c r="T11">
        <f>HYPERLINK("https://klasma.github.io/Logging_1438/kartor/A 28013-2025 karta.png", "A 28013-2025")</f>
        <v/>
      </c>
      <c r="V11">
        <f>HYPERLINK("https://klasma.github.io/Logging_1438/klagomål/A 28013-2025 FSC-klagomål.docx", "A 28013-2025")</f>
        <v/>
      </c>
      <c r="W11">
        <f>HYPERLINK("https://klasma.github.io/Logging_1438/klagomålsmail/A 28013-2025 FSC-klagomål mail.docx", "A 28013-2025")</f>
        <v/>
      </c>
      <c r="X11">
        <f>HYPERLINK("https://klasma.github.io/Logging_1438/tillsyn/A 28013-2025 tillsynsbegäran.docx", "A 28013-2025")</f>
        <v/>
      </c>
      <c r="Y11">
        <f>HYPERLINK("https://klasma.github.io/Logging_1438/tillsynsmail/A 28013-2025 tillsynsbegäran mail.docx", "A 28013-2025")</f>
        <v/>
      </c>
      <c r="Z11">
        <f>HYPERLINK("https://klasma.github.io/Logging_1438/fåglar/A 28013-2025 prioriterade fågelarter.docx", "A 28013-2025")</f>
        <v/>
      </c>
    </row>
    <row r="12" ht="15" customHeight="1">
      <c r="A12" t="inlineStr">
        <is>
          <t>A 43450-2022</t>
        </is>
      </c>
      <c r="B12" s="1" t="n">
        <v>44835</v>
      </c>
      <c r="C12" s="1" t="n">
        <v>45952</v>
      </c>
      <c r="D12" t="inlineStr">
        <is>
          <t>VÄSTRA GÖTALANDS LÄN</t>
        </is>
      </c>
      <c r="E12" t="inlineStr">
        <is>
          <t>DALS-ED</t>
        </is>
      </c>
      <c r="G12" t="n">
        <v>12.8</v>
      </c>
      <c r="H12" t="n">
        <v>2</v>
      </c>
      <c r="I12" t="n">
        <v>5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7</v>
      </c>
      <c r="R12" s="2" t="inlineStr">
        <is>
          <t>Spillkråka
Tretåig hackspett
Blåmossa
Dropptaggsvamp
Kattfotslav
Stor revmossa
Västlig hakmossa</t>
        </is>
      </c>
      <c r="S12">
        <f>HYPERLINK("https://klasma.github.io/Logging_1438/artfynd/A 43450-2022 artfynd.xlsx", "A 43450-2022")</f>
        <v/>
      </c>
      <c r="T12">
        <f>HYPERLINK("https://klasma.github.io/Logging_1438/kartor/A 43450-2022 karta.png", "A 43450-2022")</f>
        <v/>
      </c>
      <c r="V12">
        <f>HYPERLINK("https://klasma.github.io/Logging_1438/klagomål/A 43450-2022 FSC-klagomål.docx", "A 43450-2022")</f>
        <v/>
      </c>
      <c r="W12">
        <f>HYPERLINK("https://klasma.github.io/Logging_1438/klagomålsmail/A 43450-2022 FSC-klagomål mail.docx", "A 43450-2022")</f>
        <v/>
      </c>
      <c r="X12">
        <f>HYPERLINK("https://klasma.github.io/Logging_1438/tillsyn/A 43450-2022 tillsynsbegäran.docx", "A 43450-2022")</f>
        <v/>
      </c>
      <c r="Y12">
        <f>HYPERLINK("https://klasma.github.io/Logging_1438/tillsynsmail/A 43450-2022 tillsynsbegäran mail.docx", "A 43450-2022")</f>
        <v/>
      </c>
      <c r="Z12">
        <f>HYPERLINK("https://klasma.github.io/Logging_1438/fåglar/A 43450-2022 prioriterade fågelarter.docx", "A 43450-2022")</f>
        <v/>
      </c>
    </row>
    <row r="13" ht="15" customHeight="1">
      <c r="A13" t="inlineStr">
        <is>
          <t>A 18326-2024</t>
        </is>
      </c>
      <c r="B13" s="1" t="n">
        <v>45422.55388888889</v>
      </c>
      <c r="C13" s="1" t="n">
        <v>45952</v>
      </c>
      <c r="D13" t="inlineStr">
        <is>
          <t>VÄSTRA GÖTALANDS LÄN</t>
        </is>
      </c>
      <c r="E13" t="inlineStr">
        <is>
          <t>DALS-ED</t>
        </is>
      </c>
      <c r="G13" t="n">
        <v>4.3</v>
      </c>
      <c r="H13" t="n">
        <v>1</v>
      </c>
      <c r="I13" t="n">
        <v>6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7</v>
      </c>
      <c r="R13" s="2" t="inlineStr">
        <is>
          <t>Spillkråka
Barkticka
Blåmossa
Dropptaggsvamp
Kornknutmossa
Mindre märgborre
Rävticka</t>
        </is>
      </c>
      <c r="S13">
        <f>HYPERLINK("https://klasma.github.io/Logging_1438/artfynd/A 18326-2024 artfynd.xlsx", "A 18326-2024")</f>
        <v/>
      </c>
      <c r="T13">
        <f>HYPERLINK("https://klasma.github.io/Logging_1438/kartor/A 18326-2024 karta.png", "A 18326-2024")</f>
        <v/>
      </c>
      <c r="V13">
        <f>HYPERLINK("https://klasma.github.io/Logging_1438/klagomål/A 18326-2024 FSC-klagomål.docx", "A 18326-2024")</f>
        <v/>
      </c>
      <c r="W13">
        <f>HYPERLINK("https://klasma.github.io/Logging_1438/klagomålsmail/A 18326-2024 FSC-klagomål mail.docx", "A 18326-2024")</f>
        <v/>
      </c>
      <c r="X13">
        <f>HYPERLINK("https://klasma.github.io/Logging_1438/tillsyn/A 18326-2024 tillsynsbegäran.docx", "A 18326-2024")</f>
        <v/>
      </c>
      <c r="Y13">
        <f>HYPERLINK("https://klasma.github.io/Logging_1438/tillsynsmail/A 18326-2024 tillsynsbegäran mail.docx", "A 18326-2024")</f>
        <v/>
      </c>
      <c r="Z13">
        <f>HYPERLINK("https://klasma.github.io/Logging_1438/fåglar/A 18326-2024 prioriterade fågelarter.docx", "A 18326-2024")</f>
        <v/>
      </c>
    </row>
    <row r="14" ht="15" customHeight="1">
      <c r="A14" t="inlineStr">
        <is>
          <t>A 48654-2021</t>
        </is>
      </c>
      <c r="B14" s="1" t="n">
        <v>44452</v>
      </c>
      <c r="C14" s="1" t="n">
        <v>45952</v>
      </c>
      <c r="D14" t="inlineStr">
        <is>
          <t>VÄSTRA GÖTALANDS LÄN</t>
        </is>
      </c>
      <c r="E14" t="inlineStr">
        <is>
          <t>DALS-ED</t>
        </is>
      </c>
      <c r="G14" t="n">
        <v>3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Spillkråka
Tretåig hackspett
Bronshjon
Kattfotslav
Tjäder</t>
        </is>
      </c>
      <c r="S14">
        <f>HYPERLINK("https://klasma.github.io/Logging_1438/artfynd/A 48654-2021 artfynd.xlsx", "A 48654-2021")</f>
        <v/>
      </c>
      <c r="T14">
        <f>HYPERLINK("https://klasma.github.io/Logging_1438/kartor/A 48654-2021 karta.png", "A 48654-2021")</f>
        <v/>
      </c>
      <c r="U14">
        <f>HYPERLINK("https://klasma.github.io/Logging_1438/knärot/A 48654-2021 karta knärot.png", "A 48654-2021")</f>
        <v/>
      </c>
      <c r="V14">
        <f>HYPERLINK("https://klasma.github.io/Logging_1438/klagomål/A 48654-2021 FSC-klagomål.docx", "A 48654-2021")</f>
        <v/>
      </c>
      <c r="W14">
        <f>HYPERLINK("https://klasma.github.io/Logging_1438/klagomålsmail/A 48654-2021 FSC-klagomål mail.docx", "A 48654-2021")</f>
        <v/>
      </c>
      <c r="X14">
        <f>HYPERLINK("https://klasma.github.io/Logging_1438/tillsyn/A 48654-2021 tillsynsbegäran.docx", "A 48654-2021")</f>
        <v/>
      </c>
      <c r="Y14">
        <f>HYPERLINK("https://klasma.github.io/Logging_1438/tillsynsmail/A 48654-2021 tillsynsbegäran mail.docx", "A 48654-2021")</f>
        <v/>
      </c>
      <c r="Z14">
        <f>HYPERLINK("https://klasma.github.io/Logging_1438/fåglar/A 48654-2021 prioriterade fågelarter.docx", "A 48654-2021")</f>
        <v/>
      </c>
    </row>
    <row r="15" ht="15" customHeight="1">
      <c r="A15" t="inlineStr">
        <is>
          <t>A 44363-2023</t>
        </is>
      </c>
      <c r="B15" s="1" t="n">
        <v>45188</v>
      </c>
      <c r="C15" s="1" t="n">
        <v>45952</v>
      </c>
      <c r="D15" t="inlineStr">
        <is>
          <t>VÄSTRA GÖTALANDS LÄN</t>
        </is>
      </c>
      <c r="E15" t="inlineStr">
        <is>
          <t>DALS-ED</t>
        </is>
      </c>
      <c r="G15" t="n">
        <v>3.5</v>
      </c>
      <c r="H15" t="n">
        <v>1</v>
      </c>
      <c r="I15" t="n">
        <v>4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6</v>
      </c>
      <c r="R15" s="2" t="inlineStr">
        <is>
          <t>Spillkråka
Vedtrappmossa
Kattfotslav
Kornknutmossa
Västlig hakmossa
Zontaggsvamp</t>
        </is>
      </c>
      <c r="S15">
        <f>HYPERLINK("https://klasma.github.io/Logging_1438/artfynd/A 44363-2023 artfynd.xlsx", "A 44363-2023")</f>
        <v/>
      </c>
      <c r="T15">
        <f>HYPERLINK("https://klasma.github.io/Logging_1438/kartor/A 44363-2023 karta.png", "A 44363-2023")</f>
        <v/>
      </c>
      <c r="V15">
        <f>HYPERLINK("https://klasma.github.io/Logging_1438/klagomål/A 44363-2023 FSC-klagomål.docx", "A 44363-2023")</f>
        <v/>
      </c>
      <c r="W15">
        <f>HYPERLINK("https://klasma.github.io/Logging_1438/klagomålsmail/A 44363-2023 FSC-klagomål mail.docx", "A 44363-2023")</f>
        <v/>
      </c>
      <c r="X15">
        <f>HYPERLINK("https://klasma.github.io/Logging_1438/tillsyn/A 44363-2023 tillsynsbegäran.docx", "A 44363-2023")</f>
        <v/>
      </c>
      <c r="Y15">
        <f>HYPERLINK("https://klasma.github.io/Logging_1438/tillsynsmail/A 44363-2023 tillsynsbegäran mail.docx", "A 44363-2023")</f>
        <v/>
      </c>
      <c r="Z15">
        <f>HYPERLINK("https://klasma.github.io/Logging_1438/fåglar/A 44363-2023 prioriterade fågelarter.docx", "A 44363-2023")</f>
        <v/>
      </c>
    </row>
    <row r="16" ht="15" customHeight="1">
      <c r="A16" t="inlineStr">
        <is>
          <t>A 9226-2022</t>
        </is>
      </c>
      <c r="B16" s="1" t="n">
        <v>44616.34016203704</v>
      </c>
      <c r="C16" s="1" t="n">
        <v>45952</v>
      </c>
      <c r="D16" t="inlineStr">
        <is>
          <t>VÄSTRA GÖTALANDS LÄN</t>
        </is>
      </c>
      <c r="E16" t="inlineStr">
        <is>
          <t>DALS-ED</t>
        </is>
      </c>
      <c r="G16" t="n">
        <v>1.7</v>
      </c>
      <c r="H16" t="n">
        <v>1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6</v>
      </c>
      <c r="R16" s="2" t="inlineStr">
        <is>
          <t>Borsttagging
Kandelabersvamp
Kådvaxskinn
Vit vedfingersvamp
Jättesvampmal
Blåsippa</t>
        </is>
      </c>
      <c r="S16">
        <f>HYPERLINK("https://klasma.github.io/Logging_1438/artfynd/A 9226-2022 artfynd.xlsx", "A 9226-2022")</f>
        <v/>
      </c>
      <c r="T16">
        <f>HYPERLINK("https://klasma.github.io/Logging_1438/kartor/A 9226-2022 karta.png", "A 9226-2022")</f>
        <v/>
      </c>
      <c r="V16">
        <f>HYPERLINK("https://klasma.github.io/Logging_1438/klagomål/A 9226-2022 FSC-klagomål.docx", "A 9226-2022")</f>
        <v/>
      </c>
      <c r="W16">
        <f>HYPERLINK("https://klasma.github.io/Logging_1438/klagomålsmail/A 9226-2022 FSC-klagomål mail.docx", "A 9226-2022")</f>
        <v/>
      </c>
      <c r="X16">
        <f>HYPERLINK("https://klasma.github.io/Logging_1438/tillsyn/A 9226-2022 tillsynsbegäran.docx", "A 9226-2022")</f>
        <v/>
      </c>
      <c r="Y16">
        <f>HYPERLINK("https://klasma.github.io/Logging_1438/tillsynsmail/A 9226-2022 tillsynsbegäran mail.docx", "A 9226-2022")</f>
        <v/>
      </c>
    </row>
    <row r="17" ht="15" customHeight="1">
      <c r="A17" t="inlineStr">
        <is>
          <t>A 29675-2025</t>
        </is>
      </c>
      <c r="B17" s="1" t="n">
        <v>45825.50337962963</v>
      </c>
      <c r="C17" s="1" t="n">
        <v>45952</v>
      </c>
      <c r="D17" t="inlineStr">
        <is>
          <t>VÄSTRA GÖTALANDS LÄN</t>
        </is>
      </c>
      <c r="E17" t="inlineStr">
        <is>
          <t>DALS-ED</t>
        </is>
      </c>
      <c r="G17" t="n">
        <v>13.5</v>
      </c>
      <c r="H17" t="n">
        <v>0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Bronshjon
Granbarkgnagare
Kattfotslav
Vågbandad barkbock</t>
        </is>
      </c>
      <c r="S17">
        <f>HYPERLINK("https://klasma.github.io/Logging_1438/artfynd/A 29675-2025 artfynd.xlsx", "A 29675-2025")</f>
        <v/>
      </c>
      <c r="T17">
        <f>HYPERLINK("https://klasma.github.io/Logging_1438/kartor/A 29675-2025 karta.png", "A 29675-2025")</f>
        <v/>
      </c>
      <c r="V17">
        <f>HYPERLINK("https://klasma.github.io/Logging_1438/klagomål/A 29675-2025 FSC-klagomål.docx", "A 29675-2025")</f>
        <v/>
      </c>
      <c r="W17">
        <f>HYPERLINK("https://klasma.github.io/Logging_1438/klagomålsmail/A 29675-2025 FSC-klagomål mail.docx", "A 29675-2025")</f>
        <v/>
      </c>
      <c r="X17">
        <f>HYPERLINK("https://klasma.github.io/Logging_1438/tillsyn/A 29675-2025 tillsynsbegäran.docx", "A 29675-2025")</f>
        <v/>
      </c>
      <c r="Y17">
        <f>HYPERLINK("https://klasma.github.io/Logging_1438/tillsynsmail/A 29675-2025 tillsynsbegäran mail.docx", "A 29675-2025")</f>
        <v/>
      </c>
    </row>
    <row r="18" ht="15" customHeight="1">
      <c r="A18" t="inlineStr">
        <is>
          <t>A 18328-2024</t>
        </is>
      </c>
      <c r="B18" s="1" t="n">
        <v>45422.55782407407</v>
      </c>
      <c r="C18" s="1" t="n">
        <v>45952</v>
      </c>
      <c r="D18" t="inlineStr">
        <is>
          <t>VÄSTRA GÖTALANDS LÄN</t>
        </is>
      </c>
      <c r="E18" t="inlineStr">
        <is>
          <t>DALS-ED</t>
        </is>
      </c>
      <c r="G18" t="n">
        <v>2.1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Tretåig hackspett
Korallblylav</t>
        </is>
      </c>
      <c r="S18">
        <f>HYPERLINK("https://klasma.github.io/Logging_1438/artfynd/A 18328-2024 artfynd.xlsx", "A 18328-2024")</f>
        <v/>
      </c>
      <c r="T18">
        <f>HYPERLINK("https://klasma.github.io/Logging_1438/kartor/A 18328-2024 karta.png", "A 18328-2024")</f>
        <v/>
      </c>
      <c r="V18">
        <f>HYPERLINK("https://klasma.github.io/Logging_1438/klagomål/A 18328-2024 FSC-klagomål.docx", "A 18328-2024")</f>
        <v/>
      </c>
      <c r="W18">
        <f>HYPERLINK("https://klasma.github.io/Logging_1438/klagomålsmail/A 18328-2024 FSC-klagomål mail.docx", "A 18328-2024")</f>
        <v/>
      </c>
      <c r="X18">
        <f>HYPERLINK("https://klasma.github.io/Logging_1438/tillsyn/A 18328-2024 tillsynsbegäran.docx", "A 18328-2024")</f>
        <v/>
      </c>
      <c r="Y18">
        <f>HYPERLINK("https://klasma.github.io/Logging_1438/tillsynsmail/A 18328-2024 tillsynsbegäran mail.docx", "A 18328-2024")</f>
        <v/>
      </c>
      <c r="Z18">
        <f>HYPERLINK("https://klasma.github.io/Logging_1438/fåglar/A 18328-2024 prioriterade fågelarter.docx", "A 18328-2024")</f>
        <v/>
      </c>
    </row>
    <row r="19" ht="15" customHeight="1">
      <c r="A19" t="inlineStr">
        <is>
          <t>A 2185-2022</t>
        </is>
      </c>
      <c r="B19" s="1" t="n">
        <v>44578</v>
      </c>
      <c r="C19" s="1" t="n">
        <v>45952</v>
      </c>
      <c r="D19" t="inlineStr">
        <is>
          <t>VÄSTRA GÖTALANDS LÄN</t>
        </is>
      </c>
      <c r="E19" t="inlineStr">
        <is>
          <t>DALS-ED</t>
        </is>
      </c>
      <c r="G19" t="n">
        <v>4.7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Dropptaggsvamp</t>
        </is>
      </c>
      <c r="S19">
        <f>HYPERLINK("https://klasma.github.io/Logging_1438/artfynd/A 2185-2022 artfynd.xlsx", "A 2185-2022")</f>
        <v/>
      </c>
      <c r="T19">
        <f>HYPERLINK("https://klasma.github.io/Logging_1438/kartor/A 2185-2022 karta.png", "A 2185-2022")</f>
        <v/>
      </c>
      <c r="V19">
        <f>HYPERLINK("https://klasma.github.io/Logging_1438/klagomål/A 2185-2022 FSC-klagomål.docx", "A 2185-2022")</f>
        <v/>
      </c>
      <c r="W19">
        <f>HYPERLINK("https://klasma.github.io/Logging_1438/klagomålsmail/A 2185-2022 FSC-klagomål mail.docx", "A 2185-2022")</f>
        <v/>
      </c>
      <c r="X19">
        <f>HYPERLINK("https://klasma.github.io/Logging_1438/tillsyn/A 2185-2022 tillsynsbegäran.docx", "A 2185-2022")</f>
        <v/>
      </c>
      <c r="Y19">
        <f>HYPERLINK("https://klasma.github.io/Logging_1438/tillsynsmail/A 2185-2022 tillsynsbegäran mail.docx", "A 2185-2022")</f>
        <v/>
      </c>
      <c r="Z19">
        <f>HYPERLINK("https://klasma.github.io/Logging_1438/fåglar/A 2185-2022 prioriterade fågelarter.docx", "A 2185-2022")</f>
        <v/>
      </c>
    </row>
    <row r="20" ht="15" customHeight="1">
      <c r="A20" t="inlineStr">
        <is>
          <t>A 6454-2022</t>
        </is>
      </c>
      <c r="B20" s="1" t="n">
        <v>44601</v>
      </c>
      <c r="C20" s="1" t="n">
        <v>45952</v>
      </c>
      <c r="D20" t="inlineStr">
        <is>
          <t>VÄSTRA GÖTALANDS LÄN</t>
        </is>
      </c>
      <c r="E20" t="inlineStr">
        <is>
          <t>DALS-ED</t>
        </is>
      </c>
      <c r="G20" t="n">
        <v>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Kolflarnlav
Kattfotslav</t>
        </is>
      </c>
      <c r="S20">
        <f>HYPERLINK("https://klasma.github.io/Logging_1438/artfynd/A 6454-2022 artfynd.xlsx", "A 6454-2022")</f>
        <v/>
      </c>
      <c r="T20">
        <f>HYPERLINK("https://klasma.github.io/Logging_1438/kartor/A 6454-2022 karta.png", "A 6454-2022")</f>
        <v/>
      </c>
      <c r="V20">
        <f>HYPERLINK("https://klasma.github.io/Logging_1438/klagomål/A 6454-2022 FSC-klagomål.docx", "A 6454-2022")</f>
        <v/>
      </c>
      <c r="W20">
        <f>HYPERLINK("https://klasma.github.io/Logging_1438/klagomålsmail/A 6454-2022 FSC-klagomål mail.docx", "A 6454-2022")</f>
        <v/>
      </c>
      <c r="X20">
        <f>HYPERLINK("https://klasma.github.io/Logging_1438/tillsyn/A 6454-2022 tillsynsbegäran.docx", "A 6454-2022")</f>
        <v/>
      </c>
      <c r="Y20">
        <f>HYPERLINK("https://klasma.github.io/Logging_1438/tillsynsmail/A 6454-2022 tillsynsbegäran mail.docx", "A 6454-2022")</f>
        <v/>
      </c>
    </row>
    <row r="21" ht="15" customHeight="1">
      <c r="A21" t="inlineStr">
        <is>
          <t>A 64717-2023</t>
        </is>
      </c>
      <c r="B21" s="1" t="n">
        <v>45281.73535879629</v>
      </c>
      <c r="C21" s="1" t="n">
        <v>45952</v>
      </c>
      <c r="D21" t="inlineStr">
        <is>
          <t>VÄSTRA GÖTALANDS LÄN</t>
        </is>
      </c>
      <c r="E21" t="inlineStr">
        <is>
          <t>DALS-ED</t>
        </is>
      </c>
      <c r="G21" t="n">
        <v>2.9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Spillkråka
Rävticka</t>
        </is>
      </c>
      <c r="S21">
        <f>HYPERLINK("https://klasma.github.io/Logging_1438/artfynd/A 64717-2023 artfynd.xlsx", "A 64717-2023")</f>
        <v/>
      </c>
      <c r="T21">
        <f>HYPERLINK("https://klasma.github.io/Logging_1438/kartor/A 64717-2023 karta.png", "A 64717-2023")</f>
        <v/>
      </c>
      <c r="V21">
        <f>HYPERLINK("https://klasma.github.io/Logging_1438/klagomål/A 64717-2023 FSC-klagomål.docx", "A 64717-2023")</f>
        <v/>
      </c>
      <c r="W21">
        <f>HYPERLINK("https://klasma.github.io/Logging_1438/klagomålsmail/A 64717-2023 FSC-klagomål mail.docx", "A 64717-2023")</f>
        <v/>
      </c>
      <c r="X21">
        <f>HYPERLINK("https://klasma.github.io/Logging_1438/tillsyn/A 64717-2023 tillsynsbegäran.docx", "A 64717-2023")</f>
        <v/>
      </c>
      <c r="Y21">
        <f>HYPERLINK("https://klasma.github.io/Logging_1438/tillsynsmail/A 64717-2023 tillsynsbegäran mail.docx", "A 64717-2023")</f>
        <v/>
      </c>
      <c r="Z21">
        <f>HYPERLINK("https://klasma.github.io/Logging_1438/fåglar/A 64717-2023 prioriterade fågelarter.docx", "A 64717-2023")</f>
        <v/>
      </c>
    </row>
    <row r="22" ht="15" customHeight="1">
      <c r="A22" t="inlineStr">
        <is>
          <t>A 59166-2024</t>
        </is>
      </c>
      <c r="B22" s="1" t="n">
        <v>45637.48934027777</v>
      </c>
      <c r="C22" s="1" t="n">
        <v>45952</v>
      </c>
      <c r="D22" t="inlineStr">
        <is>
          <t>VÄSTRA GÖTALANDS LÄN</t>
        </is>
      </c>
      <c r="E22" t="inlineStr">
        <is>
          <t>DALS-ED</t>
        </is>
      </c>
      <c r="G22" t="n">
        <v>3.4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Vitplätt
Jättesvampmal</t>
        </is>
      </c>
      <c r="S22">
        <f>HYPERLINK("https://klasma.github.io/Logging_1438/artfynd/A 59166-2024 artfynd.xlsx", "A 59166-2024")</f>
        <v/>
      </c>
      <c r="T22">
        <f>HYPERLINK("https://klasma.github.io/Logging_1438/kartor/A 59166-2024 karta.png", "A 59166-2024")</f>
        <v/>
      </c>
      <c r="V22">
        <f>HYPERLINK("https://klasma.github.io/Logging_1438/klagomål/A 59166-2024 FSC-klagomål.docx", "A 59166-2024")</f>
        <v/>
      </c>
      <c r="W22">
        <f>HYPERLINK("https://klasma.github.io/Logging_1438/klagomålsmail/A 59166-2024 FSC-klagomål mail.docx", "A 59166-2024")</f>
        <v/>
      </c>
      <c r="X22">
        <f>HYPERLINK("https://klasma.github.io/Logging_1438/tillsyn/A 59166-2024 tillsynsbegäran.docx", "A 59166-2024")</f>
        <v/>
      </c>
      <c r="Y22">
        <f>HYPERLINK("https://klasma.github.io/Logging_1438/tillsynsmail/A 59166-2024 tillsynsbegäran mail.docx", "A 59166-2024")</f>
        <v/>
      </c>
    </row>
    <row r="23" ht="15" customHeight="1">
      <c r="A23" t="inlineStr">
        <is>
          <t>A 47665-2024</t>
        </is>
      </c>
      <c r="B23" s="1" t="n">
        <v>45588.39068287037</v>
      </c>
      <c r="C23" s="1" t="n">
        <v>45952</v>
      </c>
      <c r="D23" t="inlineStr">
        <is>
          <t>VÄSTRA GÖTALANDS LÄN</t>
        </is>
      </c>
      <c r="E23" t="inlineStr">
        <is>
          <t>DALS-ED</t>
        </is>
      </c>
      <c r="G23" t="n">
        <v>6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Spillkråka
Tretåig hackspett</t>
        </is>
      </c>
      <c r="S23">
        <f>HYPERLINK("https://klasma.github.io/Logging_1438/artfynd/A 47665-2024 artfynd.xlsx", "A 47665-2024")</f>
        <v/>
      </c>
      <c r="T23">
        <f>HYPERLINK("https://klasma.github.io/Logging_1438/kartor/A 47665-2024 karta.png", "A 47665-2024")</f>
        <v/>
      </c>
      <c r="V23">
        <f>HYPERLINK("https://klasma.github.io/Logging_1438/klagomål/A 47665-2024 FSC-klagomål.docx", "A 47665-2024")</f>
        <v/>
      </c>
      <c r="W23">
        <f>HYPERLINK("https://klasma.github.io/Logging_1438/klagomålsmail/A 47665-2024 FSC-klagomål mail.docx", "A 47665-2024")</f>
        <v/>
      </c>
      <c r="X23">
        <f>HYPERLINK("https://klasma.github.io/Logging_1438/tillsyn/A 47665-2024 tillsynsbegäran.docx", "A 47665-2024")</f>
        <v/>
      </c>
      <c r="Y23">
        <f>HYPERLINK("https://klasma.github.io/Logging_1438/tillsynsmail/A 47665-2024 tillsynsbegäran mail.docx", "A 47665-2024")</f>
        <v/>
      </c>
      <c r="Z23">
        <f>HYPERLINK("https://klasma.github.io/Logging_1438/fåglar/A 47665-2024 prioriterade fågelarter.docx", "A 47665-2024")</f>
        <v/>
      </c>
    </row>
    <row r="24" ht="15" customHeight="1">
      <c r="A24" t="inlineStr">
        <is>
          <t>A 43908-2024</t>
        </is>
      </c>
      <c r="B24" s="1" t="n">
        <v>45572</v>
      </c>
      <c r="C24" s="1" t="n">
        <v>45952</v>
      </c>
      <c r="D24" t="inlineStr">
        <is>
          <t>VÄSTRA GÖTALANDS LÄN</t>
        </is>
      </c>
      <c r="E24" t="inlineStr">
        <is>
          <t>DALS-ED</t>
        </is>
      </c>
      <c r="G24" t="n">
        <v>6.7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HYPERLINK("https://klasma.github.io/Logging_1438/artfynd/A 43908-2024 artfynd.xlsx", "A 43908-2024")</f>
        <v/>
      </c>
      <c r="T24">
        <f>HYPERLINK("https://klasma.github.io/Logging_1438/kartor/A 43908-2024 karta.png", "A 43908-2024")</f>
        <v/>
      </c>
      <c r="V24">
        <f>HYPERLINK("https://klasma.github.io/Logging_1438/klagomål/A 43908-2024 FSC-klagomål.docx", "A 43908-2024")</f>
        <v/>
      </c>
      <c r="W24">
        <f>HYPERLINK("https://klasma.github.io/Logging_1438/klagomålsmail/A 43908-2024 FSC-klagomål mail.docx", "A 43908-2024")</f>
        <v/>
      </c>
      <c r="X24">
        <f>HYPERLINK("https://klasma.github.io/Logging_1438/tillsyn/A 43908-2024 tillsynsbegäran.docx", "A 43908-2024")</f>
        <v/>
      </c>
      <c r="Y24">
        <f>HYPERLINK("https://klasma.github.io/Logging_1438/tillsynsmail/A 43908-2024 tillsynsbegäran mail.docx", "A 43908-2024")</f>
        <v/>
      </c>
      <c r="Z24">
        <f>HYPERLINK("https://klasma.github.io/Logging_1438/fåglar/A 43908-2024 prioriterade fågelarter.docx", "A 43908-2024")</f>
        <v/>
      </c>
    </row>
    <row r="25" ht="15" customHeight="1">
      <c r="A25" t="inlineStr">
        <is>
          <t>A 32284-2023</t>
        </is>
      </c>
      <c r="B25" s="1" t="n">
        <v>45120</v>
      </c>
      <c r="C25" s="1" t="n">
        <v>45952</v>
      </c>
      <c r="D25" t="inlineStr">
        <is>
          <t>VÄSTRA GÖTALANDS LÄN</t>
        </is>
      </c>
      <c r="E25" t="inlineStr">
        <is>
          <t>DALS-ED</t>
        </is>
      </c>
      <c r="G25" t="n">
        <v>3.9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Mindre bastardsvärmare</t>
        </is>
      </c>
      <c r="S25">
        <f>HYPERLINK("https://klasma.github.io/Logging_1438/artfynd/A 32284-2023 artfynd.xlsx", "A 32284-2023")</f>
        <v/>
      </c>
      <c r="T25">
        <f>HYPERLINK("https://klasma.github.io/Logging_1438/kartor/A 32284-2023 karta.png", "A 32284-2023")</f>
        <v/>
      </c>
      <c r="V25">
        <f>HYPERLINK("https://klasma.github.io/Logging_1438/klagomål/A 32284-2023 FSC-klagomål.docx", "A 32284-2023")</f>
        <v/>
      </c>
      <c r="W25">
        <f>HYPERLINK("https://klasma.github.io/Logging_1438/klagomålsmail/A 32284-2023 FSC-klagomål mail.docx", "A 32284-2023")</f>
        <v/>
      </c>
      <c r="X25">
        <f>HYPERLINK("https://klasma.github.io/Logging_1438/tillsyn/A 32284-2023 tillsynsbegäran.docx", "A 32284-2023")</f>
        <v/>
      </c>
      <c r="Y25">
        <f>HYPERLINK("https://klasma.github.io/Logging_1438/tillsynsmail/A 32284-2023 tillsynsbegäran mail.docx", "A 32284-2023")</f>
        <v/>
      </c>
    </row>
    <row r="26" ht="15" customHeight="1">
      <c r="A26" t="inlineStr">
        <is>
          <t>A 61742-2023</t>
        </is>
      </c>
      <c r="B26" s="1" t="n">
        <v>45265</v>
      </c>
      <c r="C26" s="1" t="n">
        <v>45952</v>
      </c>
      <c r="D26" t="inlineStr">
        <is>
          <t>VÄSTRA GÖTALANDS LÄN</t>
        </is>
      </c>
      <c r="E26" t="inlineStr">
        <is>
          <t>DALS-ED</t>
        </is>
      </c>
      <c r="G26" t="n">
        <v>0.6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HYPERLINK("https://klasma.github.io/Logging_1438/artfynd/A 61742-2023 artfynd.xlsx", "A 61742-2023")</f>
        <v/>
      </c>
      <c r="T26">
        <f>HYPERLINK("https://klasma.github.io/Logging_1438/kartor/A 61742-2023 karta.png", "A 61742-2023")</f>
        <v/>
      </c>
      <c r="V26">
        <f>HYPERLINK("https://klasma.github.io/Logging_1438/klagomål/A 61742-2023 FSC-klagomål.docx", "A 61742-2023")</f>
        <v/>
      </c>
      <c r="W26">
        <f>HYPERLINK("https://klasma.github.io/Logging_1438/klagomålsmail/A 61742-2023 FSC-klagomål mail.docx", "A 61742-2023")</f>
        <v/>
      </c>
      <c r="X26">
        <f>HYPERLINK("https://klasma.github.io/Logging_1438/tillsyn/A 61742-2023 tillsynsbegäran.docx", "A 61742-2023")</f>
        <v/>
      </c>
      <c r="Y26">
        <f>HYPERLINK("https://klasma.github.io/Logging_1438/tillsynsmail/A 61742-2023 tillsynsbegäran mail.docx", "A 61742-2023")</f>
        <v/>
      </c>
    </row>
    <row r="27" ht="15" customHeight="1">
      <c r="A27" t="inlineStr">
        <is>
          <t>A 40355-2022</t>
        </is>
      </c>
      <c r="B27" s="1" t="n">
        <v>44818</v>
      </c>
      <c r="C27" s="1" t="n">
        <v>45952</v>
      </c>
      <c r="D27" t="inlineStr">
        <is>
          <t>VÄSTRA GÖTALANDS LÄN</t>
        </is>
      </c>
      <c r="E27" t="inlineStr">
        <is>
          <t>DALS-ED</t>
        </is>
      </c>
      <c r="F27" t="inlineStr">
        <is>
          <t>Kyrkan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Kantlök</t>
        </is>
      </c>
      <c r="S27">
        <f>HYPERLINK("https://klasma.github.io/Logging_1438/artfynd/A 40355-2022 artfynd.xlsx", "A 40355-2022")</f>
        <v/>
      </c>
      <c r="T27">
        <f>HYPERLINK("https://klasma.github.io/Logging_1438/kartor/A 40355-2022 karta.png", "A 40355-2022")</f>
        <v/>
      </c>
      <c r="V27">
        <f>HYPERLINK("https://klasma.github.io/Logging_1438/klagomål/A 40355-2022 FSC-klagomål.docx", "A 40355-2022")</f>
        <v/>
      </c>
      <c r="W27">
        <f>HYPERLINK("https://klasma.github.io/Logging_1438/klagomålsmail/A 40355-2022 FSC-klagomål mail.docx", "A 40355-2022")</f>
        <v/>
      </c>
      <c r="X27">
        <f>HYPERLINK("https://klasma.github.io/Logging_1438/tillsyn/A 40355-2022 tillsynsbegäran.docx", "A 40355-2022")</f>
        <v/>
      </c>
      <c r="Y27">
        <f>HYPERLINK("https://klasma.github.io/Logging_1438/tillsynsmail/A 40355-2022 tillsynsbegäran mail.docx", "A 40355-2022")</f>
        <v/>
      </c>
    </row>
    <row r="28" ht="15" customHeight="1">
      <c r="A28" t="inlineStr">
        <is>
          <t>A 4113-2023</t>
        </is>
      </c>
      <c r="B28" s="1" t="n">
        <v>44952</v>
      </c>
      <c r="C28" s="1" t="n">
        <v>45952</v>
      </c>
      <c r="D28" t="inlineStr">
        <is>
          <t>VÄSTRA GÖTALANDS LÄN</t>
        </is>
      </c>
      <c r="E28" t="inlineStr">
        <is>
          <t>DALS-ED</t>
        </is>
      </c>
      <c r="G28" t="n">
        <v>7.9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HYPERLINK("https://klasma.github.io/Logging_1438/artfynd/A 4113-2023 artfynd.xlsx", "A 4113-2023")</f>
        <v/>
      </c>
      <c r="T28">
        <f>HYPERLINK("https://klasma.github.io/Logging_1438/kartor/A 4113-2023 karta.png", "A 4113-2023")</f>
        <v/>
      </c>
      <c r="V28">
        <f>HYPERLINK("https://klasma.github.io/Logging_1438/klagomål/A 4113-2023 FSC-klagomål.docx", "A 4113-2023")</f>
        <v/>
      </c>
      <c r="W28">
        <f>HYPERLINK("https://klasma.github.io/Logging_1438/klagomålsmail/A 4113-2023 FSC-klagomål mail.docx", "A 4113-2023")</f>
        <v/>
      </c>
      <c r="X28">
        <f>HYPERLINK("https://klasma.github.io/Logging_1438/tillsyn/A 4113-2023 tillsynsbegäran.docx", "A 4113-2023")</f>
        <v/>
      </c>
      <c r="Y28">
        <f>HYPERLINK("https://klasma.github.io/Logging_1438/tillsynsmail/A 4113-2023 tillsynsbegäran mail.docx", "A 4113-2023")</f>
        <v/>
      </c>
    </row>
    <row r="29" ht="15" customHeight="1">
      <c r="A29" t="inlineStr">
        <is>
          <t>A 67174-2020</t>
        </is>
      </c>
      <c r="B29" s="1" t="n">
        <v>44180</v>
      </c>
      <c r="C29" s="1" t="n">
        <v>45952</v>
      </c>
      <c r="D29" t="inlineStr">
        <is>
          <t>VÄSTRA GÖTALANDS LÄN</t>
        </is>
      </c>
      <c r="E29" t="inlineStr">
        <is>
          <t>DALS-ED</t>
        </is>
      </c>
      <c r="G29" t="n">
        <v>7.7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Skrovellav</t>
        </is>
      </c>
      <c r="S29">
        <f>HYPERLINK("https://klasma.github.io/Logging_1438/artfynd/A 67174-2020 artfynd.xlsx", "A 67174-2020")</f>
        <v/>
      </c>
      <c r="T29">
        <f>HYPERLINK("https://klasma.github.io/Logging_1438/kartor/A 67174-2020 karta.png", "A 67174-2020")</f>
        <v/>
      </c>
      <c r="V29">
        <f>HYPERLINK("https://klasma.github.io/Logging_1438/klagomål/A 67174-2020 FSC-klagomål.docx", "A 67174-2020")</f>
        <v/>
      </c>
      <c r="W29">
        <f>HYPERLINK("https://klasma.github.io/Logging_1438/klagomålsmail/A 67174-2020 FSC-klagomål mail.docx", "A 67174-2020")</f>
        <v/>
      </c>
      <c r="X29">
        <f>HYPERLINK("https://klasma.github.io/Logging_1438/tillsyn/A 67174-2020 tillsynsbegäran.docx", "A 67174-2020")</f>
        <v/>
      </c>
      <c r="Y29">
        <f>HYPERLINK("https://klasma.github.io/Logging_1438/tillsynsmail/A 67174-2020 tillsynsbegäran mail.docx", "A 67174-2020")</f>
        <v/>
      </c>
    </row>
    <row r="30" ht="15" customHeight="1">
      <c r="A30" t="inlineStr">
        <is>
          <t>A 14793-2023</t>
        </is>
      </c>
      <c r="B30" s="1" t="n">
        <v>45014.60708333334</v>
      </c>
      <c r="C30" s="1" t="n">
        <v>45952</v>
      </c>
      <c r="D30" t="inlineStr">
        <is>
          <t>VÄSTRA GÖTALANDS LÄN</t>
        </is>
      </c>
      <c r="E30" t="inlineStr">
        <is>
          <t>DALS-ED</t>
        </is>
      </c>
      <c r="G30" t="n">
        <v>1.6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HYPERLINK("https://klasma.github.io/Logging_1438/artfynd/A 14793-2023 artfynd.xlsx", "A 14793-2023")</f>
        <v/>
      </c>
      <c r="T30">
        <f>HYPERLINK("https://klasma.github.io/Logging_1438/kartor/A 14793-2023 karta.png", "A 14793-2023")</f>
        <v/>
      </c>
      <c r="V30">
        <f>HYPERLINK("https://klasma.github.io/Logging_1438/klagomål/A 14793-2023 FSC-klagomål.docx", "A 14793-2023")</f>
        <v/>
      </c>
      <c r="W30">
        <f>HYPERLINK("https://klasma.github.io/Logging_1438/klagomålsmail/A 14793-2023 FSC-klagomål mail.docx", "A 14793-2023")</f>
        <v/>
      </c>
      <c r="X30">
        <f>HYPERLINK("https://klasma.github.io/Logging_1438/tillsyn/A 14793-2023 tillsynsbegäran.docx", "A 14793-2023")</f>
        <v/>
      </c>
      <c r="Y30">
        <f>HYPERLINK("https://klasma.github.io/Logging_1438/tillsynsmail/A 14793-2023 tillsynsbegäran mail.docx", "A 14793-2023")</f>
        <v/>
      </c>
    </row>
    <row r="31" ht="15" customHeight="1">
      <c r="A31" t="inlineStr">
        <is>
          <t>A 27871-2024</t>
        </is>
      </c>
      <c r="B31" s="1" t="n">
        <v>45475.71474537037</v>
      </c>
      <c r="C31" s="1" t="n">
        <v>45952</v>
      </c>
      <c r="D31" t="inlineStr">
        <is>
          <t>VÄSTRA GÖTALANDS LÄN</t>
        </is>
      </c>
      <c r="E31" t="inlineStr">
        <is>
          <t>DALS-ED</t>
        </is>
      </c>
      <c r="G31" t="n">
        <v>4.2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HYPERLINK("https://klasma.github.io/Logging_1438/artfynd/A 27871-2024 artfynd.xlsx", "A 27871-2024")</f>
        <v/>
      </c>
      <c r="T31">
        <f>HYPERLINK("https://klasma.github.io/Logging_1438/kartor/A 27871-2024 karta.png", "A 27871-2024")</f>
        <v/>
      </c>
      <c r="V31">
        <f>HYPERLINK("https://klasma.github.io/Logging_1438/klagomål/A 27871-2024 FSC-klagomål.docx", "A 27871-2024")</f>
        <v/>
      </c>
      <c r="W31">
        <f>HYPERLINK("https://klasma.github.io/Logging_1438/klagomålsmail/A 27871-2024 FSC-klagomål mail.docx", "A 27871-2024")</f>
        <v/>
      </c>
      <c r="X31">
        <f>HYPERLINK("https://klasma.github.io/Logging_1438/tillsyn/A 27871-2024 tillsynsbegäran.docx", "A 27871-2024")</f>
        <v/>
      </c>
      <c r="Y31">
        <f>HYPERLINK("https://klasma.github.io/Logging_1438/tillsynsmail/A 27871-2024 tillsynsbegäran mail.docx", "A 27871-2024")</f>
        <v/>
      </c>
    </row>
    <row r="32" ht="15" customHeight="1">
      <c r="A32" t="inlineStr">
        <is>
          <t>A 43589-2024</t>
        </is>
      </c>
      <c r="B32" s="1" t="n">
        <v>45569.43392361111</v>
      </c>
      <c r="C32" s="1" t="n">
        <v>45952</v>
      </c>
      <c r="D32" t="inlineStr">
        <is>
          <t>VÄSTRA GÖTALANDS LÄN</t>
        </is>
      </c>
      <c r="E32" t="inlineStr">
        <is>
          <t>DALS-ED</t>
        </is>
      </c>
      <c r="G32" t="n">
        <v>5.2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Motaggsvamp</t>
        </is>
      </c>
      <c r="S32">
        <f>HYPERLINK("https://klasma.github.io/Logging_1438/artfynd/A 43589-2024 artfynd.xlsx", "A 43589-2024")</f>
        <v/>
      </c>
      <c r="T32">
        <f>HYPERLINK("https://klasma.github.io/Logging_1438/kartor/A 43589-2024 karta.png", "A 43589-2024")</f>
        <v/>
      </c>
      <c r="V32">
        <f>HYPERLINK("https://klasma.github.io/Logging_1438/klagomål/A 43589-2024 FSC-klagomål.docx", "A 43589-2024")</f>
        <v/>
      </c>
      <c r="W32">
        <f>HYPERLINK("https://klasma.github.io/Logging_1438/klagomålsmail/A 43589-2024 FSC-klagomål mail.docx", "A 43589-2024")</f>
        <v/>
      </c>
      <c r="X32">
        <f>HYPERLINK("https://klasma.github.io/Logging_1438/tillsyn/A 43589-2024 tillsynsbegäran.docx", "A 43589-2024")</f>
        <v/>
      </c>
      <c r="Y32">
        <f>HYPERLINK("https://klasma.github.io/Logging_1438/tillsynsmail/A 43589-2024 tillsynsbegäran mail.docx", "A 43589-2024")</f>
        <v/>
      </c>
    </row>
    <row r="33" ht="15" customHeight="1">
      <c r="A33" t="inlineStr">
        <is>
          <t>A 43216-2023</t>
        </is>
      </c>
      <c r="B33" s="1" t="n">
        <v>45183</v>
      </c>
      <c r="C33" s="1" t="n">
        <v>45952</v>
      </c>
      <c r="D33" t="inlineStr">
        <is>
          <t>VÄSTRA GÖTALANDS LÄN</t>
        </is>
      </c>
      <c r="E33" t="inlineStr">
        <is>
          <t>DALS-ED</t>
        </is>
      </c>
      <c r="G33" t="n">
        <v>7.3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HYPERLINK("https://klasma.github.io/Logging_1438/artfynd/A 43216-2023 artfynd.xlsx", "A 43216-2023")</f>
        <v/>
      </c>
      <c r="T33">
        <f>HYPERLINK("https://klasma.github.io/Logging_1438/kartor/A 43216-2023 karta.png", "A 43216-2023")</f>
        <v/>
      </c>
      <c r="V33">
        <f>HYPERLINK("https://klasma.github.io/Logging_1438/klagomål/A 43216-2023 FSC-klagomål.docx", "A 43216-2023")</f>
        <v/>
      </c>
      <c r="W33">
        <f>HYPERLINK("https://klasma.github.io/Logging_1438/klagomålsmail/A 43216-2023 FSC-klagomål mail.docx", "A 43216-2023")</f>
        <v/>
      </c>
      <c r="X33">
        <f>HYPERLINK("https://klasma.github.io/Logging_1438/tillsyn/A 43216-2023 tillsynsbegäran.docx", "A 43216-2023")</f>
        <v/>
      </c>
      <c r="Y33">
        <f>HYPERLINK("https://klasma.github.io/Logging_1438/tillsynsmail/A 43216-2023 tillsynsbegäran mail.docx", "A 43216-2023")</f>
        <v/>
      </c>
      <c r="Z33">
        <f>HYPERLINK("https://klasma.github.io/Logging_1438/fåglar/A 43216-2023 prioriterade fågelarter.docx", "A 43216-2023")</f>
        <v/>
      </c>
    </row>
    <row r="34" ht="15" customHeight="1">
      <c r="A34" t="inlineStr">
        <is>
          <t>A 27878-2024</t>
        </is>
      </c>
      <c r="B34" s="1" t="n">
        <v>45475.74412037037</v>
      </c>
      <c r="C34" s="1" t="n">
        <v>45952</v>
      </c>
      <c r="D34" t="inlineStr">
        <is>
          <t>VÄSTRA GÖTALANDS LÄN</t>
        </is>
      </c>
      <c r="E34" t="inlineStr">
        <is>
          <t>DALS-ED</t>
        </is>
      </c>
      <c r="G34" t="n">
        <v>4.2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Dropptaggsvamp</t>
        </is>
      </c>
      <c r="S34">
        <f>HYPERLINK("https://klasma.github.io/Logging_1438/artfynd/A 27878-2024 artfynd.xlsx", "A 27878-2024")</f>
        <v/>
      </c>
      <c r="T34">
        <f>HYPERLINK("https://klasma.github.io/Logging_1438/kartor/A 27878-2024 karta.png", "A 27878-2024")</f>
        <v/>
      </c>
      <c r="V34">
        <f>HYPERLINK("https://klasma.github.io/Logging_1438/klagomål/A 27878-2024 FSC-klagomål.docx", "A 27878-2024")</f>
        <v/>
      </c>
      <c r="W34">
        <f>HYPERLINK("https://klasma.github.io/Logging_1438/klagomålsmail/A 27878-2024 FSC-klagomål mail.docx", "A 27878-2024")</f>
        <v/>
      </c>
      <c r="X34">
        <f>HYPERLINK("https://klasma.github.io/Logging_1438/tillsyn/A 27878-2024 tillsynsbegäran.docx", "A 27878-2024")</f>
        <v/>
      </c>
      <c r="Y34">
        <f>HYPERLINK("https://klasma.github.io/Logging_1438/tillsynsmail/A 27878-2024 tillsynsbegäran mail.docx", "A 27878-2024")</f>
        <v/>
      </c>
    </row>
    <row r="35" ht="15" customHeight="1">
      <c r="A35" t="inlineStr">
        <is>
          <t>A 25033-2025</t>
        </is>
      </c>
      <c r="B35" s="1" t="n">
        <v>45799.65584490741</v>
      </c>
      <c r="C35" s="1" t="n">
        <v>45952</v>
      </c>
      <c r="D35" t="inlineStr">
        <is>
          <t>VÄSTRA GÖTALANDS LÄN</t>
        </is>
      </c>
      <c r="E35" t="inlineStr">
        <is>
          <t>DALS-ED</t>
        </is>
      </c>
      <c r="G35" t="n">
        <v>8.6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HYPERLINK("https://klasma.github.io/Logging_1438/artfynd/A 25033-2025 artfynd.xlsx", "A 25033-2025")</f>
        <v/>
      </c>
      <c r="T35">
        <f>HYPERLINK("https://klasma.github.io/Logging_1438/kartor/A 25033-2025 karta.png", "A 25033-2025")</f>
        <v/>
      </c>
      <c r="V35">
        <f>HYPERLINK("https://klasma.github.io/Logging_1438/klagomål/A 25033-2025 FSC-klagomål.docx", "A 25033-2025")</f>
        <v/>
      </c>
      <c r="W35">
        <f>HYPERLINK("https://klasma.github.io/Logging_1438/klagomålsmail/A 25033-2025 FSC-klagomål mail.docx", "A 25033-2025")</f>
        <v/>
      </c>
      <c r="X35">
        <f>HYPERLINK("https://klasma.github.io/Logging_1438/tillsyn/A 25033-2025 tillsynsbegäran.docx", "A 25033-2025")</f>
        <v/>
      </c>
      <c r="Y35">
        <f>HYPERLINK("https://klasma.github.io/Logging_1438/tillsynsmail/A 25033-2025 tillsynsbegäran mail.docx", "A 25033-2025")</f>
        <v/>
      </c>
    </row>
    <row r="36" ht="15" customHeight="1">
      <c r="A36" t="inlineStr">
        <is>
          <t>A 25638-2025</t>
        </is>
      </c>
      <c r="B36" s="1" t="n">
        <v>45803.59976851852</v>
      </c>
      <c r="C36" s="1" t="n">
        <v>45952</v>
      </c>
      <c r="D36" t="inlineStr">
        <is>
          <t>VÄSTRA GÖTALANDS LÄN</t>
        </is>
      </c>
      <c r="E36" t="inlineStr">
        <is>
          <t>DALS-ED</t>
        </is>
      </c>
      <c r="G36" t="n">
        <v>1.2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Nattskärra</t>
        </is>
      </c>
      <c r="S36">
        <f>HYPERLINK("https://klasma.github.io/Logging_1438/artfynd/A 25638-2025 artfynd.xlsx", "A 25638-2025")</f>
        <v/>
      </c>
      <c r="T36">
        <f>HYPERLINK("https://klasma.github.io/Logging_1438/kartor/A 25638-2025 karta.png", "A 25638-2025")</f>
        <v/>
      </c>
      <c r="V36">
        <f>HYPERLINK("https://klasma.github.io/Logging_1438/klagomål/A 25638-2025 FSC-klagomål.docx", "A 25638-2025")</f>
        <v/>
      </c>
      <c r="W36">
        <f>HYPERLINK("https://klasma.github.io/Logging_1438/klagomålsmail/A 25638-2025 FSC-klagomål mail.docx", "A 25638-2025")</f>
        <v/>
      </c>
      <c r="X36">
        <f>HYPERLINK("https://klasma.github.io/Logging_1438/tillsyn/A 25638-2025 tillsynsbegäran.docx", "A 25638-2025")</f>
        <v/>
      </c>
      <c r="Y36">
        <f>HYPERLINK("https://klasma.github.io/Logging_1438/tillsynsmail/A 25638-2025 tillsynsbegäran mail.docx", "A 25638-2025")</f>
        <v/>
      </c>
      <c r="Z36">
        <f>HYPERLINK("https://klasma.github.io/Logging_1438/fåglar/A 25638-2025 prioriterade fågelarter.docx", "A 25638-2025")</f>
        <v/>
      </c>
    </row>
    <row r="37" ht="15" customHeight="1">
      <c r="A37" t="inlineStr">
        <is>
          <t>A 47656-2024</t>
        </is>
      </c>
      <c r="B37" s="1" t="n">
        <v>45588.3856712963</v>
      </c>
      <c r="C37" s="1" t="n">
        <v>45952</v>
      </c>
      <c r="D37" t="inlineStr">
        <is>
          <t>VÄSTRA GÖTALANDS LÄN</t>
        </is>
      </c>
      <c r="E37" t="inlineStr">
        <is>
          <t>DALS-ED</t>
        </is>
      </c>
      <c r="G37" t="n">
        <v>7.3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HYPERLINK("https://klasma.github.io/Logging_1438/artfynd/A 47656-2024 artfynd.xlsx", "A 47656-2024")</f>
        <v/>
      </c>
      <c r="T37">
        <f>HYPERLINK("https://klasma.github.io/Logging_1438/kartor/A 47656-2024 karta.png", "A 47656-2024")</f>
        <v/>
      </c>
      <c r="V37">
        <f>HYPERLINK("https://klasma.github.io/Logging_1438/klagomål/A 47656-2024 FSC-klagomål.docx", "A 47656-2024")</f>
        <v/>
      </c>
      <c r="W37">
        <f>HYPERLINK("https://klasma.github.io/Logging_1438/klagomålsmail/A 47656-2024 FSC-klagomål mail.docx", "A 47656-2024")</f>
        <v/>
      </c>
      <c r="X37">
        <f>HYPERLINK("https://klasma.github.io/Logging_1438/tillsyn/A 47656-2024 tillsynsbegäran.docx", "A 47656-2024")</f>
        <v/>
      </c>
      <c r="Y37">
        <f>HYPERLINK("https://klasma.github.io/Logging_1438/tillsynsmail/A 47656-2024 tillsynsbegäran mail.docx", "A 47656-2024")</f>
        <v/>
      </c>
      <c r="Z37">
        <f>HYPERLINK("https://klasma.github.io/Logging_1438/fåglar/A 47656-2024 prioriterade fågelarter.docx", "A 47656-2024")</f>
        <v/>
      </c>
    </row>
    <row r="38" ht="15" customHeight="1">
      <c r="A38" t="inlineStr">
        <is>
          <t>A 28008-2025</t>
        </is>
      </c>
      <c r="B38" s="1" t="n">
        <v>45817.60202546296</v>
      </c>
      <c r="C38" s="1" t="n">
        <v>45952</v>
      </c>
      <c r="D38" t="inlineStr">
        <is>
          <t>VÄSTRA GÖTALANDS LÄN</t>
        </is>
      </c>
      <c r="E38" t="inlineStr">
        <is>
          <t>DALS-ED</t>
        </is>
      </c>
      <c r="G38" t="n">
        <v>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Jättesvampmal</t>
        </is>
      </c>
      <c r="S38">
        <f>HYPERLINK("https://klasma.github.io/Logging_1438/artfynd/A 28008-2025 artfynd.xlsx", "A 28008-2025")</f>
        <v/>
      </c>
      <c r="T38">
        <f>HYPERLINK("https://klasma.github.io/Logging_1438/kartor/A 28008-2025 karta.png", "A 28008-2025")</f>
        <v/>
      </c>
      <c r="V38">
        <f>HYPERLINK("https://klasma.github.io/Logging_1438/klagomål/A 28008-2025 FSC-klagomål.docx", "A 28008-2025")</f>
        <v/>
      </c>
      <c r="W38">
        <f>HYPERLINK("https://klasma.github.io/Logging_1438/klagomålsmail/A 28008-2025 FSC-klagomål mail.docx", "A 28008-2025")</f>
        <v/>
      </c>
      <c r="X38">
        <f>HYPERLINK("https://klasma.github.io/Logging_1438/tillsyn/A 28008-2025 tillsynsbegäran.docx", "A 28008-2025")</f>
        <v/>
      </c>
      <c r="Y38">
        <f>HYPERLINK("https://klasma.github.io/Logging_1438/tillsynsmail/A 28008-2025 tillsynsbegäran mail.docx", "A 28008-2025")</f>
        <v/>
      </c>
    </row>
    <row r="39" ht="15" customHeight="1">
      <c r="A39" t="inlineStr">
        <is>
          <t>A 172-2024</t>
        </is>
      </c>
      <c r="B39" s="1" t="n">
        <v>45294</v>
      </c>
      <c r="C39" s="1" t="n">
        <v>45952</v>
      </c>
      <c r="D39" t="inlineStr">
        <is>
          <t>VÄSTRA GÖTALANDS LÄN</t>
        </is>
      </c>
      <c r="E39" t="inlineStr">
        <is>
          <t>DALS-ED</t>
        </is>
      </c>
      <c r="G39" t="n">
        <v>6.9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Bronshjon</t>
        </is>
      </c>
      <c r="S39">
        <f>HYPERLINK("https://klasma.github.io/Logging_1438/artfynd/A 172-2024 artfynd.xlsx", "A 172-2024")</f>
        <v/>
      </c>
      <c r="T39">
        <f>HYPERLINK("https://klasma.github.io/Logging_1438/kartor/A 172-2024 karta.png", "A 172-2024")</f>
        <v/>
      </c>
      <c r="V39">
        <f>HYPERLINK("https://klasma.github.io/Logging_1438/klagomål/A 172-2024 FSC-klagomål.docx", "A 172-2024")</f>
        <v/>
      </c>
      <c r="W39">
        <f>HYPERLINK("https://klasma.github.io/Logging_1438/klagomålsmail/A 172-2024 FSC-klagomål mail.docx", "A 172-2024")</f>
        <v/>
      </c>
      <c r="X39">
        <f>HYPERLINK("https://klasma.github.io/Logging_1438/tillsyn/A 172-2024 tillsynsbegäran.docx", "A 172-2024")</f>
        <v/>
      </c>
      <c r="Y39">
        <f>HYPERLINK("https://klasma.github.io/Logging_1438/tillsynsmail/A 172-2024 tillsynsbegäran mail.docx", "A 172-2024")</f>
        <v/>
      </c>
    </row>
    <row r="40" ht="15" customHeight="1">
      <c r="A40" t="inlineStr">
        <is>
          <t>A 59943-2020</t>
        </is>
      </c>
      <c r="B40" s="1" t="n">
        <v>44151</v>
      </c>
      <c r="C40" s="1" t="n">
        <v>45952</v>
      </c>
      <c r="D40" t="inlineStr">
        <is>
          <t>VÄSTRA GÖTALANDS LÄN</t>
        </is>
      </c>
      <c r="E40" t="inlineStr">
        <is>
          <t>DALS-ED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5532-2021</t>
        </is>
      </c>
      <c r="B41" s="1" t="n">
        <v>44230</v>
      </c>
      <c r="C41" s="1" t="n">
        <v>45952</v>
      </c>
      <c r="D41" t="inlineStr">
        <is>
          <t>VÄSTRA GÖTALANDS LÄN</t>
        </is>
      </c>
      <c r="E41" t="inlineStr">
        <is>
          <t>DALS-ED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63192-2021</t>
        </is>
      </c>
      <c r="B42" s="1" t="n">
        <v>44507.63101851852</v>
      </c>
      <c r="C42" s="1" t="n">
        <v>45952</v>
      </c>
      <c r="D42" t="inlineStr">
        <is>
          <t>VÄSTRA GÖTALANDS LÄN</t>
        </is>
      </c>
      <c r="E42" t="inlineStr">
        <is>
          <t>DALS-ED</t>
        </is>
      </c>
      <c r="G42" t="n">
        <v>4.9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32317-2022</t>
        </is>
      </c>
      <c r="B43" s="1" t="n">
        <v>44781.66103009259</v>
      </c>
      <c r="C43" s="1" t="n">
        <v>45952</v>
      </c>
      <c r="D43" t="inlineStr">
        <is>
          <t>VÄSTRA GÖTALANDS LÄN</t>
        </is>
      </c>
      <c r="E43" t="inlineStr">
        <is>
          <t>DALS-ED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3773-2021</t>
        </is>
      </c>
      <c r="B44" s="1" t="n">
        <v>44217</v>
      </c>
      <c r="C44" s="1" t="n">
        <v>45952</v>
      </c>
      <c r="D44" t="inlineStr">
        <is>
          <t>VÄSTRA GÖTALANDS LÄN</t>
        </is>
      </c>
      <c r="E44" t="inlineStr">
        <is>
          <t>DALS-ED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3390-2021</t>
        </is>
      </c>
      <c r="B45" s="1" t="n">
        <v>44218.40491898148</v>
      </c>
      <c r="C45" s="1" t="n">
        <v>45952</v>
      </c>
      <c r="D45" t="inlineStr">
        <is>
          <t>VÄSTRA GÖTALANDS LÄN</t>
        </is>
      </c>
      <c r="E45" t="inlineStr">
        <is>
          <t>DALS-ED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70027-2021</t>
        </is>
      </c>
      <c r="B46" s="1" t="n">
        <v>44533</v>
      </c>
      <c r="C46" s="1" t="n">
        <v>45952</v>
      </c>
      <c r="D46" t="inlineStr">
        <is>
          <t>VÄSTRA GÖTALANDS LÄN</t>
        </is>
      </c>
      <c r="E46" t="inlineStr">
        <is>
          <t>DALS-ED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70367-2021</t>
        </is>
      </c>
      <c r="B47" s="1" t="n">
        <v>44536</v>
      </c>
      <c r="C47" s="1" t="n">
        <v>45952</v>
      </c>
      <c r="D47" t="inlineStr">
        <is>
          <t>VÄSTRA GÖTALANDS LÄN</t>
        </is>
      </c>
      <c r="E47" t="inlineStr">
        <is>
          <t>DALS-ED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15009-2021</t>
        </is>
      </c>
      <c r="B48" s="1" t="n">
        <v>44281.5744212963</v>
      </c>
      <c r="C48" s="1" t="n">
        <v>45952</v>
      </c>
      <c r="D48" t="inlineStr">
        <is>
          <t>VÄSTRA GÖTALANDS LÄN</t>
        </is>
      </c>
      <c r="E48" t="inlineStr">
        <is>
          <t>DALS-ED</t>
        </is>
      </c>
      <c r="F48" t="inlineStr">
        <is>
          <t>Övriga Aktiebolag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9153-2022</t>
        </is>
      </c>
      <c r="B49" s="1" t="n">
        <v>44615.63362268519</v>
      </c>
      <c r="C49" s="1" t="n">
        <v>45952</v>
      </c>
      <c r="D49" t="inlineStr">
        <is>
          <t>VÄSTRA GÖTALANDS LÄN</t>
        </is>
      </c>
      <c r="E49" t="inlineStr">
        <is>
          <t>DALS-ED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11526-2021</t>
        </is>
      </c>
      <c r="B50" s="1" t="n">
        <v>44264</v>
      </c>
      <c r="C50" s="1" t="n">
        <v>45952</v>
      </c>
      <c r="D50" t="inlineStr">
        <is>
          <t>VÄSTRA GÖTALANDS LÄN</t>
        </is>
      </c>
      <c r="E50" t="inlineStr">
        <is>
          <t>DALS-ED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70374-2021</t>
        </is>
      </c>
      <c r="B51" s="1" t="n">
        <v>44536</v>
      </c>
      <c r="C51" s="1" t="n">
        <v>45952</v>
      </c>
      <c r="D51" t="inlineStr">
        <is>
          <t>VÄSTRA GÖTALANDS LÄN</t>
        </is>
      </c>
      <c r="E51" t="inlineStr">
        <is>
          <t>DALS-ED</t>
        </is>
      </c>
      <c r="G51" t="n">
        <v>7.8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12046-2021</t>
        </is>
      </c>
      <c r="B52" s="1" t="n">
        <v>44266</v>
      </c>
      <c r="C52" s="1" t="n">
        <v>45952</v>
      </c>
      <c r="D52" t="inlineStr">
        <is>
          <t>VÄSTRA GÖTALANDS LÄN</t>
        </is>
      </c>
      <c r="E52" t="inlineStr">
        <is>
          <t>DALS-ED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47227-2021</t>
        </is>
      </c>
      <c r="B53" s="1" t="n">
        <v>44446</v>
      </c>
      <c r="C53" s="1" t="n">
        <v>45952</v>
      </c>
      <c r="D53" t="inlineStr">
        <is>
          <t>VÄSTRA GÖTALANDS LÄN</t>
        </is>
      </c>
      <c r="E53" t="inlineStr">
        <is>
          <t>DALS-ED</t>
        </is>
      </c>
      <c r="G53" t="n">
        <v>5.5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4121-2022</t>
        </is>
      </c>
      <c r="B54" s="1" t="n">
        <v>44588.46016203704</v>
      </c>
      <c r="C54" s="1" t="n">
        <v>45952</v>
      </c>
      <c r="D54" t="inlineStr">
        <is>
          <t>VÄSTRA GÖTALANDS LÄN</t>
        </is>
      </c>
      <c r="E54" t="inlineStr">
        <is>
          <t>DALS-ED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51564-2021</t>
        </is>
      </c>
      <c r="B55" s="1" t="n">
        <v>44462</v>
      </c>
      <c r="C55" s="1" t="n">
        <v>45952</v>
      </c>
      <c r="D55" t="inlineStr">
        <is>
          <t>VÄSTRA GÖTALANDS LÄN</t>
        </is>
      </c>
      <c r="E55" t="inlineStr">
        <is>
          <t>DALS-ED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18837-2022</t>
        </is>
      </c>
      <c r="B56" s="1" t="n">
        <v>44690</v>
      </c>
      <c r="C56" s="1" t="n">
        <v>45952</v>
      </c>
      <c r="D56" t="inlineStr">
        <is>
          <t>VÄSTRA GÖTALANDS LÄN</t>
        </is>
      </c>
      <c r="E56" t="inlineStr">
        <is>
          <t>DALS-ED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58213-2021</t>
        </is>
      </c>
      <c r="B57" s="1" t="n">
        <v>44487</v>
      </c>
      <c r="C57" s="1" t="n">
        <v>45952</v>
      </c>
      <c r="D57" t="inlineStr">
        <is>
          <t>VÄSTRA GÖTALANDS LÄN</t>
        </is>
      </c>
      <c r="E57" t="inlineStr">
        <is>
          <t>DALS-ED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51214-2022</t>
        </is>
      </c>
      <c r="B58" s="1" t="n">
        <v>44865</v>
      </c>
      <c r="C58" s="1" t="n">
        <v>45952</v>
      </c>
      <c r="D58" t="inlineStr">
        <is>
          <t>VÄSTRA GÖTALANDS LÄN</t>
        </is>
      </c>
      <c r="E58" t="inlineStr">
        <is>
          <t>DALS-ED</t>
        </is>
      </c>
      <c r="F58" t="inlineStr">
        <is>
          <t>Kyrkan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42951-2022</t>
        </is>
      </c>
      <c r="B59" s="1" t="n">
        <v>44832</v>
      </c>
      <c r="C59" s="1" t="n">
        <v>45952</v>
      </c>
      <c r="D59" t="inlineStr">
        <is>
          <t>VÄSTRA GÖTALANDS LÄN</t>
        </is>
      </c>
      <c r="E59" t="inlineStr">
        <is>
          <t>DALS-ED</t>
        </is>
      </c>
      <c r="F59" t="inlineStr">
        <is>
          <t>Kyrkan</t>
        </is>
      </c>
      <c r="G59" t="n">
        <v>7.9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12052-2021</t>
        </is>
      </c>
      <c r="B60" s="1" t="n">
        <v>44266</v>
      </c>
      <c r="C60" s="1" t="n">
        <v>45952</v>
      </c>
      <c r="D60" t="inlineStr">
        <is>
          <t>VÄSTRA GÖTALANDS LÄN</t>
        </is>
      </c>
      <c r="E60" t="inlineStr">
        <is>
          <t>DALS-ED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17193-2021</t>
        </is>
      </c>
      <c r="B61" s="1" t="n">
        <v>44298.47568287037</v>
      </c>
      <c r="C61" s="1" t="n">
        <v>45952</v>
      </c>
      <c r="D61" t="inlineStr">
        <is>
          <t>VÄSTRA GÖTALANDS LÄN</t>
        </is>
      </c>
      <c r="E61" t="inlineStr">
        <is>
          <t>DALS-ED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67873-2020</t>
        </is>
      </c>
      <c r="B62" s="1" t="n">
        <v>44182</v>
      </c>
      <c r="C62" s="1" t="n">
        <v>45952</v>
      </c>
      <c r="D62" t="inlineStr">
        <is>
          <t>VÄSTRA GÖTALANDS LÄN</t>
        </is>
      </c>
      <c r="E62" t="inlineStr">
        <is>
          <t>DALS-ED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13413-2021</t>
        </is>
      </c>
      <c r="B63" s="1" t="n">
        <v>44273</v>
      </c>
      <c r="C63" s="1" t="n">
        <v>45952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Övriga Aktiebolag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17156-2021</t>
        </is>
      </c>
      <c r="B64" s="1" t="n">
        <v>44298.44777777778</v>
      </c>
      <c r="C64" s="1" t="n">
        <v>45952</v>
      </c>
      <c r="D64" t="inlineStr">
        <is>
          <t>VÄSTRA GÖTALANDS LÄN</t>
        </is>
      </c>
      <c r="E64" t="inlineStr">
        <is>
          <t>DALS-ED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25762-2022</t>
        </is>
      </c>
      <c r="B65" s="1" t="n">
        <v>44733</v>
      </c>
      <c r="C65" s="1" t="n">
        <v>45952</v>
      </c>
      <c r="D65" t="inlineStr">
        <is>
          <t>VÄSTRA GÖTALANDS LÄN</t>
        </is>
      </c>
      <c r="E65" t="inlineStr">
        <is>
          <t>DALS-ED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32313-2022</t>
        </is>
      </c>
      <c r="B66" s="1" t="n">
        <v>44781.65829861111</v>
      </c>
      <c r="C66" s="1" t="n">
        <v>45952</v>
      </c>
      <c r="D66" t="inlineStr">
        <is>
          <t>VÄSTRA GÖTALANDS LÄN</t>
        </is>
      </c>
      <c r="E66" t="inlineStr">
        <is>
          <t>DALS-ED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34030-2021</t>
        </is>
      </c>
      <c r="B67" s="1" t="n">
        <v>44378</v>
      </c>
      <c r="C67" s="1" t="n">
        <v>45952</v>
      </c>
      <c r="D67" t="inlineStr">
        <is>
          <t>VÄSTRA GÖTALANDS LÄN</t>
        </is>
      </c>
      <c r="E67" t="inlineStr">
        <is>
          <t>DALS-ED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50459-2021</t>
        </is>
      </c>
      <c r="B68" s="1" t="n">
        <v>44459.53096064815</v>
      </c>
      <c r="C68" s="1" t="n">
        <v>45952</v>
      </c>
      <c r="D68" t="inlineStr">
        <is>
          <t>VÄSTRA GÖTALANDS LÄN</t>
        </is>
      </c>
      <c r="E68" t="inlineStr">
        <is>
          <t>DALS-ED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6668-2021</t>
        </is>
      </c>
      <c r="B69" s="1" t="n">
        <v>44236</v>
      </c>
      <c r="C69" s="1" t="n">
        <v>45952</v>
      </c>
      <c r="D69" t="inlineStr">
        <is>
          <t>VÄSTRA GÖTALANDS LÄN</t>
        </is>
      </c>
      <c r="E69" t="inlineStr">
        <is>
          <t>DALS-ED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36167-2021</t>
        </is>
      </c>
      <c r="B70" s="1" t="n">
        <v>44386</v>
      </c>
      <c r="C70" s="1" t="n">
        <v>45952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48658-2021</t>
        </is>
      </c>
      <c r="B71" s="1" t="n">
        <v>44452</v>
      </c>
      <c r="C71" s="1" t="n">
        <v>45952</v>
      </c>
      <c r="D71" t="inlineStr">
        <is>
          <t>VÄSTRA GÖTALANDS LÄN</t>
        </is>
      </c>
      <c r="E71" t="inlineStr">
        <is>
          <t>DALS-ED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39016-2021</t>
        </is>
      </c>
      <c r="B72" s="1" t="n">
        <v>44412</v>
      </c>
      <c r="C72" s="1" t="n">
        <v>45952</v>
      </c>
      <c r="D72" t="inlineStr">
        <is>
          <t>VÄSTRA GÖTALANDS LÄN</t>
        </is>
      </c>
      <c r="E72" t="inlineStr">
        <is>
          <t>DALS-ED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16935-2022</t>
        </is>
      </c>
      <c r="B73" s="1" t="n">
        <v>44676.46662037037</v>
      </c>
      <c r="C73" s="1" t="n">
        <v>45952</v>
      </c>
      <c r="D73" t="inlineStr">
        <is>
          <t>VÄSTRA GÖTALANDS LÄN</t>
        </is>
      </c>
      <c r="E73" t="inlineStr">
        <is>
          <t>DALS-ED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46336-2021</t>
        </is>
      </c>
      <c r="B74" s="1" t="n">
        <v>44442</v>
      </c>
      <c r="C74" s="1" t="n">
        <v>45952</v>
      </c>
      <c r="D74" t="inlineStr">
        <is>
          <t>VÄSTRA GÖTALANDS LÄN</t>
        </is>
      </c>
      <c r="E74" t="inlineStr">
        <is>
          <t>DALS-ED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2287-2022</t>
        </is>
      </c>
      <c r="B75" s="1" t="n">
        <v>44578</v>
      </c>
      <c r="C75" s="1" t="n">
        <v>45952</v>
      </c>
      <c r="D75" t="inlineStr">
        <is>
          <t>VÄSTRA GÖTALANDS LÄN</t>
        </is>
      </c>
      <c r="E75" t="inlineStr">
        <is>
          <t>DALS-ED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39093-2021</t>
        </is>
      </c>
      <c r="B76" s="1" t="n">
        <v>44412</v>
      </c>
      <c r="C76" s="1" t="n">
        <v>45952</v>
      </c>
      <c r="D76" t="inlineStr">
        <is>
          <t>VÄSTRA GÖTALANDS LÄN</t>
        </is>
      </c>
      <c r="E76" t="inlineStr">
        <is>
          <t>DALS-ED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43492-2022</t>
        </is>
      </c>
      <c r="B77" s="1" t="n">
        <v>44837.32274305556</v>
      </c>
      <c r="C77" s="1" t="n">
        <v>45952</v>
      </c>
      <c r="D77" t="inlineStr">
        <is>
          <t>VÄSTRA GÖTALANDS LÄN</t>
        </is>
      </c>
      <c r="E77" t="inlineStr">
        <is>
          <t>DALS-ED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67113-2020</t>
        </is>
      </c>
      <c r="B78" s="1" t="n">
        <v>44180</v>
      </c>
      <c r="C78" s="1" t="n">
        <v>45952</v>
      </c>
      <c r="D78" t="inlineStr">
        <is>
          <t>VÄSTRA GÖTALANDS LÄN</t>
        </is>
      </c>
      <c r="E78" t="inlineStr">
        <is>
          <t>DALS-ED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14993-2022</t>
        </is>
      </c>
      <c r="B79" s="1" t="n">
        <v>44657</v>
      </c>
      <c r="C79" s="1" t="n">
        <v>45952</v>
      </c>
      <c r="D79" t="inlineStr">
        <is>
          <t>VÄSTRA GÖTALANDS LÄN</t>
        </is>
      </c>
      <c r="E79" t="inlineStr">
        <is>
          <t>DALS-ED</t>
        </is>
      </c>
      <c r="F79" t="inlineStr">
        <is>
          <t>Kyrkan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3147-2021</t>
        </is>
      </c>
      <c r="B80" s="1" t="n">
        <v>44217</v>
      </c>
      <c r="C80" s="1" t="n">
        <v>45952</v>
      </c>
      <c r="D80" t="inlineStr">
        <is>
          <t>VÄSTRA GÖTALANDS LÄN</t>
        </is>
      </c>
      <c r="E80" t="inlineStr">
        <is>
          <t>DALS-ED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68347-2020</t>
        </is>
      </c>
      <c r="B81" s="1" t="n">
        <v>44182</v>
      </c>
      <c r="C81" s="1" t="n">
        <v>45952</v>
      </c>
      <c r="D81" t="inlineStr">
        <is>
          <t>VÄSTRA GÖTALANDS LÄN</t>
        </is>
      </c>
      <c r="E81" t="inlineStr">
        <is>
          <t>DALS-ED</t>
        </is>
      </c>
      <c r="F81" t="inlineStr">
        <is>
          <t>Kyrkan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21368-2022</t>
        </is>
      </c>
      <c r="B82" s="1" t="n">
        <v>44705</v>
      </c>
      <c r="C82" s="1" t="n">
        <v>45952</v>
      </c>
      <c r="D82" t="inlineStr">
        <is>
          <t>VÄSTRA GÖTALANDS LÄN</t>
        </is>
      </c>
      <c r="E82" t="inlineStr">
        <is>
          <t>DALS-ED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58346-2024</t>
        </is>
      </c>
      <c r="B83" s="1" t="n">
        <v>45632.64731481481</v>
      </c>
      <c r="C83" s="1" t="n">
        <v>45952</v>
      </c>
      <c r="D83" t="inlineStr">
        <is>
          <t>VÄSTRA GÖTALANDS LÄN</t>
        </is>
      </c>
      <c r="E83" t="inlineStr">
        <is>
          <t>DALS-ED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7522-2024</t>
        </is>
      </c>
      <c r="B84" s="1" t="n">
        <v>45348</v>
      </c>
      <c r="C84" s="1" t="n">
        <v>45952</v>
      </c>
      <c r="D84" t="inlineStr">
        <is>
          <t>VÄSTRA GÖTALANDS LÄN</t>
        </is>
      </c>
      <c r="E84" t="inlineStr">
        <is>
          <t>DALS-ED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30385-2021</t>
        </is>
      </c>
      <c r="B85" s="1" t="n">
        <v>44364</v>
      </c>
      <c r="C85" s="1" t="n">
        <v>45952</v>
      </c>
      <c r="D85" t="inlineStr">
        <is>
          <t>VÄSTRA GÖTALANDS LÄN</t>
        </is>
      </c>
      <c r="E85" t="inlineStr">
        <is>
          <t>DALS-ED</t>
        </is>
      </c>
      <c r="G85" t="n">
        <v>10.5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5003-2021</t>
        </is>
      </c>
      <c r="B86" s="1" t="n">
        <v>44228</v>
      </c>
      <c r="C86" s="1" t="n">
        <v>45952</v>
      </c>
      <c r="D86" t="inlineStr">
        <is>
          <t>VÄSTRA GÖTALANDS LÄN</t>
        </is>
      </c>
      <c r="E86" t="inlineStr">
        <is>
          <t>DALS-ED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31909-2023</t>
        </is>
      </c>
      <c r="B87" s="1" t="n">
        <v>45118.91273148148</v>
      </c>
      <c r="C87" s="1" t="n">
        <v>45952</v>
      </c>
      <c r="D87" t="inlineStr">
        <is>
          <t>VÄSTRA GÖTALANDS LÄN</t>
        </is>
      </c>
      <c r="E87" t="inlineStr">
        <is>
          <t>DALS-ED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26787-2021</t>
        </is>
      </c>
      <c r="B88" s="1" t="n">
        <v>44349</v>
      </c>
      <c r="C88" s="1" t="n">
        <v>45952</v>
      </c>
      <c r="D88" t="inlineStr">
        <is>
          <t>VÄSTRA GÖTALANDS LÄN</t>
        </is>
      </c>
      <c r="E88" t="inlineStr">
        <is>
          <t>DALS-ED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18361-2022</t>
        </is>
      </c>
      <c r="B89" s="1" t="n">
        <v>44685</v>
      </c>
      <c r="C89" s="1" t="n">
        <v>45952</v>
      </c>
      <c r="D89" t="inlineStr">
        <is>
          <t>VÄSTRA GÖTALANDS LÄN</t>
        </is>
      </c>
      <c r="E89" t="inlineStr">
        <is>
          <t>DALS-ED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18362-2022</t>
        </is>
      </c>
      <c r="B90" s="1" t="n">
        <v>44685</v>
      </c>
      <c r="C90" s="1" t="n">
        <v>45952</v>
      </c>
      <c r="D90" t="inlineStr">
        <is>
          <t>VÄSTRA GÖTALANDS LÄN</t>
        </is>
      </c>
      <c r="E90" t="inlineStr">
        <is>
          <t>DALS-ED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2283-2025</t>
        </is>
      </c>
      <c r="B91" s="1" t="n">
        <v>45673.57033564815</v>
      </c>
      <c r="C91" s="1" t="n">
        <v>45952</v>
      </c>
      <c r="D91" t="inlineStr">
        <is>
          <t>VÄSTRA GÖTALANDS LÄN</t>
        </is>
      </c>
      <c r="E91" t="inlineStr">
        <is>
          <t>DALS-ED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28702-2023</t>
        </is>
      </c>
      <c r="B92" s="1" t="n">
        <v>45103.74606481481</v>
      </c>
      <c r="C92" s="1" t="n">
        <v>45952</v>
      </c>
      <c r="D92" t="inlineStr">
        <is>
          <t>VÄSTRA GÖTALANDS LÄN</t>
        </is>
      </c>
      <c r="E92" t="inlineStr">
        <is>
          <t>DALS-ED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46050-2023</t>
        </is>
      </c>
      <c r="B93" s="1" t="n">
        <v>45196.44567129629</v>
      </c>
      <c r="C93" s="1" t="n">
        <v>45952</v>
      </c>
      <c r="D93" t="inlineStr">
        <is>
          <t>VÄSTRA GÖTALANDS LÄN</t>
        </is>
      </c>
      <c r="E93" t="inlineStr">
        <is>
          <t>DALS-ED</t>
        </is>
      </c>
      <c r="F93" t="inlineStr">
        <is>
          <t>Kommuner</t>
        </is>
      </c>
      <c r="G93" t="n">
        <v>6.5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48295-2022</t>
        </is>
      </c>
      <c r="B94" s="1" t="n">
        <v>44858.51763888889</v>
      </c>
      <c r="C94" s="1" t="n">
        <v>45952</v>
      </c>
      <c r="D94" t="inlineStr">
        <is>
          <t>VÄSTRA GÖTALANDS LÄN</t>
        </is>
      </c>
      <c r="E94" t="inlineStr">
        <is>
          <t>DALS-ED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3468-2021</t>
        </is>
      </c>
      <c r="B95" s="1" t="n">
        <v>44218</v>
      </c>
      <c r="C95" s="1" t="n">
        <v>45952</v>
      </c>
      <c r="D95" t="inlineStr">
        <is>
          <t>VÄSTRA GÖTALANDS LÄN</t>
        </is>
      </c>
      <c r="E95" t="inlineStr">
        <is>
          <t>DALS-ED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35629-2022</t>
        </is>
      </c>
      <c r="B96" s="1" t="n">
        <v>44799.53682870371</v>
      </c>
      <c r="C96" s="1" t="n">
        <v>45952</v>
      </c>
      <c r="D96" t="inlineStr">
        <is>
          <t>VÄSTRA GÖTALANDS LÄN</t>
        </is>
      </c>
      <c r="E96" t="inlineStr">
        <is>
          <t>DALS-ED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21367-2022</t>
        </is>
      </c>
      <c r="B97" s="1" t="n">
        <v>44705</v>
      </c>
      <c r="C97" s="1" t="n">
        <v>45952</v>
      </c>
      <c r="D97" t="inlineStr">
        <is>
          <t>VÄSTRA GÖTALANDS LÄN</t>
        </is>
      </c>
      <c r="E97" t="inlineStr">
        <is>
          <t>DALS-ED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55077-2024</t>
        </is>
      </c>
      <c r="B98" s="1" t="n">
        <v>45621.42699074074</v>
      </c>
      <c r="C98" s="1" t="n">
        <v>45952</v>
      </c>
      <c r="D98" t="inlineStr">
        <is>
          <t>VÄSTRA GÖTALANDS LÄN</t>
        </is>
      </c>
      <c r="E98" t="inlineStr">
        <is>
          <t>DALS-ED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69122-2020</t>
        </is>
      </c>
      <c r="B99" s="1" t="n">
        <v>44188</v>
      </c>
      <c r="C99" s="1" t="n">
        <v>45952</v>
      </c>
      <c r="D99" t="inlineStr">
        <is>
          <t>VÄSTRA GÖTALANDS LÄN</t>
        </is>
      </c>
      <c r="E99" t="inlineStr">
        <is>
          <t>DALS-ED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27685-2022</t>
        </is>
      </c>
      <c r="B100" s="1" t="n">
        <v>44743.43195601852</v>
      </c>
      <c r="C100" s="1" t="n">
        <v>45952</v>
      </c>
      <c r="D100" t="inlineStr">
        <is>
          <t>VÄSTRA GÖTALANDS LÄN</t>
        </is>
      </c>
      <c r="E100" t="inlineStr">
        <is>
          <t>DALS-ED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9154-2022</t>
        </is>
      </c>
      <c r="B101" s="1" t="n">
        <v>44615</v>
      </c>
      <c r="C101" s="1" t="n">
        <v>45952</v>
      </c>
      <c r="D101" t="inlineStr">
        <is>
          <t>VÄSTRA GÖTALANDS LÄN</t>
        </is>
      </c>
      <c r="E101" t="inlineStr">
        <is>
          <t>DALS-ED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23317-2022</t>
        </is>
      </c>
      <c r="B102" s="1" t="n">
        <v>44720.48855324074</v>
      </c>
      <c r="C102" s="1" t="n">
        <v>45952</v>
      </c>
      <c r="D102" t="inlineStr">
        <is>
          <t>VÄSTRA GÖTALANDS LÄN</t>
        </is>
      </c>
      <c r="E102" t="inlineStr">
        <is>
          <t>DALS-ED</t>
        </is>
      </c>
      <c r="G102" t="n">
        <v>6.9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33190-2021</t>
        </is>
      </c>
      <c r="B103" s="1" t="n">
        <v>44376.87699074074</v>
      </c>
      <c r="C103" s="1" t="n">
        <v>45952</v>
      </c>
      <c r="D103" t="inlineStr">
        <is>
          <t>VÄSTRA GÖTALANDS LÄN</t>
        </is>
      </c>
      <c r="E103" t="inlineStr">
        <is>
          <t>DALS-ED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21290-2023</t>
        </is>
      </c>
      <c r="B104" s="1" t="n">
        <v>45062.64560185185</v>
      </c>
      <c r="C104" s="1" t="n">
        <v>45952</v>
      </c>
      <c r="D104" t="inlineStr">
        <is>
          <t>VÄSTRA GÖTALANDS LÄN</t>
        </is>
      </c>
      <c r="E104" t="inlineStr">
        <is>
          <t>DALS-ED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7933-2022</t>
        </is>
      </c>
      <c r="B105" s="1" t="n">
        <v>44608</v>
      </c>
      <c r="C105" s="1" t="n">
        <v>45952</v>
      </c>
      <c r="D105" t="inlineStr">
        <is>
          <t>VÄSTRA GÖTALANDS LÄN</t>
        </is>
      </c>
      <c r="E105" t="inlineStr">
        <is>
          <t>DALS-ED</t>
        </is>
      </c>
      <c r="G105" t="n">
        <v>5.2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21372-2022</t>
        </is>
      </c>
      <c r="B106" s="1" t="n">
        <v>44705</v>
      </c>
      <c r="C106" s="1" t="n">
        <v>45952</v>
      </c>
      <c r="D106" t="inlineStr">
        <is>
          <t>VÄSTRA GÖTALANDS LÄN</t>
        </is>
      </c>
      <c r="E106" t="inlineStr">
        <is>
          <t>DALS-ED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6278-2025</t>
        </is>
      </c>
      <c r="B107" s="1" t="n">
        <v>45698.61976851852</v>
      </c>
      <c r="C107" s="1" t="n">
        <v>45952</v>
      </c>
      <c r="D107" t="inlineStr">
        <is>
          <t>VÄSTRA GÖTALANDS LÄN</t>
        </is>
      </c>
      <c r="E107" t="inlineStr">
        <is>
          <t>DALS-ED</t>
        </is>
      </c>
      <c r="G107" t="n">
        <v>39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40488-2022</t>
        </is>
      </c>
      <c r="B108" s="1" t="n">
        <v>44823</v>
      </c>
      <c r="C108" s="1" t="n">
        <v>45952</v>
      </c>
      <c r="D108" t="inlineStr">
        <is>
          <t>VÄSTRA GÖTALANDS LÄN</t>
        </is>
      </c>
      <c r="E108" t="inlineStr">
        <is>
          <t>DALS-ED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15364-2022</t>
        </is>
      </c>
      <c r="B109" s="1" t="n">
        <v>44659</v>
      </c>
      <c r="C109" s="1" t="n">
        <v>45952</v>
      </c>
      <c r="D109" t="inlineStr">
        <is>
          <t>VÄSTRA GÖTALANDS LÄN</t>
        </is>
      </c>
      <c r="E109" t="inlineStr">
        <is>
          <t>DALS-ED</t>
        </is>
      </c>
      <c r="G109" t="n">
        <v>6.5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48344-2024</t>
        </is>
      </c>
      <c r="B110" s="1" t="n">
        <v>45590.55503472222</v>
      </c>
      <c r="C110" s="1" t="n">
        <v>45952</v>
      </c>
      <c r="D110" t="inlineStr">
        <is>
          <t>VÄSTRA GÖTALANDS LÄN</t>
        </is>
      </c>
      <c r="E110" t="inlineStr">
        <is>
          <t>DALS-ED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46447-2021</t>
        </is>
      </c>
      <c r="B111" s="1" t="n">
        <v>44442</v>
      </c>
      <c r="C111" s="1" t="n">
        <v>45952</v>
      </c>
      <c r="D111" t="inlineStr">
        <is>
          <t>VÄSTRA GÖTALANDS LÄN</t>
        </is>
      </c>
      <c r="E111" t="inlineStr">
        <is>
          <t>DALS-ED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4731-2022</t>
        </is>
      </c>
      <c r="B112" s="1" t="n">
        <v>44592</v>
      </c>
      <c r="C112" s="1" t="n">
        <v>45952</v>
      </c>
      <c r="D112" t="inlineStr">
        <is>
          <t>VÄSTRA GÖTALANDS LÄN</t>
        </is>
      </c>
      <c r="E112" t="inlineStr">
        <is>
          <t>DALS-ED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38407-2023</t>
        </is>
      </c>
      <c r="B113" s="1" t="n">
        <v>45162</v>
      </c>
      <c r="C113" s="1" t="n">
        <v>45952</v>
      </c>
      <c r="D113" t="inlineStr">
        <is>
          <t>VÄSTRA GÖTALANDS LÄN</t>
        </is>
      </c>
      <c r="E113" t="inlineStr">
        <is>
          <t>DALS-ED</t>
        </is>
      </c>
      <c r="G113" t="n">
        <v>10.8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42823-2023</t>
        </is>
      </c>
      <c r="B114" s="1" t="n">
        <v>45182.36677083333</v>
      </c>
      <c r="C114" s="1" t="n">
        <v>45952</v>
      </c>
      <c r="D114" t="inlineStr">
        <is>
          <t>VÄSTRA GÖTALANDS LÄN</t>
        </is>
      </c>
      <c r="E114" t="inlineStr">
        <is>
          <t>DALS-ED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28588-2024</t>
        </is>
      </c>
      <c r="B115" s="1" t="n">
        <v>45478.41396990741</v>
      </c>
      <c r="C115" s="1" t="n">
        <v>45952</v>
      </c>
      <c r="D115" t="inlineStr">
        <is>
          <t>VÄSTRA GÖTALANDS LÄN</t>
        </is>
      </c>
      <c r="E115" t="inlineStr">
        <is>
          <t>DALS-ED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28714-2024</t>
        </is>
      </c>
      <c r="B116" s="1" t="n">
        <v>45478.53525462963</v>
      </c>
      <c r="C116" s="1" t="n">
        <v>45952</v>
      </c>
      <c r="D116" t="inlineStr">
        <is>
          <t>VÄSTRA GÖTALANDS LÄN</t>
        </is>
      </c>
      <c r="E116" t="inlineStr">
        <is>
          <t>DALS-ED</t>
        </is>
      </c>
      <c r="F116" t="inlineStr">
        <is>
          <t>Kyrkan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40354-2022</t>
        </is>
      </c>
      <c r="B117" s="1" t="n">
        <v>44823.37871527778</v>
      </c>
      <c r="C117" s="1" t="n">
        <v>45952</v>
      </c>
      <c r="D117" t="inlineStr">
        <is>
          <t>VÄSTRA GÖTALANDS LÄN</t>
        </is>
      </c>
      <c r="E117" t="inlineStr">
        <is>
          <t>DALS-ED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9084-2021</t>
        </is>
      </c>
      <c r="B118" s="1" t="n">
        <v>44249</v>
      </c>
      <c r="C118" s="1" t="n">
        <v>45952</v>
      </c>
      <c r="D118" t="inlineStr">
        <is>
          <t>VÄSTRA GÖTALANDS LÄN</t>
        </is>
      </c>
      <c r="E118" t="inlineStr">
        <is>
          <t>DALS-ED</t>
        </is>
      </c>
      <c r="F118" t="inlineStr">
        <is>
          <t>Övriga Aktiebolag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47092-2023</t>
        </is>
      </c>
      <c r="B119" s="1" t="n">
        <v>45201</v>
      </c>
      <c r="C119" s="1" t="n">
        <v>45952</v>
      </c>
      <c r="D119" t="inlineStr">
        <is>
          <t>VÄSTRA GÖTALANDS LÄN</t>
        </is>
      </c>
      <c r="E119" t="inlineStr">
        <is>
          <t>DALS-ED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41696-2021</t>
        </is>
      </c>
      <c r="B120" s="1" t="n">
        <v>44425.5575</v>
      </c>
      <c r="C120" s="1" t="n">
        <v>45952</v>
      </c>
      <c r="D120" t="inlineStr">
        <is>
          <t>VÄSTRA GÖTALANDS LÄN</t>
        </is>
      </c>
      <c r="E120" t="inlineStr">
        <is>
          <t>DALS-ED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34467-2023</t>
        </is>
      </c>
      <c r="B121" s="1" t="n">
        <v>45139.73614583333</v>
      </c>
      <c r="C121" s="1" t="n">
        <v>45952</v>
      </c>
      <c r="D121" t="inlineStr">
        <is>
          <t>VÄSTRA GÖTALANDS LÄN</t>
        </is>
      </c>
      <c r="E121" t="inlineStr">
        <is>
          <t>DALS-ED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57105-2022</t>
        </is>
      </c>
      <c r="B122" s="1" t="n">
        <v>44895.50105324074</v>
      </c>
      <c r="C122" s="1" t="n">
        <v>45952</v>
      </c>
      <c r="D122" t="inlineStr">
        <is>
          <t>VÄSTRA GÖTALANDS LÄN</t>
        </is>
      </c>
      <c r="E122" t="inlineStr">
        <is>
          <t>DALS-ED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44465-2023</t>
        </is>
      </c>
      <c r="B123" s="1" t="n">
        <v>45189.40020833333</v>
      </c>
      <c r="C123" s="1" t="n">
        <v>45952</v>
      </c>
      <c r="D123" t="inlineStr">
        <is>
          <t>VÄSTRA GÖTALANDS LÄN</t>
        </is>
      </c>
      <c r="E123" t="inlineStr">
        <is>
          <t>DALS-ED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5660-2025</t>
        </is>
      </c>
      <c r="B124" s="1" t="n">
        <v>45693.74730324074</v>
      </c>
      <c r="C124" s="1" t="n">
        <v>45952</v>
      </c>
      <c r="D124" t="inlineStr">
        <is>
          <t>VÄSTRA GÖTALANDS LÄN</t>
        </is>
      </c>
      <c r="E124" t="inlineStr">
        <is>
          <t>DALS-ED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58590-2024</t>
        </is>
      </c>
      <c r="B125" s="1" t="n">
        <v>45632</v>
      </c>
      <c r="C125" s="1" t="n">
        <v>45952</v>
      </c>
      <c r="D125" t="inlineStr">
        <is>
          <t>VÄSTRA GÖTALANDS LÄN</t>
        </is>
      </c>
      <c r="E125" t="inlineStr">
        <is>
          <t>DALS-ED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7986-2023</t>
        </is>
      </c>
      <c r="B126" s="1" t="n">
        <v>44970</v>
      </c>
      <c r="C126" s="1" t="n">
        <v>45952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19049-2023</t>
        </is>
      </c>
      <c r="B127" s="1" t="n">
        <v>45047</v>
      </c>
      <c r="C127" s="1" t="n">
        <v>45952</v>
      </c>
      <c r="D127" t="inlineStr">
        <is>
          <t>VÄSTRA GÖTALANDS LÄN</t>
        </is>
      </c>
      <c r="E127" t="inlineStr">
        <is>
          <t>DALS-ED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36436-2023</t>
        </is>
      </c>
      <c r="B128" s="1" t="n">
        <v>45151</v>
      </c>
      <c r="C128" s="1" t="n">
        <v>45952</v>
      </c>
      <c r="D128" t="inlineStr">
        <is>
          <t>VÄSTRA GÖTALANDS LÄN</t>
        </is>
      </c>
      <c r="E128" t="inlineStr">
        <is>
          <t>DALS-ED</t>
        </is>
      </c>
      <c r="G128" t="n">
        <v>27.1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  <c r="U128">
        <f>HYPERLINK("https://klasma.github.io/Logging_1438/knärot/A 36436-2023 karta knärot.png", "A 36436-2023")</f>
        <v/>
      </c>
      <c r="V128">
        <f>HYPERLINK("https://klasma.github.io/Logging_1438/klagomål/A 36436-2023 FSC-klagomål.docx", "A 36436-2023")</f>
        <v/>
      </c>
      <c r="W128">
        <f>HYPERLINK("https://klasma.github.io/Logging_1438/klagomålsmail/A 36436-2023 FSC-klagomål mail.docx", "A 36436-2023")</f>
        <v/>
      </c>
      <c r="X128">
        <f>HYPERLINK("https://klasma.github.io/Logging_1438/tillsyn/A 36436-2023 tillsynsbegäran.docx", "A 36436-2023")</f>
        <v/>
      </c>
      <c r="Y128">
        <f>HYPERLINK("https://klasma.github.io/Logging_1438/tillsynsmail/A 36436-2023 tillsynsbegäran mail.docx", "A 36436-2023")</f>
        <v/>
      </c>
    </row>
    <row r="129" ht="15" customHeight="1">
      <c r="A129" t="inlineStr">
        <is>
          <t>A 38671-2024</t>
        </is>
      </c>
      <c r="B129" s="1" t="n">
        <v>45547.32871527778</v>
      </c>
      <c r="C129" s="1" t="n">
        <v>45952</v>
      </c>
      <c r="D129" t="inlineStr">
        <is>
          <t>VÄSTRA GÖTALANDS LÄN</t>
        </is>
      </c>
      <c r="E129" t="inlineStr">
        <is>
          <t>DALS-ED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50298-2024</t>
        </is>
      </c>
      <c r="B130" s="1" t="n">
        <v>45600.62725694444</v>
      </c>
      <c r="C130" s="1" t="n">
        <v>45952</v>
      </c>
      <c r="D130" t="inlineStr">
        <is>
          <t>VÄSTRA GÖTALANDS LÄN</t>
        </is>
      </c>
      <c r="E130" t="inlineStr">
        <is>
          <t>DALS-ED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50303-2024</t>
        </is>
      </c>
      <c r="B131" s="1" t="n">
        <v>45600.63454861111</v>
      </c>
      <c r="C131" s="1" t="n">
        <v>45952</v>
      </c>
      <c r="D131" t="inlineStr">
        <is>
          <t>VÄSTRA GÖTALANDS LÄN</t>
        </is>
      </c>
      <c r="E131" t="inlineStr">
        <is>
          <t>DALS-ED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19357-2025</t>
        </is>
      </c>
      <c r="B132" s="1" t="n">
        <v>45769.62415509259</v>
      </c>
      <c r="C132" s="1" t="n">
        <v>45952</v>
      </c>
      <c r="D132" t="inlineStr">
        <is>
          <t>VÄSTRA GÖTALANDS LÄN</t>
        </is>
      </c>
      <c r="E132" t="inlineStr">
        <is>
          <t>DALS-ED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58206-2022</t>
        </is>
      </c>
      <c r="B133" s="1" t="n">
        <v>44901</v>
      </c>
      <c r="C133" s="1" t="n">
        <v>45952</v>
      </c>
      <c r="D133" t="inlineStr">
        <is>
          <t>VÄSTRA GÖTALANDS LÄN</t>
        </is>
      </c>
      <c r="E133" t="inlineStr">
        <is>
          <t>DALS-ED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33616-2023</t>
        </is>
      </c>
      <c r="B134" s="1" t="n">
        <v>45132</v>
      </c>
      <c r="C134" s="1" t="n">
        <v>45952</v>
      </c>
      <c r="D134" t="inlineStr">
        <is>
          <t>VÄSTRA GÖTALANDS LÄN</t>
        </is>
      </c>
      <c r="E134" t="inlineStr">
        <is>
          <t>DALS-ED</t>
        </is>
      </c>
      <c r="G134" t="n">
        <v>26.5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61736-2023</t>
        </is>
      </c>
      <c r="B135" s="1" t="n">
        <v>45265</v>
      </c>
      <c r="C135" s="1" t="n">
        <v>45952</v>
      </c>
      <c r="D135" t="inlineStr">
        <is>
          <t>VÄSTRA GÖTALANDS LÄN</t>
        </is>
      </c>
      <c r="E135" t="inlineStr">
        <is>
          <t>DALS-ED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42781-2023</t>
        </is>
      </c>
      <c r="B136" s="1" t="n">
        <v>45181.86436342593</v>
      </c>
      <c r="C136" s="1" t="n">
        <v>45952</v>
      </c>
      <c r="D136" t="inlineStr">
        <is>
          <t>VÄSTRA GÖTALANDS LÄN</t>
        </is>
      </c>
      <c r="E136" t="inlineStr">
        <is>
          <t>DALS-ED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4115-2023</t>
        </is>
      </c>
      <c r="B137" s="1" t="n">
        <v>44952</v>
      </c>
      <c r="C137" s="1" t="n">
        <v>45952</v>
      </c>
      <c r="D137" t="inlineStr">
        <is>
          <t>VÄSTRA GÖTALANDS LÄN</t>
        </is>
      </c>
      <c r="E137" t="inlineStr">
        <is>
          <t>DALS-ED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31078-2021</t>
        </is>
      </c>
      <c r="B138" s="1" t="n">
        <v>44368</v>
      </c>
      <c r="C138" s="1" t="n">
        <v>45952</v>
      </c>
      <c r="D138" t="inlineStr">
        <is>
          <t>VÄSTRA GÖTALANDS LÄN</t>
        </is>
      </c>
      <c r="E138" t="inlineStr">
        <is>
          <t>DALS-ED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42979-2022</t>
        </is>
      </c>
      <c r="B139" s="1" t="n">
        <v>44833.46141203704</v>
      </c>
      <c r="C139" s="1" t="n">
        <v>45952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52254-2023</t>
        </is>
      </c>
      <c r="B140" s="1" t="n">
        <v>45217</v>
      </c>
      <c r="C140" s="1" t="n">
        <v>45952</v>
      </c>
      <c r="D140" t="inlineStr">
        <is>
          <t>VÄSTRA GÖTALANDS LÄN</t>
        </is>
      </c>
      <c r="E140" t="inlineStr">
        <is>
          <t>DALS-ED</t>
        </is>
      </c>
      <c r="F140" t="inlineStr">
        <is>
          <t>Kyrkan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13703-2025</t>
        </is>
      </c>
      <c r="B141" s="1" t="n">
        <v>45737.33689814815</v>
      </c>
      <c r="C141" s="1" t="n">
        <v>45952</v>
      </c>
      <c r="D141" t="inlineStr">
        <is>
          <t>VÄSTRA GÖTALANDS LÄN</t>
        </is>
      </c>
      <c r="E141" t="inlineStr">
        <is>
          <t>DALS-ED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7394-2025</t>
        </is>
      </c>
      <c r="B142" s="1" t="n">
        <v>45705.33614583333</v>
      </c>
      <c r="C142" s="1" t="n">
        <v>45952</v>
      </c>
      <c r="D142" t="inlineStr">
        <is>
          <t>VÄSTRA GÖTALANDS LÄN</t>
        </is>
      </c>
      <c r="E142" t="inlineStr">
        <is>
          <t>DALS-ED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64338-2021</t>
        </is>
      </c>
      <c r="B143" s="1" t="n">
        <v>44511</v>
      </c>
      <c r="C143" s="1" t="n">
        <v>45952</v>
      </c>
      <c r="D143" t="inlineStr">
        <is>
          <t>VÄSTRA GÖTALANDS LÄN</t>
        </is>
      </c>
      <c r="E143" t="inlineStr">
        <is>
          <t>DALS-ED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48341-2024</t>
        </is>
      </c>
      <c r="B144" s="1" t="n">
        <v>45590.54883101852</v>
      </c>
      <c r="C144" s="1" t="n">
        <v>45952</v>
      </c>
      <c r="D144" t="inlineStr">
        <is>
          <t>VÄSTRA GÖTALANDS LÄN</t>
        </is>
      </c>
      <c r="E144" t="inlineStr">
        <is>
          <t>DALS-ED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26534-2023</t>
        </is>
      </c>
      <c r="B145" s="1" t="n">
        <v>45092.58068287037</v>
      </c>
      <c r="C145" s="1" t="n">
        <v>45952</v>
      </c>
      <c r="D145" t="inlineStr">
        <is>
          <t>VÄSTRA GÖTALANDS LÄN</t>
        </is>
      </c>
      <c r="E145" t="inlineStr">
        <is>
          <t>DALS-ED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47617-2023</t>
        </is>
      </c>
      <c r="B146" s="1" t="n">
        <v>45198</v>
      </c>
      <c r="C146" s="1" t="n">
        <v>45952</v>
      </c>
      <c r="D146" t="inlineStr">
        <is>
          <t>VÄSTRA GÖTALANDS LÄN</t>
        </is>
      </c>
      <c r="E146" t="inlineStr">
        <is>
          <t>DALS-ED</t>
        </is>
      </c>
      <c r="G146" t="n">
        <v>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12693-2024</t>
        </is>
      </c>
      <c r="B147" s="1" t="n">
        <v>45384.43790509259</v>
      </c>
      <c r="C147" s="1" t="n">
        <v>45952</v>
      </c>
      <c r="D147" t="inlineStr">
        <is>
          <t>VÄSTRA GÖTALANDS LÄN</t>
        </is>
      </c>
      <c r="E147" t="inlineStr">
        <is>
          <t>DALS-ED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58199-2022</t>
        </is>
      </c>
      <c r="B148" s="1" t="n">
        <v>44901.30459490741</v>
      </c>
      <c r="C148" s="1" t="n">
        <v>45952</v>
      </c>
      <c r="D148" t="inlineStr">
        <is>
          <t>VÄSTRA GÖTALANDS LÄN</t>
        </is>
      </c>
      <c r="E148" t="inlineStr">
        <is>
          <t>DALS-ED</t>
        </is>
      </c>
      <c r="G148" t="n">
        <v>5.6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38347-2023</t>
        </is>
      </c>
      <c r="B149" s="1" t="n">
        <v>45161.90960648148</v>
      </c>
      <c r="C149" s="1" t="n">
        <v>45952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Kommuner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57701-2023</t>
        </is>
      </c>
      <c r="B150" s="1" t="n">
        <v>45246.67354166666</v>
      </c>
      <c r="C150" s="1" t="n">
        <v>45952</v>
      </c>
      <c r="D150" t="inlineStr">
        <is>
          <t>VÄSTRA GÖTALANDS LÄN</t>
        </is>
      </c>
      <c r="E150" t="inlineStr">
        <is>
          <t>DALS-ED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4025-2023</t>
        </is>
      </c>
      <c r="B151" s="1" t="n">
        <v>44952</v>
      </c>
      <c r="C151" s="1" t="n">
        <v>45952</v>
      </c>
      <c r="D151" t="inlineStr">
        <is>
          <t>VÄSTRA GÖTALANDS LÄN</t>
        </is>
      </c>
      <c r="E151" t="inlineStr">
        <is>
          <t>DALS-ED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47164-2025</t>
        </is>
      </c>
      <c r="B152" s="1" t="n">
        <v>45929.75582175926</v>
      </c>
      <c r="C152" s="1" t="n">
        <v>45952</v>
      </c>
      <c r="D152" t="inlineStr">
        <is>
          <t>VÄSTRA GÖTALANDS LÄN</t>
        </is>
      </c>
      <c r="E152" t="inlineStr">
        <is>
          <t>DALS-ED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59931-2021</t>
        </is>
      </c>
      <c r="B153" s="1" t="n">
        <v>44494</v>
      </c>
      <c r="C153" s="1" t="n">
        <v>45952</v>
      </c>
      <c r="D153" t="inlineStr">
        <is>
          <t>VÄSTRA GÖTALANDS LÄN</t>
        </is>
      </c>
      <c r="E153" t="inlineStr">
        <is>
          <t>DALS-ED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5312-2023</t>
        </is>
      </c>
      <c r="B154" s="1" t="n">
        <v>44959.56513888889</v>
      </c>
      <c r="C154" s="1" t="n">
        <v>45952</v>
      </c>
      <c r="D154" t="inlineStr">
        <is>
          <t>VÄSTRA GÖTALANDS LÄN</t>
        </is>
      </c>
      <c r="E154" t="inlineStr">
        <is>
          <t>DALS-ED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63162-2023</t>
        </is>
      </c>
      <c r="B155" s="1" t="n">
        <v>45273</v>
      </c>
      <c r="C155" s="1" t="n">
        <v>45952</v>
      </c>
      <c r="D155" t="inlineStr">
        <is>
          <t>VÄSTRA GÖTALANDS LÄN</t>
        </is>
      </c>
      <c r="E155" t="inlineStr">
        <is>
          <t>DALS-ED</t>
        </is>
      </c>
      <c r="G155" t="n">
        <v>11.8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65174-2020</t>
        </is>
      </c>
      <c r="B156" s="1" t="n">
        <v>44168</v>
      </c>
      <c r="C156" s="1" t="n">
        <v>45952</v>
      </c>
      <c r="D156" t="inlineStr">
        <is>
          <t>VÄSTRA GÖTALANDS LÄN</t>
        </is>
      </c>
      <c r="E156" t="inlineStr">
        <is>
          <t>DALS-ED</t>
        </is>
      </c>
      <c r="F156" t="inlineStr">
        <is>
          <t>Kyrkan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5117-2023</t>
        </is>
      </c>
      <c r="B157" s="1" t="n">
        <v>44958.67679398148</v>
      </c>
      <c r="C157" s="1" t="n">
        <v>45952</v>
      </c>
      <c r="D157" t="inlineStr">
        <is>
          <t>VÄSTRA GÖTALANDS LÄN</t>
        </is>
      </c>
      <c r="E157" t="inlineStr">
        <is>
          <t>DALS-ED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13491-2024</t>
        </is>
      </c>
      <c r="B158" s="1" t="n">
        <v>45387.6203587963</v>
      </c>
      <c r="C158" s="1" t="n">
        <v>45952</v>
      </c>
      <c r="D158" t="inlineStr">
        <is>
          <t>VÄSTRA GÖTALANDS LÄN</t>
        </is>
      </c>
      <c r="E158" t="inlineStr">
        <is>
          <t>DALS-ED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6690-2021</t>
        </is>
      </c>
      <c r="B159" s="1" t="n">
        <v>44236</v>
      </c>
      <c r="C159" s="1" t="n">
        <v>45952</v>
      </c>
      <c r="D159" t="inlineStr">
        <is>
          <t>VÄSTRA GÖTALANDS LÄN</t>
        </is>
      </c>
      <c r="E159" t="inlineStr">
        <is>
          <t>DALS-ED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17800-2023</t>
        </is>
      </c>
      <c r="B160" s="1" t="n">
        <v>45037.56935185185</v>
      </c>
      <c r="C160" s="1" t="n">
        <v>45952</v>
      </c>
      <c r="D160" t="inlineStr">
        <is>
          <t>VÄSTRA GÖTALANDS LÄN</t>
        </is>
      </c>
      <c r="E160" t="inlineStr">
        <is>
          <t>DALS-ED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4114-2023</t>
        </is>
      </c>
      <c r="B161" s="1" t="n">
        <v>44952</v>
      </c>
      <c r="C161" s="1" t="n">
        <v>45952</v>
      </c>
      <c r="D161" t="inlineStr">
        <is>
          <t>VÄSTRA GÖTALANDS LÄN</t>
        </is>
      </c>
      <c r="E161" t="inlineStr">
        <is>
          <t>DALS-ED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40380-2022</t>
        </is>
      </c>
      <c r="B162" s="1" t="n">
        <v>44823.40733796296</v>
      </c>
      <c r="C162" s="1" t="n">
        <v>45952</v>
      </c>
      <c r="D162" t="inlineStr">
        <is>
          <t>VÄSTRA GÖTALANDS LÄN</t>
        </is>
      </c>
      <c r="E162" t="inlineStr">
        <is>
          <t>DALS-ED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40390-2022</t>
        </is>
      </c>
      <c r="B163" s="1" t="n">
        <v>44823</v>
      </c>
      <c r="C163" s="1" t="n">
        <v>45952</v>
      </c>
      <c r="D163" t="inlineStr">
        <is>
          <t>VÄSTRA GÖTALANDS LÄN</t>
        </is>
      </c>
      <c r="E163" t="inlineStr">
        <is>
          <t>DALS-ED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2452-2025</t>
        </is>
      </c>
      <c r="B164" s="1" t="n">
        <v>45674.44443287037</v>
      </c>
      <c r="C164" s="1" t="n">
        <v>45952</v>
      </c>
      <c r="D164" t="inlineStr">
        <is>
          <t>VÄSTRA GÖTALANDS LÄN</t>
        </is>
      </c>
      <c r="E164" t="inlineStr">
        <is>
          <t>DALS-ED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6268-2025</t>
        </is>
      </c>
      <c r="B165" s="1" t="n">
        <v>45698.60086805555</v>
      </c>
      <c r="C165" s="1" t="n">
        <v>45952</v>
      </c>
      <c r="D165" t="inlineStr">
        <is>
          <t>VÄSTRA GÖTALANDS LÄN</t>
        </is>
      </c>
      <c r="E165" t="inlineStr">
        <is>
          <t>DALS-ED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12703-2025</t>
        </is>
      </c>
      <c r="B166" s="1" t="n">
        <v>45733.46701388889</v>
      </c>
      <c r="C166" s="1" t="n">
        <v>45952</v>
      </c>
      <c r="D166" t="inlineStr">
        <is>
          <t>VÄSTRA GÖTALANDS LÄN</t>
        </is>
      </c>
      <c r="E166" t="inlineStr">
        <is>
          <t>DALS-ED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4368-2024</t>
        </is>
      </c>
      <c r="B167" s="1" t="n">
        <v>45326.61966435185</v>
      </c>
      <c r="C167" s="1" t="n">
        <v>45952</v>
      </c>
      <c r="D167" t="inlineStr">
        <is>
          <t>VÄSTRA GÖTALANDS LÄN</t>
        </is>
      </c>
      <c r="E167" t="inlineStr">
        <is>
          <t>DALS-ED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9164-2025</t>
        </is>
      </c>
      <c r="B168" s="1" t="n">
        <v>45714.36677083333</v>
      </c>
      <c r="C168" s="1" t="n">
        <v>45952</v>
      </c>
      <c r="D168" t="inlineStr">
        <is>
          <t>VÄSTRA GÖTALANDS LÄN</t>
        </is>
      </c>
      <c r="E168" t="inlineStr">
        <is>
          <t>DALS-ED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22847-2021</t>
        </is>
      </c>
      <c r="B169" s="1" t="n">
        <v>44328</v>
      </c>
      <c r="C169" s="1" t="n">
        <v>45952</v>
      </c>
      <c r="D169" t="inlineStr">
        <is>
          <t>VÄSTRA GÖTALANDS LÄN</t>
        </is>
      </c>
      <c r="E169" t="inlineStr">
        <is>
          <t>DALS-ED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6829-2021</t>
        </is>
      </c>
      <c r="B170" s="1" t="n">
        <v>44237</v>
      </c>
      <c r="C170" s="1" t="n">
        <v>45952</v>
      </c>
      <c r="D170" t="inlineStr">
        <is>
          <t>VÄSTRA GÖTALANDS LÄN</t>
        </is>
      </c>
      <c r="E170" t="inlineStr">
        <is>
          <t>DALS-ED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13940-2021</t>
        </is>
      </c>
      <c r="B171" s="1" t="n">
        <v>44277</v>
      </c>
      <c r="C171" s="1" t="n">
        <v>45952</v>
      </c>
      <c r="D171" t="inlineStr">
        <is>
          <t>VÄSTRA GÖTALANDS LÄN</t>
        </is>
      </c>
      <c r="E171" t="inlineStr">
        <is>
          <t>DALS-ED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18360-2022</t>
        </is>
      </c>
      <c r="B172" s="1" t="n">
        <v>44685</v>
      </c>
      <c r="C172" s="1" t="n">
        <v>45952</v>
      </c>
      <c r="D172" t="inlineStr">
        <is>
          <t>VÄSTRA GÖTALANDS LÄN</t>
        </is>
      </c>
      <c r="E172" t="inlineStr">
        <is>
          <t>DALS-ED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35295-2024</t>
        </is>
      </c>
      <c r="B173" s="1" t="n">
        <v>45530.66170138889</v>
      </c>
      <c r="C173" s="1" t="n">
        <v>45952</v>
      </c>
      <c r="D173" t="inlineStr">
        <is>
          <t>VÄSTRA GÖTALANDS LÄN</t>
        </is>
      </c>
      <c r="E173" t="inlineStr">
        <is>
          <t>DALS-ED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49290-2024</t>
        </is>
      </c>
      <c r="B174" s="1" t="n">
        <v>45595.53287037037</v>
      </c>
      <c r="C174" s="1" t="n">
        <v>45952</v>
      </c>
      <c r="D174" t="inlineStr">
        <is>
          <t>VÄSTRA GÖTALANDS LÄN</t>
        </is>
      </c>
      <c r="E174" t="inlineStr">
        <is>
          <t>DALS-ED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10907-2025</t>
        </is>
      </c>
      <c r="B175" s="1" t="n">
        <v>45722.70744212963</v>
      </c>
      <c r="C175" s="1" t="n">
        <v>45952</v>
      </c>
      <c r="D175" t="inlineStr">
        <is>
          <t>VÄSTRA GÖTALANDS LÄN</t>
        </is>
      </c>
      <c r="E175" t="inlineStr">
        <is>
          <t>DALS-ED</t>
        </is>
      </c>
      <c r="G175" t="n">
        <v>19.8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44653-2023</t>
        </is>
      </c>
      <c r="B176" s="1" t="n">
        <v>45189</v>
      </c>
      <c r="C176" s="1" t="n">
        <v>45952</v>
      </c>
      <c r="D176" t="inlineStr">
        <is>
          <t>VÄSTRA GÖTALANDS LÄN</t>
        </is>
      </c>
      <c r="E176" t="inlineStr">
        <is>
          <t>DALS-ED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60146-2022</t>
        </is>
      </c>
      <c r="B177" s="1" t="n">
        <v>44902</v>
      </c>
      <c r="C177" s="1" t="n">
        <v>45952</v>
      </c>
      <c r="D177" t="inlineStr">
        <is>
          <t>VÄSTRA GÖTALANDS LÄN</t>
        </is>
      </c>
      <c r="E177" t="inlineStr">
        <is>
          <t>DALS-ED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37526-2024</t>
        </is>
      </c>
      <c r="B178" s="1" t="n">
        <v>45541.39973379629</v>
      </c>
      <c r="C178" s="1" t="n">
        <v>45952</v>
      </c>
      <c r="D178" t="inlineStr">
        <is>
          <t>VÄSTRA GÖTALANDS LÄN</t>
        </is>
      </c>
      <c r="E178" t="inlineStr">
        <is>
          <t>DALS-ED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2082-2025</t>
        </is>
      </c>
      <c r="B179" s="1" t="n">
        <v>45672.58420138889</v>
      </c>
      <c r="C179" s="1" t="n">
        <v>45952</v>
      </c>
      <c r="D179" t="inlineStr">
        <is>
          <t>VÄSTRA GÖTALANDS LÄN</t>
        </is>
      </c>
      <c r="E179" t="inlineStr">
        <is>
          <t>DALS-ED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9292-2024</t>
        </is>
      </c>
      <c r="B180" s="1" t="n">
        <v>45358.67704861111</v>
      </c>
      <c r="C180" s="1" t="n">
        <v>45952</v>
      </c>
      <c r="D180" t="inlineStr">
        <is>
          <t>VÄSTRA GÖTALANDS LÄN</t>
        </is>
      </c>
      <c r="E180" t="inlineStr">
        <is>
          <t>DALS-ED</t>
        </is>
      </c>
      <c r="F180" t="inlineStr">
        <is>
          <t>Övriga Aktiebolag</t>
        </is>
      </c>
      <c r="G180" t="n">
        <v>26.4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23859-2023</t>
        </is>
      </c>
      <c r="B181" s="1" t="n">
        <v>45075</v>
      </c>
      <c r="C181" s="1" t="n">
        <v>45952</v>
      </c>
      <c r="D181" t="inlineStr">
        <is>
          <t>VÄSTRA GÖTALANDS LÄN</t>
        </is>
      </c>
      <c r="E181" t="inlineStr">
        <is>
          <t>DALS-ED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14012-2023</t>
        </is>
      </c>
      <c r="B182" s="1" t="n">
        <v>45008</v>
      </c>
      <c r="C182" s="1" t="n">
        <v>45952</v>
      </c>
      <c r="D182" t="inlineStr">
        <is>
          <t>VÄSTRA GÖTALANDS LÄN</t>
        </is>
      </c>
      <c r="E182" t="inlineStr">
        <is>
          <t>DALS-ED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12844-2024</t>
        </is>
      </c>
      <c r="B183" s="1" t="n">
        <v>45384.79944444444</v>
      </c>
      <c r="C183" s="1" t="n">
        <v>45952</v>
      </c>
      <c r="D183" t="inlineStr">
        <is>
          <t>VÄSTRA GÖTALANDS LÄN</t>
        </is>
      </c>
      <c r="E183" t="inlineStr">
        <is>
          <t>DALS-ED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27308-2022</t>
        </is>
      </c>
      <c r="B184" s="1" t="n">
        <v>44742.33100694444</v>
      </c>
      <c r="C184" s="1" t="n">
        <v>45952</v>
      </c>
      <c r="D184" t="inlineStr">
        <is>
          <t>VÄSTRA GÖTALANDS LÄN</t>
        </is>
      </c>
      <c r="E184" t="inlineStr">
        <is>
          <t>DALS-ED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36456-2023</t>
        </is>
      </c>
      <c r="B185" s="1" t="n">
        <v>45151</v>
      </c>
      <c r="C185" s="1" t="n">
        <v>45952</v>
      </c>
      <c r="D185" t="inlineStr">
        <is>
          <t>VÄSTRA GÖTALANDS LÄN</t>
        </is>
      </c>
      <c r="E185" t="inlineStr">
        <is>
          <t>DALS-ED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33596-2024</t>
        </is>
      </c>
      <c r="B186" s="1" t="n">
        <v>45520.36324074074</v>
      </c>
      <c r="C186" s="1" t="n">
        <v>45952</v>
      </c>
      <c r="D186" t="inlineStr">
        <is>
          <t>VÄSTRA GÖTALANDS LÄN</t>
        </is>
      </c>
      <c r="E186" t="inlineStr">
        <is>
          <t>DALS-ED</t>
        </is>
      </c>
      <c r="G186" t="n">
        <v>5.8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13537-2023</t>
        </is>
      </c>
      <c r="B187" s="1" t="n">
        <v>45006</v>
      </c>
      <c r="C187" s="1" t="n">
        <v>45952</v>
      </c>
      <c r="D187" t="inlineStr">
        <is>
          <t>VÄSTRA GÖTALANDS LÄN</t>
        </is>
      </c>
      <c r="E187" t="inlineStr">
        <is>
          <t>DALS-ED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7482-2024</t>
        </is>
      </c>
      <c r="B188" s="1" t="n">
        <v>45346.61512731481</v>
      </c>
      <c r="C188" s="1" t="n">
        <v>45952</v>
      </c>
      <c r="D188" t="inlineStr">
        <is>
          <t>VÄSTRA GÖTALANDS LÄN</t>
        </is>
      </c>
      <c r="E188" t="inlineStr">
        <is>
          <t>DALS-ED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13949-2021</t>
        </is>
      </c>
      <c r="B189" s="1" t="n">
        <v>44277.50083333333</v>
      </c>
      <c r="C189" s="1" t="n">
        <v>45952</v>
      </c>
      <c r="D189" t="inlineStr">
        <is>
          <t>VÄSTRA GÖTALANDS LÄN</t>
        </is>
      </c>
      <c r="E189" t="inlineStr">
        <is>
          <t>DALS-ED</t>
        </is>
      </c>
      <c r="F189" t="inlineStr">
        <is>
          <t>Övriga Aktiebolag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2280-2023</t>
        </is>
      </c>
      <c r="B190" s="1" t="n">
        <v>44942.51903935185</v>
      </c>
      <c r="C190" s="1" t="n">
        <v>45952</v>
      </c>
      <c r="D190" t="inlineStr">
        <is>
          <t>VÄSTRA GÖTALANDS LÄN</t>
        </is>
      </c>
      <c r="E190" t="inlineStr">
        <is>
          <t>DALS-ED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17144-2024</t>
        </is>
      </c>
      <c r="B191" s="1" t="n">
        <v>45412.63944444444</v>
      </c>
      <c r="C191" s="1" t="n">
        <v>45952</v>
      </c>
      <c r="D191" t="inlineStr">
        <is>
          <t>VÄSTRA GÖTALANDS LÄN</t>
        </is>
      </c>
      <c r="E191" t="inlineStr">
        <is>
          <t>DALS-ED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38383-2023</t>
        </is>
      </c>
      <c r="B192" s="1" t="n">
        <v>45162.25072916667</v>
      </c>
      <c r="C192" s="1" t="n">
        <v>45952</v>
      </c>
      <c r="D192" t="inlineStr">
        <is>
          <t>VÄSTRA GÖTALANDS LÄN</t>
        </is>
      </c>
      <c r="E192" t="inlineStr">
        <is>
          <t>DALS-ED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34760-2021</t>
        </is>
      </c>
      <c r="B193" s="1" t="n">
        <v>44382</v>
      </c>
      <c r="C193" s="1" t="n">
        <v>45952</v>
      </c>
      <c r="D193" t="inlineStr">
        <is>
          <t>VÄSTRA GÖTALANDS LÄN</t>
        </is>
      </c>
      <c r="E193" t="inlineStr">
        <is>
          <t>DALS-ED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10749-2022</t>
        </is>
      </c>
      <c r="B194" s="1" t="n">
        <v>44627.37660879629</v>
      </c>
      <c r="C194" s="1" t="n">
        <v>45952</v>
      </c>
      <c r="D194" t="inlineStr">
        <is>
          <t>VÄSTRA GÖTALANDS LÄN</t>
        </is>
      </c>
      <c r="E194" t="inlineStr">
        <is>
          <t>DALS-ED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62996-2023</t>
        </is>
      </c>
      <c r="B195" s="1" t="n">
        <v>45272.63121527778</v>
      </c>
      <c r="C195" s="1" t="n">
        <v>45952</v>
      </c>
      <c r="D195" t="inlineStr">
        <is>
          <t>VÄSTRA GÖTALANDS LÄN</t>
        </is>
      </c>
      <c r="E195" t="inlineStr">
        <is>
          <t>DALS-ED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51020-2024</t>
        </is>
      </c>
      <c r="B196" s="1" t="n">
        <v>45603.408125</v>
      </c>
      <c r="C196" s="1" t="n">
        <v>45952</v>
      </c>
      <c r="D196" t="inlineStr">
        <is>
          <t>VÄSTRA GÖTALANDS LÄN</t>
        </is>
      </c>
      <c r="E196" t="inlineStr">
        <is>
          <t>DALS-ED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25007-2023</t>
        </is>
      </c>
      <c r="B197" s="1" t="n">
        <v>45085.67021990741</v>
      </c>
      <c r="C197" s="1" t="n">
        <v>45952</v>
      </c>
      <c r="D197" t="inlineStr">
        <is>
          <t>VÄSTRA GÖTALANDS LÄN</t>
        </is>
      </c>
      <c r="E197" t="inlineStr">
        <is>
          <t>DALS-ED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36464-2023</t>
        </is>
      </c>
      <c r="B198" s="1" t="n">
        <v>45151</v>
      </c>
      <c r="C198" s="1" t="n">
        <v>45952</v>
      </c>
      <c r="D198" t="inlineStr">
        <is>
          <t>VÄSTRA GÖTALANDS LÄN</t>
        </is>
      </c>
      <c r="E198" t="inlineStr">
        <is>
          <t>DALS-ED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19382-2023</t>
        </is>
      </c>
      <c r="B199" s="1" t="n">
        <v>45049</v>
      </c>
      <c r="C199" s="1" t="n">
        <v>45952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46435-2023</t>
        </is>
      </c>
      <c r="B200" s="1" t="n">
        <v>45197</v>
      </c>
      <c r="C200" s="1" t="n">
        <v>45952</v>
      </c>
      <c r="D200" t="inlineStr">
        <is>
          <t>VÄSTRA GÖTALANDS LÄN</t>
        </is>
      </c>
      <c r="E200" t="inlineStr">
        <is>
          <t>DALS-ED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59514-2023</t>
        </is>
      </c>
      <c r="B201" s="1" t="n">
        <v>45254.48559027778</v>
      </c>
      <c r="C201" s="1" t="n">
        <v>45952</v>
      </c>
      <c r="D201" t="inlineStr">
        <is>
          <t>VÄSTRA GÖTALANDS LÄN</t>
        </is>
      </c>
      <c r="E201" t="inlineStr">
        <is>
          <t>DALS-ED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38392-2022</t>
        </is>
      </c>
      <c r="B202" s="1" t="n">
        <v>44812</v>
      </c>
      <c r="C202" s="1" t="n">
        <v>45952</v>
      </c>
      <c r="D202" t="inlineStr">
        <is>
          <t>VÄSTRA GÖTALANDS LÄN</t>
        </is>
      </c>
      <c r="E202" t="inlineStr">
        <is>
          <t>DALS-ED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46979-2025</t>
        </is>
      </c>
      <c r="B203" s="1" t="n">
        <v>45929.52040509259</v>
      </c>
      <c r="C203" s="1" t="n">
        <v>45952</v>
      </c>
      <c r="D203" t="inlineStr">
        <is>
          <t>VÄSTRA GÖTALANDS LÄN</t>
        </is>
      </c>
      <c r="E203" t="inlineStr">
        <is>
          <t>DALS-ED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47123-2025</t>
        </is>
      </c>
      <c r="B204" s="1" t="n">
        <v>45929.67972222222</v>
      </c>
      <c r="C204" s="1" t="n">
        <v>45952</v>
      </c>
      <c r="D204" t="inlineStr">
        <is>
          <t>VÄSTRA GÖTALANDS LÄN</t>
        </is>
      </c>
      <c r="E204" t="inlineStr">
        <is>
          <t>DALS-ED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46306-2021</t>
        </is>
      </c>
      <c r="B205" s="1" t="n">
        <v>44442</v>
      </c>
      <c r="C205" s="1" t="n">
        <v>45952</v>
      </c>
      <c r="D205" t="inlineStr">
        <is>
          <t>VÄSTRA GÖTALANDS LÄN</t>
        </is>
      </c>
      <c r="E205" t="inlineStr">
        <is>
          <t>DALS-ED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15363-2024</t>
        </is>
      </c>
      <c r="B206" s="1" t="n">
        <v>45400.9152662037</v>
      </c>
      <c r="C206" s="1" t="n">
        <v>45952</v>
      </c>
      <c r="D206" t="inlineStr">
        <is>
          <t>VÄSTRA GÖTALANDS LÄN</t>
        </is>
      </c>
      <c r="E206" t="inlineStr">
        <is>
          <t>DALS-ED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62849-2021</t>
        </is>
      </c>
      <c r="B207" s="1" t="n">
        <v>44504</v>
      </c>
      <c r="C207" s="1" t="n">
        <v>45952</v>
      </c>
      <c r="D207" t="inlineStr">
        <is>
          <t>VÄSTRA GÖTALANDS LÄN</t>
        </is>
      </c>
      <c r="E207" t="inlineStr">
        <is>
          <t>DALS-ED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15364-2022</t>
        </is>
      </c>
      <c r="B208" s="1" t="n">
        <v>44659</v>
      </c>
      <c r="C208" s="1" t="n">
        <v>45952</v>
      </c>
      <c r="D208" t="inlineStr">
        <is>
          <t>VÄSTRA GÖTALANDS LÄN</t>
        </is>
      </c>
      <c r="E208" t="inlineStr">
        <is>
          <t>DALS-ED</t>
        </is>
      </c>
      <c r="G208" t="n">
        <v>6.5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59530-2022</t>
        </is>
      </c>
      <c r="B209" s="1" t="n">
        <v>44907.55690972223</v>
      </c>
      <c r="C209" s="1" t="n">
        <v>45952</v>
      </c>
      <c r="D209" t="inlineStr">
        <is>
          <t>VÄSTRA GÖTALANDS LÄN</t>
        </is>
      </c>
      <c r="E209" t="inlineStr">
        <is>
          <t>DALS-ED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57262-2022</t>
        </is>
      </c>
      <c r="B210" s="1" t="n">
        <v>44895</v>
      </c>
      <c r="C210" s="1" t="n">
        <v>45952</v>
      </c>
      <c r="D210" t="inlineStr">
        <is>
          <t>VÄSTRA GÖTALANDS LÄN</t>
        </is>
      </c>
      <c r="E210" t="inlineStr">
        <is>
          <t>DALS-ED</t>
        </is>
      </c>
      <c r="F210" t="inlineStr">
        <is>
          <t>Kommuner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46977-2025</t>
        </is>
      </c>
      <c r="B211" s="1" t="n">
        <v>45929.51806712963</v>
      </c>
      <c r="C211" s="1" t="n">
        <v>45952</v>
      </c>
      <c r="D211" t="inlineStr">
        <is>
          <t>VÄSTRA GÖTALANDS LÄN</t>
        </is>
      </c>
      <c r="E211" t="inlineStr">
        <is>
          <t>DALS-ED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47434-2024</t>
        </is>
      </c>
      <c r="B212" s="1" t="n">
        <v>45587.52200231481</v>
      </c>
      <c r="C212" s="1" t="n">
        <v>45952</v>
      </c>
      <c r="D212" t="inlineStr">
        <is>
          <t>VÄSTRA GÖTALANDS LÄN</t>
        </is>
      </c>
      <c r="E212" t="inlineStr">
        <is>
          <t>DALS-ED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17842-2021</t>
        </is>
      </c>
      <c r="B213" s="1" t="n">
        <v>44300</v>
      </c>
      <c r="C213" s="1" t="n">
        <v>45952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41799-2024</t>
        </is>
      </c>
      <c r="B214" s="1" t="n">
        <v>45561.36438657407</v>
      </c>
      <c r="C214" s="1" t="n">
        <v>45952</v>
      </c>
      <c r="D214" t="inlineStr">
        <is>
          <t>VÄSTRA GÖTALANDS LÄN</t>
        </is>
      </c>
      <c r="E214" t="inlineStr">
        <is>
          <t>DALS-ED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19171-2024</t>
        </is>
      </c>
      <c r="B215" s="1" t="n">
        <v>45428.46391203703</v>
      </c>
      <c r="C215" s="1" t="n">
        <v>45952</v>
      </c>
      <c r="D215" t="inlineStr">
        <is>
          <t>VÄSTRA GÖTALANDS LÄN</t>
        </is>
      </c>
      <c r="E215" t="inlineStr">
        <is>
          <t>DALS-ED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4499-2024</t>
        </is>
      </c>
      <c r="B216" s="1" t="n">
        <v>45327.61145833333</v>
      </c>
      <c r="C216" s="1" t="n">
        <v>45952</v>
      </c>
      <c r="D216" t="inlineStr">
        <is>
          <t>VÄSTRA GÖTALANDS LÄN</t>
        </is>
      </c>
      <c r="E216" t="inlineStr">
        <is>
          <t>DALS-ED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58354-2024</t>
        </is>
      </c>
      <c r="B217" s="1" t="n">
        <v>45632.6547337963</v>
      </c>
      <c r="C217" s="1" t="n">
        <v>45952</v>
      </c>
      <c r="D217" t="inlineStr">
        <is>
          <t>VÄSTRA GÖTALANDS LÄN</t>
        </is>
      </c>
      <c r="E217" t="inlineStr">
        <is>
          <t>DALS-ED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35887-2024</t>
        </is>
      </c>
      <c r="B218" s="1" t="n">
        <v>45533.35982638889</v>
      </c>
      <c r="C218" s="1" t="n">
        <v>45952</v>
      </c>
      <c r="D218" t="inlineStr">
        <is>
          <t>VÄSTRA GÖTALANDS LÄN</t>
        </is>
      </c>
      <c r="E218" t="inlineStr">
        <is>
          <t>DALS-ED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38548-2023</t>
        </is>
      </c>
      <c r="B219" s="1" t="n">
        <v>45162.59163194444</v>
      </c>
      <c r="C219" s="1" t="n">
        <v>45952</v>
      </c>
      <c r="D219" t="inlineStr">
        <is>
          <t>VÄSTRA GÖTALANDS LÄN</t>
        </is>
      </c>
      <c r="E219" t="inlineStr">
        <is>
          <t>DALS-ED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62985-2023</t>
        </is>
      </c>
      <c r="B220" s="1" t="n">
        <v>45272.60196759259</v>
      </c>
      <c r="C220" s="1" t="n">
        <v>45952</v>
      </c>
      <c r="D220" t="inlineStr">
        <is>
          <t>VÄSTRA GÖTALANDS LÄN</t>
        </is>
      </c>
      <c r="E220" t="inlineStr">
        <is>
          <t>DALS-ED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5655-2025</t>
        </is>
      </c>
      <c r="B221" s="1" t="n">
        <v>45693.72674768518</v>
      </c>
      <c r="C221" s="1" t="n">
        <v>45952</v>
      </c>
      <c r="D221" t="inlineStr">
        <is>
          <t>VÄSTRA GÖTALANDS LÄN</t>
        </is>
      </c>
      <c r="E221" t="inlineStr">
        <is>
          <t>DALS-ED</t>
        </is>
      </c>
      <c r="G221" t="n">
        <v>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20265-2025</t>
        </is>
      </c>
      <c r="B222" s="1" t="n">
        <v>45773.45891203704</v>
      </c>
      <c r="C222" s="1" t="n">
        <v>45952</v>
      </c>
      <c r="D222" t="inlineStr">
        <is>
          <t>VÄSTRA GÖTALANDS LÄN</t>
        </is>
      </c>
      <c r="E222" t="inlineStr">
        <is>
          <t>DALS-ED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56765-2024</t>
        </is>
      </c>
      <c r="B223" s="1" t="n">
        <v>45628.4080787037</v>
      </c>
      <c r="C223" s="1" t="n">
        <v>45952</v>
      </c>
      <c r="D223" t="inlineStr">
        <is>
          <t>VÄSTRA GÖTALANDS LÄN</t>
        </is>
      </c>
      <c r="E223" t="inlineStr">
        <is>
          <t>DALS-ED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56781-2024</t>
        </is>
      </c>
      <c r="B224" s="1" t="n">
        <v>45628.44436342592</v>
      </c>
      <c r="C224" s="1" t="n">
        <v>45952</v>
      </c>
      <c r="D224" t="inlineStr">
        <is>
          <t>VÄSTRA GÖTALANDS LÄN</t>
        </is>
      </c>
      <c r="E224" t="inlineStr">
        <is>
          <t>DALS-ED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32797-2023</t>
        </is>
      </c>
      <c r="B225" s="1" t="n">
        <v>45124.4128587963</v>
      </c>
      <c r="C225" s="1" t="n">
        <v>45952</v>
      </c>
      <c r="D225" t="inlineStr">
        <is>
          <t>VÄSTRA GÖTALANDS LÄN</t>
        </is>
      </c>
      <c r="E225" t="inlineStr">
        <is>
          <t>DALS-ED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48574-2024</t>
        </is>
      </c>
      <c r="B226" s="1" t="n">
        <v>45593.41086805556</v>
      </c>
      <c r="C226" s="1" t="n">
        <v>45952</v>
      </c>
      <c r="D226" t="inlineStr">
        <is>
          <t>VÄSTRA GÖTALANDS LÄN</t>
        </is>
      </c>
      <c r="E226" t="inlineStr">
        <is>
          <t>DALS-ED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38810-2025</t>
        </is>
      </c>
      <c r="B227" s="1" t="n">
        <v>45887.47719907408</v>
      </c>
      <c r="C227" s="1" t="n">
        <v>45952</v>
      </c>
      <c r="D227" t="inlineStr">
        <is>
          <t>VÄSTRA GÖTALANDS LÄN</t>
        </is>
      </c>
      <c r="E227" t="inlineStr">
        <is>
          <t>DALS-ED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56016-2020</t>
        </is>
      </c>
      <c r="B228" s="1" t="n">
        <v>44133</v>
      </c>
      <c r="C228" s="1" t="n">
        <v>45952</v>
      </c>
      <c r="D228" t="inlineStr">
        <is>
          <t>VÄSTRA GÖTALANDS LÄN</t>
        </is>
      </c>
      <c r="E228" t="inlineStr">
        <is>
          <t>DALS-ED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47828-2022</t>
        </is>
      </c>
      <c r="B229" s="1" t="n">
        <v>44855</v>
      </c>
      <c r="C229" s="1" t="n">
        <v>45952</v>
      </c>
      <c r="D229" t="inlineStr">
        <is>
          <t>VÄSTRA GÖTALANDS LÄN</t>
        </is>
      </c>
      <c r="E229" t="inlineStr">
        <is>
          <t>DALS-ED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38600-2025</t>
        </is>
      </c>
      <c r="B230" s="1" t="n">
        <v>45884.49962962963</v>
      </c>
      <c r="C230" s="1" t="n">
        <v>45952</v>
      </c>
      <c r="D230" t="inlineStr">
        <is>
          <t>VÄSTRA GÖTALANDS LÄN</t>
        </is>
      </c>
      <c r="E230" t="inlineStr">
        <is>
          <t>DALS-ED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21864-2024</t>
        </is>
      </c>
      <c r="B231" s="1" t="n">
        <v>45443</v>
      </c>
      <c r="C231" s="1" t="n">
        <v>45952</v>
      </c>
      <c r="D231" t="inlineStr">
        <is>
          <t>VÄSTRA GÖTALANDS LÄN</t>
        </is>
      </c>
      <c r="E231" t="inlineStr">
        <is>
          <t>DALS-ED</t>
        </is>
      </c>
      <c r="F231" t="inlineStr">
        <is>
          <t>Kyrkan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35948-2021</t>
        </is>
      </c>
      <c r="B232" s="1" t="n">
        <v>44388</v>
      </c>
      <c r="C232" s="1" t="n">
        <v>45952</v>
      </c>
      <c r="D232" t="inlineStr">
        <is>
          <t>VÄSTRA GÖTALANDS LÄN</t>
        </is>
      </c>
      <c r="E232" t="inlineStr">
        <is>
          <t>DALS-ED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16924-2021</t>
        </is>
      </c>
      <c r="B233" s="1" t="n">
        <v>44295</v>
      </c>
      <c r="C233" s="1" t="n">
        <v>45952</v>
      </c>
      <c r="D233" t="inlineStr">
        <is>
          <t>VÄSTRA GÖTALANDS LÄN</t>
        </is>
      </c>
      <c r="E233" t="inlineStr">
        <is>
          <t>DALS-ED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14186-2024</t>
        </is>
      </c>
      <c r="B234" s="1" t="n">
        <v>45393.3578587963</v>
      </c>
      <c r="C234" s="1" t="n">
        <v>45952</v>
      </c>
      <c r="D234" t="inlineStr">
        <is>
          <t>VÄSTRA GÖTALANDS LÄN</t>
        </is>
      </c>
      <c r="E234" t="inlineStr">
        <is>
          <t>DALS-ED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13026-2023</t>
        </is>
      </c>
      <c r="B235" s="1" t="n">
        <v>45002.33766203704</v>
      </c>
      <c r="C235" s="1" t="n">
        <v>45952</v>
      </c>
      <c r="D235" t="inlineStr">
        <is>
          <t>VÄSTRA GÖTALANDS LÄN</t>
        </is>
      </c>
      <c r="E235" t="inlineStr">
        <is>
          <t>DALS-ED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47022-2025</t>
        </is>
      </c>
      <c r="B236" s="1" t="n">
        <v>45929.57760416667</v>
      </c>
      <c r="C236" s="1" t="n">
        <v>45952</v>
      </c>
      <c r="D236" t="inlineStr">
        <is>
          <t>VÄSTRA GÖTALANDS LÄN</t>
        </is>
      </c>
      <c r="E236" t="inlineStr">
        <is>
          <t>DALS-ED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42676-2024</t>
        </is>
      </c>
      <c r="B237" s="1" t="n">
        <v>45566.37298611111</v>
      </c>
      <c r="C237" s="1" t="n">
        <v>45952</v>
      </c>
      <c r="D237" t="inlineStr">
        <is>
          <t>VÄSTRA GÖTALANDS LÄN</t>
        </is>
      </c>
      <c r="E237" t="inlineStr">
        <is>
          <t>DALS-ED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2634-2025</t>
        </is>
      </c>
      <c r="B238" s="1" t="n">
        <v>45675.87553240741</v>
      </c>
      <c r="C238" s="1" t="n">
        <v>45952</v>
      </c>
      <c r="D238" t="inlineStr">
        <is>
          <t>VÄSTRA GÖTALANDS LÄN</t>
        </is>
      </c>
      <c r="E238" t="inlineStr">
        <is>
          <t>DALS-ED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20948-2025</t>
        </is>
      </c>
      <c r="B239" s="1" t="n">
        <v>45777.435</v>
      </c>
      <c r="C239" s="1" t="n">
        <v>45952</v>
      </c>
      <c r="D239" t="inlineStr">
        <is>
          <t>VÄSTRA GÖTALANDS LÄN</t>
        </is>
      </c>
      <c r="E239" t="inlineStr">
        <is>
          <t>DALS-ED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7527-2024</t>
        </is>
      </c>
      <c r="B240" s="1" t="n">
        <v>45348</v>
      </c>
      <c r="C240" s="1" t="n">
        <v>45952</v>
      </c>
      <c r="D240" t="inlineStr">
        <is>
          <t>VÄSTRA GÖTALANDS LÄN</t>
        </is>
      </c>
      <c r="E240" t="inlineStr">
        <is>
          <t>DALS-ED</t>
        </is>
      </c>
      <c r="G240" t="n">
        <v>8.1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23679-2024</t>
        </is>
      </c>
      <c r="B241" s="1" t="n">
        <v>45454.6241087963</v>
      </c>
      <c r="C241" s="1" t="n">
        <v>45952</v>
      </c>
      <c r="D241" t="inlineStr">
        <is>
          <t>VÄSTRA GÖTALANDS LÄN</t>
        </is>
      </c>
      <c r="E241" t="inlineStr">
        <is>
          <t>DALS-ED</t>
        </is>
      </c>
      <c r="F241" t="inlineStr">
        <is>
          <t>Kyrkan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10906-2025</t>
        </is>
      </c>
      <c r="B242" s="1" t="n">
        <v>45722.7066087963</v>
      </c>
      <c r="C242" s="1" t="n">
        <v>45952</v>
      </c>
      <c r="D242" t="inlineStr">
        <is>
          <t>VÄSTRA GÖTALANDS LÄN</t>
        </is>
      </c>
      <c r="E242" t="inlineStr">
        <is>
          <t>DALS-ED</t>
        </is>
      </c>
      <c r="G242" t="n">
        <v>5.6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6817-2024</t>
        </is>
      </c>
      <c r="B243" s="1" t="n">
        <v>45342</v>
      </c>
      <c r="C243" s="1" t="n">
        <v>45952</v>
      </c>
      <c r="D243" t="inlineStr">
        <is>
          <t>VÄSTRA GÖTALANDS LÄN</t>
        </is>
      </c>
      <c r="E243" t="inlineStr">
        <is>
          <t>DALS-ED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37874-2024</t>
        </is>
      </c>
      <c r="B244" s="1" t="n">
        <v>45544.4146412037</v>
      </c>
      <c r="C244" s="1" t="n">
        <v>45952</v>
      </c>
      <c r="D244" t="inlineStr">
        <is>
          <t>VÄSTRA GÖTALANDS LÄN</t>
        </is>
      </c>
      <c r="E244" t="inlineStr">
        <is>
          <t>DALS-ED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55940-2020</t>
        </is>
      </c>
      <c r="B245" s="1" t="n">
        <v>44133</v>
      </c>
      <c r="C245" s="1" t="n">
        <v>45952</v>
      </c>
      <c r="D245" t="inlineStr">
        <is>
          <t>VÄSTRA GÖTALANDS LÄN</t>
        </is>
      </c>
      <c r="E245" t="inlineStr">
        <is>
          <t>DALS-ED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10873-2025</t>
        </is>
      </c>
      <c r="B246" s="1" t="n">
        <v>45722.63233796296</v>
      </c>
      <c r="C246" s="1" t="n">
        <v>45952</v>
      </c>
      <c r="D246" t="inlineStr">
        <is>
          <t>VÄSTRA GÖTALANDS LÄN</t>
        </is>
      </c>
      <c r="E246" t="inlineStr">
        <is>
          <t>DALS-ED</t>
        </is>
      </c>
      <c r="G246" t="n">
        <v>6.1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42341-2021</t>
        </is>
      </c>
      <c r="B247" s="1" t="n">
        <v>44427</v>
      </c>
      <c r="C247" s="1" t="n">
        <v>45952</v>
      </c>
      <c r="D247" t="inlineStr">
        <is>
          <t>VÄSTRA GÖTALANDS LÄN</t>
        </is>
      </c>
      <c r="E247" t="inlineStr">
        <is>
          <t>DALS-ED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17643-2024</t>
        </is>
      </c>
      <c r="B248" s="1" t="n">
        <v>45418.36640046296</v>
      </c>
      <c r="C248" s="1" t="n">
        <v>45952</v>
      </c>
      <c r="D248" t="inlineStr">
        <is>
          <t>VÄSTRA GÖTALANDS LÄN</t>
        </is>
      </c>
      <c r="E248" t="inlineStr">
        <is>
          <t>DALS-ED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55728-2020</t>
        </is>
      </c>
      <c r="B249" s="1" t="n">
        <v>44132</v>
      </c>
      <c r="C249" s="1" t="n">
        <v>45952</v>
      </c>
      <c r="D249" t="inlineStr">
        <is>
          <t>VÄSTRA GÖTALANDS LÄN</t>
        </is>
      </c>
      <c r="E249" t="inlineStr">
        <is>
          <t>DALS-ED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42440-2024</t>
        </is>
      </c>
      <c r="B250" s="1" t="n">
        <v>45565.42386574074</v>
      </c>
      <c r="C250" s="1" t="n">
        <v>45952</v>
      </c>
      <c r="D250" t="inlineStr">
        <is>
          <t>VÄSTRA GÖTALANDS LÄN</t>
        </is>
      </c>
      <c r="E250" t="inlineStr">
        <is>
          <t>DALS-ED</t>
        </is>
      </c>
      <c r="G250" t="n">
        <v>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12561-2025</t>
        </is>
      </c>
      <c r="B251" s="1" t="n">
        <v>45731.49915509259</v>
      </c>
      <c r="C251" s="1" t="n">
        <v>45952</v>
      </c>
      <c r="D251" t="inlineStr">
        <is>
          <t>VÄSTRA GÖTALANDS LÄN</t>
        </is>
      </c>
      <c r="E251" t="inlineStr">
        <is>
          <t>DALS-ED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49863-2024</t>
        </is>
      </c>
      <c r="B252" s="1" t="n">
        <v>45597</v>
      </c>
      <c r="C252" s="1" t="n">
        <v>45952</v>
      </c>
      <c r="D252" t="inlineStr">
        <is>
          <t>VÄSTRA GÖTALANDS LÄN</t>
        </is>
      </c>
      <c r="E252" t="inlineStr">
        <is>
          <t>DALS-ED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21185-2025</t>
        </is>
      </c>
      <c r="B253" s="1" t="n">
        <v>45779.45350694445</v>
      </c>
      <c r="C253" s="1" t="n">
        <v>45952</v>
      </c>
      <c r="D253" t="inlineStr">
        <is>
          <t>VÄSTRA GÖTALANDS LÄN</t>
        </is>
      </c>
      <c r="E253" t="inlineStr">
        <is>
          <t>DALS-ED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38601-2025</t>
        </is>
      </c>
      <c r="B254" s="1" t="n">
        <v>45884.50131944445</v>
      </c>
      <c r="C254" s="1" t="n">
        <v>45952</v>
      </c>
      <c r="D254" t="inlineStr">
        <is>
          <t>VÄSTRA GÖTALANDS LÄN</t>
        </is>
      </c>
      <c r="E254" t="inlineStr">
        <is>
          <t>DALS-ED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61487-2022</t>
        </is>
      </c>
      <c r="B255" s="1" t="n">
        <v>44910</v>
      </c>
      <c r="C255" s="1" t="n">
        <v>45952</v>
      </c>
      <c r="D255" t="inlineStr">
        <is>
          <t>VÄSTRA GÖTALANDS LÄN</t>
        </is>
      </c>
      <c r="E255" t="inlineStr">
        <is>
          <t>DALS-ED</t>
        </is>
      </c>
      <c r="F255" t="inlineStr">
        <is>
          <t>Kyrkan</t>
        </is>
      </c>
      <c r="G255" t="n">
        <v>9.4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58584-2024</t>
        </is>
      </c>
      <c r="B256" s="1" t="n">
        <v>45632</v>
      </c>
      <c r="C256" s="1" t="n">
        <v>45952</v>
      </c>
      <c r="D256" t="inlineStr">
        <is>
          <t>VÄSTRA GÖTALANDS LÄN</t>
        </is>
      </c>
      <c r="E256" t="inlineStr">
        <is>
          <t>DALS-ED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21571-2025</t>
        </is>
      </c>
      <c r="B257" s="1" t="n">
        <v>45782.76021990741</v>
      </c>
      <c r="C257" s="1" t="n">
        <v>45952</v>
      </c>
      <c r="D257" t="inlineStr">
        <is>
          <t>VÄSTRA GÖTALANDS LÄN</t>
        </is>
      </c>
      <c r="E257" t="inlineStr">
        <is>
          <t>DALS-ED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42588-2021</t>
        </is>
      </c>
      <c r="B258" s="1" t="n">
        <v>44428</v>
      </c>
      <c r="C258" s="1" t="n">
        <v>45952</v>
      </c>
      <c r="D258" t="inlineStr">
        <is>
          <t>VÄSTRA GÖTALANDS LÄN</t>
        </is>
      </c>
      <c r="E258" t="inlineStr">
        <is>
          <t>DALS-ED</t>
        </is>
      </c>
      <c r="G258" t="n">
        <v>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47311-2023</t>
        </is>
      </c>
      <c r="B259" s="1" t="n">
        <v>45202.49175925926</v>
      </c>
      <c r="C259" s="1" t="n">
        <v>45952</v>
      </c>
      <c r="D259" t="inlineStr">
        <is>
          <t>VÄSTRA GÖTALANDS LÄN</t>
        </is>
      </c>
      <c r="E259" t="inlineStr">
        <is>
          <t>DALS-ED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22059-2025</t>
        </is>
      </c>
      <c r="B260" s="1" t="n">
        <v>45785.37339120371</v>
      </c>
      <c r="C260" s="1" t="n">
        <v>45952</v>
      </c>
      <c r="D260" t="inlineStr">
        <is>
          <t>VÄSTRA GÖTALANDS LÄN</t>
        </is>
      </c>
      <c r="E260" t="inlineStr">
        <is>
          <t>DALS-ED</t>
        </is>
      </c>
      <c r="F260" t="inlineStr">
        <is>
          <t>Övriga Aktiebolag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22077-2025</t>
        </is>
      </c>
      <c r="B261" s="1" t="n">
        <v>45785.42474537037</v>
      </c>
      <c r="C261" s="1" t="n">
        <v>45952</v>
      </c>
      <c r="D261" t="inlineStr">
        <is>
          <t>VÄSTRA GÖTALANDS LÄN</t>
        </is>
      </c>
      <c r="E261" t="inlineStr">
        <is>
          <t>DALS-ED</t>
        </is>
      </c>
      <c r="G261" t="n">
        <v>10.9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72456-2021</t>
        </is>
      </c>
      <c r="B262" s="1" t="n">
        <v>44545.71697916667</v>
      </c>
      <c r="C262" s="1" t="n">
        <v>45952</v>
      </c>
      <c r="D262" t="inlineStr">
        <is>
          <t>VÄSTRA GÖTALANDS LÄN</t>
        </is>
      </c>
      <c r="E262" t="inlineStr">
        <is>
          <t>DALS-ED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5662-2025</t>
        </is>
      </c>
      <c r="B263" s="1" t="n">
        <v>45693.7809375</v>
      </c>
      <c r="C263" s="1" t="n">
        <v>45952</v>
      </c>
      <c r="D263" t="inlineStr">
        <is>
          <t>VÄSTRA GÖTALANDS LÄN</t>
        </is>
      </c>
      <c r="E263" t="inlineStr">
        <is>
          <t>DALS-ED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22068-2025</t>
        </is>
      </c>
      <c r="B264" s="1" t="n">
        <v>45785.39237268519</v>
      </c>
      <c r="C264" s="1" t="n">
        <v>45952</v>
      </c>
      <c r="D264" t="inlineStr">
        <is>
          <t>VÄSTRA GÖTALANDS LÄN</t>
        </is>
      </c>
      <c r="E264" t="inlineStr">
        <is>
          <t>DALS-ED</t>
        </is>
      </c>
      <c r="F264" t="inlineStr">
        <is>
          <t>Övriga Aktiebolag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22058-2025</t>
        </is>
      </c>
      <c r="B265" s="1" t="n">
        <v>45785.37185185185</v>
      </c>
      <c r="C265" s="1" t="n">
        <v>45952</v>
      </c>
      <c r="D265" t="inlineStr">
        <is>
          <t>VÄSTRA GÖTALANDS LÄN</t>
        </is>
      </c>
      <c r="E265" t="inlineStr">
        <is>
          <t>DALS-ED</t>
        </is>
      </c>
      <c r="F265" t="inlineStr">
        <is>
          <t>Övriga Aktiebolag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12548-2023</t>
        </is>
      </c>
      <c r="B266" s="1" t="n">
        <v>45000.33078703703</v>
      </c>
      <c r="C266" s="1" t="n">
        <v>45952</v>
      </c>
      <c r="D266" t="inlineStr">
        <is>
          <t>VÄSTRA GÖTALANDS LÄN</t>
        </is>
      </c>
      <c r="E266" t="inlineStr">
        <is>
          <t>DALS-ED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3398-2023</t>
        </is>
      </c>
      <c r="B267" s="1" t="n">
        <v>44949</v>
      </c>
      <c r="C267" s="1" t="n">
        <v>45952</v>
      </c>
      <c r="D267" t="inlineStr">
        <is>
          <t>VÄSTRA GÖTALANDS LÄN</t>
        </is>
      </c>
      <c r="E267" t="inlineStr">
        <is>
          <t>DALS-ED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22069-2025</t>
        </is>
      </c>
      <c r="B268" s="1" t="n">
        <v>45785.40502314815</v>
      </c>
      <c r="C268" s="1" t="n">
        <v>45952</v>
      </c>
      <c r="D268" t="inlineStr">
        <is>
          <t>VÄSTRA GÖTALANDS LÄN</t>
        </is>
      </c>
      <c r="E268" t="inlineStr">
        <is>
          <t>DALS-ED</t>
        </is>
      </c>
      <c r="F268" t="inlineStr">
        <is>
          <t>Övriga Aktiebolag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22075-2025</t>
        </is>
      </c>
      <c r="B269" s="1" t="n">
        <v>45785.40935185185</v>
      </c>
      <c r="C269" s="1" t="n">
        <v>45952</v>
      </c>
      <c r="D269" t="inlineStr">
        <is>
          <t>VÄSTRA GÖTALANDS LÄN</t>
        </is>
      </c>
      <c r="E269" t="inlineStr">
        <is>
          <t>DALS-ED</t>
        </is>
      </c>
      <c r="F269" t="inlineStr">
        <is>
          <t>Övriga Aktiebolag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4369-2024</t>
        </is>
      </c>
      <c r="B270" s="1" t="n">
        <v>45326.67398148148</v>
      </c>
      <c r="C270" s="1" t="n">
        <v>45952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60590-2024</t>
        </is>
      </c>
      <c r="B271" s="1" t="n">
        <v>45644.35127314815</v>
      </c>
      <c r="C271" s="1" t="n">
        <v>45952</v>
      </c>
      <c r="D271" t="inlineStr">
        <is>
          <t>VÄSTRA GÖTALANDS LÄN</t>
        </is>
      </c>
      <c r="E271" t="inlineStr">
        <is>
          <t>DALS-ED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36232-2023</t>
        </is>
      </c>
      <c r="B272" s="1" t="n">
        <v>45150.39412037037</v>
      </c>
      <c r="C272" s="1" t="n">
        <v>45952</v>
      </c>
      <c r="D272" t="inlineStr">
        <is>
          <t>VÄSTRA GÖTALANDS LÄN</t>
        </is>
      </c>
      <c r="E272" t="inlineStr">
        <is>
          <t>DALS-ED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16952-2025</t>
        </is>
      </c>
      <c r="B273" s="1" t="n">
        <v>45755.44237268518</v>
      </c>
      <c r="C273" s="1" t="n">
        <v>45952</v>
      </c>
      <c r="D273" t="inlineStr">
        <is>
          <t>VÄSTRA GÖTALANDS LÄN</t>
        </is>
      </c>
      <c r="E273" t="inlineStr">
        <is>
          <t>DALS-ED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39130-2025</t>
        </is>
      </c>
      <c r="B274" s="1" t="n">
        <v>45888.58700231482</v>
      </c>
      <c r="C274" s="1" t="n">
        <v>45952</v>
      </c>
      <c r="D274" t="inlineStr">
        <is>
          <t>VÄSTRA GÖTALANDS LÄN</t>
        </is>
      </c>
      <c r="E274" t="inlineStr">
        <is>
          <t>DALS-ED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42777-2024</t>
        </is>
      </c>
      <c r="B275" s="1" t="n">
        <v>45566.51762731482</v>
      </c>
      <c r="C275" s="1" t="n">
        <v>45952</v>
      </c>
      <c r="D275" t="inlineStr">
        <is>
          <t>VÄSTRA GÖTALANDS LÄN</t>
        </is>
      </c>
      <c r="E275" t="inlineStr">
        <is>
          <t>DALS-ED</t>
        </is>
      </c>
      <c r="G275" t="n">
        <v>9.4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15626-2024</t>
        </is>
      </c>
      <c r="B276" s="1" t="n">
        <v>45402.46005787037</v>
      </c>
      <c r="C276" s="1" t="n">
        <v>45952</v>
      </c>
      <c r="D276" t="inlineStr">
        <is>
          <t>VÄSTRA GÖTALANDS LÄN</t>
        </is>
      </c>
      <c r="E276" t="inlineStr">
        <is>
          <t>DALS-ED</t>
        </is>
      </c>
      <c r="G276" t="n">
        <v>9.9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22293-2025</t>
        </is>
      </c>
      <c r="B277" s="1" t="n">
        <v>45786.34755787037</v>
      </c>
      <c r="C277" s="1" t="n">
        <v>45952</v>
      </c>
      <c r="D277" t="inlineStr">
        <is>
          <t>VÄSTRA GÖTALANDS LÄN</t>
        </is>
      </c>
      <c r="E277" t="inlineStr">
        <is>
          <t>DALS-ED</t>
        </is>
      </c>
      <c r="G277" t="n">
        <v>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24482-2024</t>
        </is>
      </c>
      <c r="B278" s="1" t="n">
        <v>45459.38876157408</v>
      </c>
      <c r="C278" s="1" t="n">
        <v>45952</v>
      </c>
      <c r="D278" t="inlineStr">
        <is>
          <t>VÄSTRA GÖTALANDS LÄN</t>
        </is>
      </c>
      <c r="E278" t="inlineStr">
        <is>
          <t>DALS-ED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48032-2025</t>
        </is>
      </c>
      <c r="B279" s="1" t="n">
        <v>45932</v>
      </c>
      <c r="C279" s="1" t="n">
        <v>45952</v>
      </c>
      <c r="D279" t="inlineStr">
        <is>
          <t>VÄSTRA GÖTALANDS LÄN</t>
        </is>
      </c>
      <c r="E279" t="inlineStr">
        <is>
          <t>DALS-ED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62303-2021</t>
        </is>
      </c>
      <c r="B280" s="1" t="n">
        <v>44503</v>
      </c>
      <c r="C280" s="1" t="n">
        <v>45952</v>
      </c>
      <c r="D280" t="inlineStr">
        <is>
          <t>VÄSTRA GÖTALANDS LÄN</t>
        </is>
      </c>
      <c r="E280" t="inlineStr">
        <is>
          <t>DALS-ED</t>
        </is>
      </c>
      <c r="F280" t="inlineStr">
        <is>
          <t>Kyrkan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41804-2024</t>
        </is>
      </c>
      <c r="B281" s="1" t="n">
        <v>45561.36818287037</v>
      </c>
      <c r="C281" s="1" t="n">
        <v>45952</v>
      </c>
      <c r="D281" t="inlineStr">
        <is>
          <t>VÄSTRA GÖTALANDS LÄN</t>
        </is>
      </c>
      <c r="E281" t="inlineStr">
        <is>
          <t>DALS-ED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56344-2024</t>
        </is>
      </c>
      <c r="B282" s="1" t="n">
        <v>45624.84674768519</v>
      </c>
      <c r="C282" s="1" t="n">
        <v>45952</v>
      </c>
      <c r="D282" t="inlineStr">
        <is>
          <t>VÄSTRA GÖTALANDS LÄN</t>
        </is>
      </c>
      <c r="E282" t="inlineStr">
        <is>
          <t>DALS-ED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13667-2025</t>
        </is>
      </c>
      <c r="B283" s="1" t="n">
        <v>45736.84825231481</v>
      </c>
      <c r="C283" s="1" t="n">
        <v>45952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13684-2025</t>
        </is>
      </c>
      <c r="B284" s="1" t="n">
        <v>45737.30388888889</v>
      </c>
      <c r="C284" s="1" t="n">
        <v>45952</v>
      </c>
      <c r="D284" t="inlineStr">
        <is>
          <t>VÄSTRA GÖTALANDS LÄN</t>
        </is>
      </c>
      <c r="E284" t="inlineStr">
        <is>
          <t>DALS-ED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48025-2025</t>
        </is>
      </c>
      <c r="B285" s="1" t="n">
        <v>45932</v>
      </c>
      <c r="C285" s="1" t="n">
        <v>45952</v>
      </c>
      <c r="D285" t="inlineStr">
        <is>
          <t>VÄSTRA GÖTALANDS LÄN</t>
        </is>
      </c>
      <c r="E285" t="inlineStr">
        <is>
          <t>DALS-ED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64177-2023</t>
        </is>
      </c>
      <c r="B286" s="1" t="n">
        <v>45279</v>
      </c>
      <c r="C286" s="1" t="n">
        <v>45952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Bergvik skog väst AB</t>
        </is>
      </c>
      <c r="G286" t="n">
        <v>18.6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48018-2025</t>
        </is>
      </c>
      <c r="B287" s="1" t="n">
        <v>45932</v>
      </c>
      <c r="C287" s="1" t="n">
        <v>45952</v>
      </c>
      <c r="D287" t="inlineStr">
        <is>
          <t>VÄSTRA GÖTALANDS LÄN</t>
        </is>
      </c>
      <c r="E287" t="inlineStr">
        <is>
          <t>DALS-ED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10976-2025</t>
        </is>
      </c>
      <c r="B288" s="1" t="n">
        <v>45723.39030092592</v>
      </c>
      <c r="C288" s="1" t="n">
        <v>45952</v>
      </c>
      <c r="D288" t="inlineStr">
        <is>
          <t>VÄSTRA GÖTALANDS LÄN</t>
        </is>
      </c>
      <c r="E288" t="inlineStr">
        <is>
          <t>DALS-ED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13670-2025</t>
        </is>
      </c>
      <c r="B289" s="1" t="n">
        <v>45736.8590625</v>
      </c>
      <c r="C289" s="1" t="n">
        <v>45952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Övriga Aktiebolag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14934-2025</t>
        </is>
      </c>
      <c r="B290" s="1" t="n">
        <v>45743.55642361111</v>
      </c>
      <c r="C290" s="1" t="n">
        <v>45952</v>
      </c>
      <c r="D290" t="inlineStr">
        <is>
          <t>VÄSTRA GÖTALANDS LÄN</t>
        </is>
      </c>
      <c r="E290" t="inlineStr">
        <is>
          <t>DALS-ED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10965-2025</t>
        </is>
      </c>
      <c r="B291" s="1" t="n">
        <v>45723.38274305555</v>
      </c>
      <c r="C291" s="1" t="n">
        <v>45952</v>
      </c>
      <c r="D291" t="inlineStr">
        <is>
          <t>VÄSTRA GÖTALANDS LÄN</t>
        </is>
      </c>
      <c r="E291" t="inlineStr">
        <is>
          <t>DALS-ED</t>
        </is>
      </c>
      <c r="G291" t="n">
        <v>13.8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14914-2025</t>
        </is>
      </c>
      <c r="B292" s="1" t="n">
        <v>45743.5306712963</v>
      </c>
      <c r="C292" s="1" t="n">
        <v>45952</v>
      </c>
      <c r="D292" t="inlineStr">
        <is>
          <t>VÄSTRA GÖTALANDS LÄN</t>
        </is>
      </c>
      <c r="E292" t="inlineStr">
        <is>
          <t>DALS-ED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22901-2025</t>
        </is>
      </c>
      <c r="B293" s="1" t="n">
        <v>45790.41216435185</v>
      </c>
      <c r="C293" s="1" t="n">
        <v>45952</v>
      </c>
      <c r="D293" t="inlineStr">
        <is>
          <t>VÄSTRA GÖTALANDS LÄN</t>
        </is>
      </c>
      <c r="E293" t="inlineStr">
        <is>
          <t>DALS-ED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22847-2025</t>
        </is>
      </c>
      <c r="B294" s="1" t="n">
        <v>45790.32974537037</v>
      </c>
      <c r="C294" s="1" t="n">
        <v>45952</v>
      </c>
      <c r="D294" t="inlineStr">
        <is>
          <t>VÄSTRA GÖTALANDS LÄN</t>
        </is>
      </c>
      <c r="E294" t="inlineStr">
        <is>
          <t>DALS-ED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14924-2025</t>
        </is>
      </c>
      <c r="B295" s="1" t="n">
        <v>45743.55011574074</v>
      </c>
      <c r="C295" s="1" t="n">
        <v>45952</v>
      </c>
      <c r="D295" t="inlineStr">
        <is>
          <t>VÄSTRA GÖTALANDS LÄN</t>
        </is>
      </c>
      <c r="E295" t="inlineStr">
        <is>
          <t>DALS-ED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22906-2025</t>
        </is>
      </c>
      <c r="B296" s="1" t="n">
        <v>45790.41703703703</v>
      </c>
      <c r="C296" s="1" t="n">
        <v>45952</v>
      </c>
      <c r="D296" t="inlineStr">
        <is>
          <t>VÄSTRA GÖTALANDS LÄN</t>
        </is>
      </c>
      <c r="E296" t="inlineStr">
        <is>
          <t>DALS-ED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9975-2025</t>
        </is>
      </c>
      <c r="B297" s="1" t="n">
        <v>45719.39439814815</v>
      </c>
      <c r="C297" s="1" t="n">
        <v>45952</v>
      </c>
      <c r="D297" t="inlineStr">
        <is>
          <t>VÄSTRA GÖTALANDS LÄN</t>
        </is>
      </c>
      <c r="E297" t="inlineStr">
        <is>
          <t>DALS-ED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8888-2025</t>
        </is>
      </c>
      <c r="B298" s="1" t="n">
        <v>45713.39502314815</v>
      </c>
      <c r="C298" s="1" t="n">
        <v>45952</v>
      </c>
      <c r="D298" t="inlineStr">
        <is>
          <t>VÄSTRA GÖTALANDS LÄN</t>
        </is>
      </c>
      <c r="E298" t="inlineStr">
        <is>
          <t>DALS-ED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10092-2022</t>
        </is>
      </c>
      <c r="B299" s="1" t="n">
        <v>44621</v>
      </c>
      <c r="C299" s="1" t="n">
        <v>45952</v>
      </c>
      <c r="D299" t="inlineStr">
        <is>
          <t>VÄSTRA GÖTALANDS LÄN</t>
        </is>
      </c>
      <c r="E299" t="inlineStr">
        <is>
          <t>DALS-ED</t>
        </is>
      </c>
      <c r="F299" t="inlineStr">
        <is>
          <t>Övriga Aktiebolag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8875-2025</t>
        </is>
      </c>
      <c r="B300" s="1" t="n">
        <v>45713.37586805555</v>
      </c>
      <c r="C300" s="1" t="n">
        <v>45952</v>
      </c>
      <c r="D300" t="inlineStr">
        <is>
          <t>VÄSTRA GÖTALANDS LÄN</t>
        </is>
      </c>
      <c r="E300" t="inlineStr">
        <is>
          <t>DALS-ED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13686-2025</t>
        </is>
      </c>
      <c r="B301" s="1" t="n">
        <v>45737.31084490741</v>
      </c>
      <c r="C301" s="1" t="n">
        <v>45952</v>
      </c>
      <c r="D301" t="inlineStr">
        <is>
          <t>VÄSTRA GÖTALANDS LÄN</t>
        </is>
      </c>
      <c r="E301" t="inlineStr">
        <is>
          <t>DALS-ED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13690-2025</t>
        </is>
      </c>
      <c r="B302" s="1" t="n">
        <v>45737.31587962963</v>
      </c>
      <c r="C302" s="1" t="n">
        <v>45952</v>
      </c>
      <c r="D302" t="inlineStr">
        <is>
          <t>VÄSTRA GÖTALANDS LÄN</t>
        </is>
      </c>
      <c r="E302" t="inlineStr">
        <is>
          <t>DALS-ED</t>
        </is>
      </c>
      <c r="F302" t="inlineStr">
        <is>
          <t>Övriga Aktiebolag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14909-2025</t>
        </is>
      </c>
      <c r="B303" s="1" t="n">
        <v>45743.52303240741</v>
      </c>
      <c r="C303" s="1" t="n">
        <v>45952</v>
      </c>
      <c r="D303" t="inlineStr">
        <is>
          <t>VÄSTRA GÖTALANDS LÄN</t>
        </is>
      </c>
      <c r="E303" t="inlineStr">
        <is>
          <t>DALS-ED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14918-2025</t>
        </is>
      </c>
      <c r="B304" s="1" t="n">
        <v>45743.53940972222</v>
      </c>
      <c r="C304" s="1" t="n">
        <v>45952</v>
      </c>
      <c r="D304" t="inlineStr">
        <is>
          <t>VÄSTRA GÖTALANDS LÄN</t>
        </is>
      </c>
      <c r="E304" t="inlineStr">
        <is>
          <t>DALS-ED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27807-2022</t>
        </is>
      </c>
      <c r="B305" s="1" t="n">
        <v>44743.57612268518</v>
      </c>
      <c r="C305" s="1" t="n">
        <v>45952</v>
      </c>
      <c r="D305" t="inlineStr">
        <is>
          <t>VÄSTRA GÖTALANDS LÄN</t>
        </is>
      </c>
      <c r="E305" t="inlineStr">
        <is>
          <t>DALS-ED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63280-2020</t>
        </is>
      </c>
      <c r="B306" s="1" t="n">
        <v>44165</v>
      </c>
      <c r="C306" s="1" t="n">
        <v>45952</v>
      </c>
      <c r="D306" t="inlineStr">
        <is>
          <t>VÄSTRA GÖTALANDS LÄN</t>
        </is>
      </c>
      <c r="E306" t="inlineStr">
        <is>
          <t>DALS-ED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12996-2025</t>
        </is>
      </c>
      <c r="B307" s="1" t="n">
        <v>45734.48722222223</v>
      </c>
      <c r="C307" s="1" t="n">
        <v>45952</v>
      </c>
      <c r="D307" t="inlineStr">
        <is>
          <t>VÄSTRA GÖTALANDS LÄN</t>
        </is>
      </c>
      <c r="E307" t="inlineStr">
        <is>
          <t>DALS-ED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40457-2025</t>
        </is>
      </c>
      <c r="B308" s="1" t="n">
        <v>45895</v>
      </c>
      <c r="C308" s="1" t="n">
        <v>45952</v>
      </c>
      <c r="D308" t="inlineStr">
        <is>
          <t>VÄSTRA GÖTALANDS LÄN</t>
        </is>
      </c>
      <c r="E308" t="inlineStr">
        <is>
          <t>DALS-ED</t>
        </is>
      </c>
      <c r="G308" t="n">
        <v>5.6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23636-2025</t>
        </is>
      </c>
      <c r="B309" s="1" t="n">
        <v>45792.67938657408</v>
      </c>
      <c r="C309" s="1" t="n">
        <v>45952</v>
      </c>
      <c r="D309" t="inlineStr">
        <is>
          <t>VÄSTRA GÖTALANDS LÄN</t>
        </is>
      </c>
      <c r="E309" t="inlineStr">
        <is>
          <t>DALS-ED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43380-2021</t>
        </is>
      </c>
      <c r="B310" s="1" t="n">
        <v>44432.57885416667</v>
      </c>
      <c r="C310" s="1" t="n">
        <v>45952</v>
      </c>
      <c r="D310" t="inlineStr">
        <is>
          <t>VÄSTRA GÖTALANDS LÄN</t>
        </is>
      </c>
      <c r="E310" t="inlineStr">
        <is>
          <t>DALS-ED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53819-2024</t>
        </is>
      </c>
      <c r="B311" s="1" t="n">
        <v>45615.60525462963</v>
      </c>
      <c r="C311" s="1" t="n">
        <v>45952</v>
      </c>
      <c r="D311" t="inlineStr">
        <is>
          <t>VÄSTRA GÖTALANDS LÄN</t>
        </is>
      </c>
      <c r="E311" t="inlineStr">
        <is>
          <t>DALS-ED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2284-2023</t>
        </is>
      </c>
      <c r="B312" s="1" t="n">
        <v>44942.52454861111</v>
      </c>
      <c r="C312" s="1" t="n">
        <v>45952</v>
      </c>
      <c r="D312" t="inlineStr">
        <is>
          <t>VÄSTRA GÖTALANDS LÄN</t>
        </is>
      </c>
      <c r="E312" t="inlineStr">
        <is>
          <t>DALS-ED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15009-2023</t>
        </is>
      </c>
      <c r="B313" s="1" t="n">
        <v>45015.59582175926</v>
      </c>
      <c r="C313" s="1" t="n">
        <v>45952</v>
      </c>
      <c r="D313" t="inlineStr">
        <is>
          <t>VÄSTRA GÖTALANDS LÄN</t>
        </is>
      </c>
      <c r="E313" t="inlineStr">
        <is>
          <t>DALS-ED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54206-2024</t>
        </is>
      </c>
      <c r="B314" s="1" t="n">
        <v>45616.65384259259</v>
      </c>
      <c r="C314" s="1" t="n">
        <v>45952</v>
      </c>
      <c r="D314" t="inlineStr">
        <is>
          <t>VÄSTRA GÖTALANDS LÄN</t>
        </is>
      </c>
      <c r="E314" t="inlineStr">
        <is>
          <t>DALS-ED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23375-2025</t>
        </is>
      </c>
      <c r="B315" s="1" t="n">
        <v>45791.78855324074</v>
      </c>
      <c r="C315" s="1" t="n">
        <v>45952</v>
      </c>
      <c r="D315" t="inlineStr">
        <is>
          <t>VÄSTRA GÖTALANDS LÄN</t>
        </is>
      </c>
      <c r="E315" t="inlineStr">
        <is>
          <t>DALS-ED</t>
        </is>
      </c>
      <c r="F315" t="inlineStr">
        <is>
          <t>Övriga Aktiebolag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49010-2025</t>
        </is>
      </c>
      <c r="B316" s="1" t="n">
        <v>45937.60804398148</v>
      </c>
      <c r="C316" s="1" t="n">
        <v>45952</v>
      </c>
      <c r="D316" t="inlineStr">
        <is>
          <t>VÄSTRA GÖTALANDS LÄN</t>
        </is>
      </c>
      <c r="E316" t="inlineStr">
        <is>
          <t>DALS-ED</t>
        </is>
      </c>
      <c r="G316" t="n">
        <v>10.1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38412-2024</t>
        </is>
      </c>
      <c r="B317" s="1" t="n">
        <v>45546.34902777777</v>
      </c>
      <c r="C317" s="1" t="n">
        <v>45952</v>
      </c>
      <c r="D317" t="inlineStr">
        <is>
          <t>VÄSTRA GÖTALANDS LÄN</t>
        </is>
      </c>
      <c r="E317" t="inlineStr">
        <is>
          <t>DALS-ED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8180-2024</t>
        </is>
      </c>
      <c r="B318" s="1" t="n">
        <v>45351.63478009259</v>
      </c>
      <c r="C318" s="1" t="n">
        <v>45952</v>
      </c>
      <c r="D318" t="inlineStr">
        <is>
          <t>VÄSTRA GÖTALANDS LÄN</t>
        </is>
      </c>
      <c r="E318" t="inlineStr">
        <is>
          <t>DALS-ED</t>
        </is>
      </c>
      <c r="F318" t="inlineStr">
        <is>
          <t>Övriga Aktiebolag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9382-2024</t>
        </is>
      </c>
      <c r="B319" s="1" t="n">
        <v>45359.37732638889</v>
      </c>
      <c r="C319" s="1" t="n">
        <v>45952</v>
      </c>
      <c r="D319" t="inlineStr">
        <is>
          <t>VÄSTRA GÖTALANDS LÄN</t>
        </is>
      </c>
      <c r="E319" t="inlineStr">
        <is>
          <t>DALS-ED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49470-2025</t>
        </is>
      </c>
      <c r="B320" s="1" t="n">
        <v>45939.34302083333</v>
      </c>
      <c r="C320" s="1" t="n">
        <v>45952</v>
      </c>
      <c r="D320" t="inlineStr">
        <is>
          <t>VÄSTRA GÖTALANDS LÄN</t>
        </is>
      </c>
      <c r="E320" t="inlineStr">
        <is>
          <t>DALS-ED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23962-2025</t>
        </is>
      </c>
      <c r="B321" s="1" t="n">
        <v>45796.36909722222</v>
      </c>
      <c r="C321" s="1" t="n">
        <v>45952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54018-2021</t>
        </is>
      </c>
      <c r="B322" s="1" t="n">
        <v>44468</v>
      </c>
      <c r="C322" s="1" t="n">
        <v>45952</v>
      </c>
      <c r="D322" t="inlineStr">
        <is>
          <t>VÄSTRA GÖTALANDS LÄN</t>
        </is>
      </c>
      <c r="E322" t="inlineStr">
        <is>
          <t>DALS-ED</t>
        </is>
      </c>
      <c r="G322" t="n">
        <v>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52350-2024</t>
        </is>
      </c>
      <c r="B323" s="1" t="n">
        <v>45609.35231481482</v>
      </c>
      <c r="C323" s="1" t="n">
        <v>45952</v>
      </c>
      <c r="D323" t="inlineStr">
        <is>
          <t>VÄSTRA GÖTALANDS LÄN</t>
        </is>
      </c>
      <c r="E323" t="inlineStr">
        <is>
          <t>DALS-ED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22448-2024</t>
        </is>
      </c>
      <c r="B324" s="1" t="n">
        <v>45446.94362268518</v>
      </c>
      <c r="C324" s="1" t="n">
        <v>45952</v>
      </c>
      <c r="D324" t="inlineStr">
        <is>
          <t>VÄSTRA GÖTALANDS LÄN</t>
        </is>
      </c>
      <c r="E324" t="inlineStr">
        <is>
          <t>DALS-ED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40574-2025</t>
        </is>
      </c>
      <c r="B325" s="1" t="n">
        <v>45896.50040509259</v>
      </c>
      <c r="C325" s="1" t="n">
        <v>45952</v>
      </c>
      <c r="D325" t="inlineStr">
        <is>
          <t>VÄSTRA GÖTALANDS LÄN</t>
        </is>
      </c>
      <c r="E325" t="inlineStr">
        <is>
          <t>DALS-ED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6464-2022</t>
        </is>
      </c>
      <c r="B326" s="1" t="n">
        <v>44601.37392361111</v>
      </c>
      <c r="C326" s="1" t="n">
        <v>45952</v>
      </c>
      <c r="D326" t="inlineStr">
        <is>
          <t>VÄSTRA GÖTALANDS LÄN</t>
        </is>
      </c>
      <c r="E326" t="inlineStr">
        <is>
          <t>DALS-ED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27796-2022</t>
        </is>
      </c>
      <c r="B327" s="1" t="n">
        <v>44743</v>
      </c>
      <c r="C327" s="1" t="n">
        <v>45952</v>
      </c>
      <c r="D327" t="inlineStr">
        <is>
          <t>VÄSTRA GÖTALANDS LÄN</t>
        </is>
      </c>
      <c r="E327" t="inlineStr">
        <is>
          <t>DALS-ED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23956-2025</t>
        </is>
      </c>
      <c r="B328" s="1" t="n">
        <v>45796.36421296297</v>
      </c>
      <c r="C328" s="1" t="n">
        <v>45952</v>
      </c>
      <c r="D328" t="inlineStr">
        <is>
          <t>VÄSTRA GÖTALANDS LÄN</t>
        </is>
      </c>
      <c r="E328" t="inlineStr">
        <is>
          <t>DALS-ED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24788-2025</t>
        </is>
      </c>
      <c r="B329" s="1" t="n">
        <v>45799.42884259259</v>
      </c>
      <c r="C329" s="1" t="n">
        <v>45952</v>
      </c>
      <c r="D329" t="inlineStr">
        <is>
          <t>VÄSTRA GÖTALANDS LÄN</t>
        </is>
      </c>
      <c r="E329" t="inlineStr">
        <is>
          <t>DALS-ED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49469-2025</t>
        </is>
      </c>
      <c r="B330" s="1" t="n">
        <v>45939.34195601852</v>
      </c>
      <c r="C330" s="1" t="n">
        <v>45952</v>
      </c>
      <c r="D330" t="inlineStr">
        <is>
          <t>VÄSTRA GÖTALANDS LÄN</t>
        </is>
      </c>
      <c r="E330" t="inlineStr">
        <is>
          <t>DALS-ED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1738-2025</t>
        </is>
      </c>
      <c r="B331" s="1" t="n">
        <v>45671.39305555556</v>
      </c>
      <c r="C331" s="1" t="n">
        <v>45952</v>
      </c>
      <c r="D331" t="inlineStr">
        <is>
          <t>VÄSTRA GÖTALANDS LÄN</t>
        </is>
      </c>
      <c r="E331" t="inlineStr">
        <is>
          <t>DALS-ED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21915-2024</t>
        </is>
      </c>
      <c r="B332" s="1" t="n">
        <v>45443</v>
      </c>
      <c r="C332" s="1" t="n">
        <v>45952</v>
      </c>
      <c r="D332" t="inlineStr">
        <is>
          <t>VÄSTRA GÖTALANDS LÄN</t>
        </is>
      </c>
      <c r="E332" t="inlineStr">
        <is>
          <t>DALS-ED</t>
        </is>
      </c>
      <c r="F332" t="inlineStr">
        <is>
          <t>Kyrkan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4661-2024</t>
        </is>
      </c>
      <c r="B333" s="1" t="n">
        <v>45328.46517361111</v>
      </c>
      <c r="C333" s="1" t="n">
        <v>45952</v>
      </c>
      <c r="D333" t="inlineStr">
        <is>
          <t>VÄSTRA GÖTALANDS LÄN</t>
        </is>
      </c>
      <c r="E333" t="inlineStr">
        <is>
          <t>DALS-ED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981-2025</t>
        </is>
      </c>
      <c r="B334" s="1" t="n">
        <v>45666.41128472222</v>
      </c>
      <c r="C334" s="1" t="n">
        <v>45952</v>
      </c>
      <c r="D334" t="inlineStr">
        <is>
          <t>VÄSTRA GÖTALANDS LÄN</t>
        </is>
      </c>
      <c r="E334" t="inlineStr">
        <is>
          <t>DALS-ED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32672-2023</t>
        </is>
      </c>
      <c r="B335" s="1" t="n">
        <v>45121</v>
      </c>
      <c r="C335" s="1" t="n">
        <v>45952</v>
      </c>
      <c r="D335" t="inlineStr">
        <is>
          <t>VÄSTRA GÖTALANDS LÄN</t>
        </is>
      </c>
      <c r="E335" t="inlineStr">
        <is>
          <t>DALS-ED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32683-2023</t>
        </is>
      </c>
      <c r="B336" s="1" t="n">
        <v>45112</v>
      </c>
      <c r="C336" s="1" t="n">
        <v>45952</v>
      </c>
      <c r="D336" t="inlineStr">
        <is>
          <t>VÄSTRA GÖTALANDS LÄN</t>
        </is>
      </c>
      <c r="E336" t="inlineStr">
        <is>
          <t>DALS-ED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15849-2024</t>
        </is>
      </c>
      <c r="B337" s="1" t="n">
        <v>45404</v>
      </c>
      <c r="C337" s="1" t="n">
        <v>45952</v>
      </c>
      <c r="D337" t="inlineStr">
        <is>
          <t>VÄSTRA GÖTALANDS LÄN</t>
        </is>
      </c>
      <c r="E337" t="inlineStr">
        <is>
          <t>DALS-ED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24459-2025</t>
        </is>
      </c>
      <c r="B338" s="1" t="n">
        <v>45798.3478587963</v>
      </c>
      <c r="C338" s="1" t="n">
        <v>45952</v>
      </c>
      <c r="D338" t="inlineStr">
        <is>
          <t>VÄSTRA GÖTALANDS LÄN</t>
        </is>
      </c>
      <c r="E338" t="inlineStr">
        <is>
          <t>DALS-ED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40817-2025</t>
        </is>
      </c>
      <c r="B339" s="1" t="n">
        <v>45897.48766203703</v>
      </c>
      <c r="C339" s="1" t="n">
        <v>45952</v>
      </c>
      <c r="D339" t="inlineStr">
        <is>
          <t>VÄSTRA GÖTALANDS LÄN</t>
        </is>
      </c>
      <c r="E339" t="inlineStr">
        <is>
          <t>DALS-ED</t>
        </is>
      </c>
      <c r="G339" t="n">
        <v>7.1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49903-2025</t>
        </is>
      </c>
      <c r="B340" s="1" t="n">
        <v>45940.59493055556</v>
      </c>
      <c r="C340" s="1" t="n">
        <v>45952</v>
      </c>
      <c r="D340" t="inlineStr">
        <is>
          <t>VÄSTRA GÖTALANDS LÄN</t>
        </is>
      </c>
      <c r="E340" t="inlineStr">
        <is>
          <t>DALS-ED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24466-2025</t>
        </is>
      </c>
      <c r="B341" s="1" t="n">
        <v>45798.35645833334</v>
      </c>
      <c r="C341" s="1" t="n">
        <v>45952</v>
      </c>
      <c r="D341" t="inlineStr">
        <is>
          <t>VÄSTRA GÖTALANDS LÄN</t>
        </is>
      </c>
      <c r="E341" t="inlineStr">
        <is>
          <t>DALS-ED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25867-2025</t>
        </is>
      </c>
      <c r="B342" s="1" t="n">
        <v>45804.48175925926</v>
      </c>
      <c r="C342" s="1" t="n">
        <v>45952</v>
      </c>
      <c r="D342" t="inlineStr">
        <is>
          <t>VÄSTRA GÖTALANDS LÄN</t>
        </is>
      </c>
      <c r="E342" t="inlineStr">
        <is>
          <t>DALS-ED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25633-2025</t>
        </is>
      </c>
      <c r="B343" s="1" t="n">
        <v>45803.59505787037</v>
      </c>
      <c r="C343" s="1" t="n">
        <v>45952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21865-2023</t>
        </is>
      </c>
      <c r="B344" s="1" t="n">
        <v>45068.46453703703</v>
      </c>
      <c r="C344" s="1" t="n">
        <v>45952</v>
      </c>
      <c r="D344" t="inlineStr">
        <is>
          <t>VÄSTRA GÖTALANDS LÄN</t>
        </is>
      </c>
      <c r="E344" t="inlineStr">
        <is>
          <t>DALS-ED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49901-2025</t>
        </is>
      </c>
      <c r="B345" s="1" t="n">
        <v>45940.59416666667</v>
      </c>
      <c r="C345" s="1" t="n">
        <v>45952</v>
      </c>
      <c r="D345" t="inlineStr">
        <is>
          <t>VÄSTRA GÖTALANDS LÄN</t>
        </is>
      </c>
      <c r="E345" t="inlineStr">
        <is>
          <t>DALS-ED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17502-2024</t>
        </is>
      </c>
      <c r="B346" s="1" t="n">
        <v>45415.55523148148</v>
      </c>
      <c r="C346" s="1" t="n">
        <v>45952</v>
      </c>
      <c r="D346" t="inlineStr">
        <is>
          <t>VÄSTRA GÖTALANDS LÄN</t>
        </is>
      </c>
      <c r="E346" t="inlineStr">
        <is>
          <t>DALS-ED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60106-2022</t>
        </is>
      </c>
      <c r="B347" s="1" t="n">
        <v>44909.63509259259</v>
      </c>
      <c r="C347" s="1" t="n">
        <v>45952</v>
      </c>
      <c r="D347" t="inlineStr">
        <is>
          <t>VÄSTRA GÖTALANDS LÄN</t>
        </is>
      </c>
      <c r="E347" t="inlineStr">
        <is>
          <t>DALS-ED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13581-2022</t>
        </is>
      </c>
      <c r="B348" s="1" t="n">
        <v>44648.46975694445</v>
      </c>
      <c r="C348" s="1" t="n">
        <v>45952</v>
      </c>
      <c r="D348" t="inlineStr">
        <is>
          <t>VÄSTRA GÖTALANDS LÄN</t>
        </is>
      </c>
      <c r="E348" t="inlineStr">
        <is>
          <t>DALS-ED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20268-2025</t>
        </is>
      </c>
      <c r="B349" s="1" t="n">
        <v>45773</v>
      </c>
      <c r="C349" s="1" t="n">
        <v>45952</v>
      </c>
      <c r="D349" t="inlineStr">
        <is>
          <t>VÄSTRA GÖTALANDS LÄN</t>
        </is>
      </c>
      <c r="E349" t="inlineStr">
        <is>
          <t>DALS-ED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10321-2021</t>
        </is>
      </c>
      <c r="B350" s="1" t="n">
        <v>44257</v>
      </c>
      <c r="C350" s="1" t="n">
        <v>45952</v>
      </c>
      <c r="D350" t="inlineStr">
        <is>
          <t>VÄSTRA GÖTALANDS LÄN</t>
        </is>
      </c>
      <c r="E350" t="inlineStr">
        <is>
          <t>DALS-ED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31259-2025</t>
        </is>
      </c>
      <c r="B351" s="1" t="n">
        <v>45833.32277777778</v>
      </c>
      <c r="C351" s="1" t="n">
        <v>45952</v>
      </c>
      <c r="D351" t="inlineStr">
        <is>
          <t>VÄSTRA GÖTALANDS LÄN</t>
        </is>
      </c>
      <c r="E351" t="inlineStr">
        <is>
          <t>DALS-ED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38579-2024</t>
        </is>
      </c>
      <c r="B352" s="1" t="n">
        <v>45546.64791666667</v>
      </c>
      <c r="C352" s="1" t="n">
        <v>45952</v>
      </c>
      <c r="D352" t="inlineStr">
        <is>
          <t>VÄSTRA GÖTALANDS LÄN</t>
        </is>
      </c>
      <c r="E352" t="inlineStr">
        <is>
          <t>DALS-ED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41151-2022</t>
        </is>
      </c>
      <c r="B353" s="1" t="n">
        <v>44825.8475</v>
      </c>
      <c r="C353" s="1" t="n">
        <v>45952</v>
      </c>
      <c r="D353" t="inlineStr">
        <is>
          <t>VÄSTRA GÖTALANDS LÄN</t>
        </is>
      </c>
      <c r="E353" t="inlineStr">
        <is>
          <t>DALS-ED</t>
        </is>
      </c>
      <c r="G353" t="n">
        <v>3.4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47650-2024</t>
        </is>
      </c>
      <c r="B354" s="1" t="n">
        <v>45588.38049768518</v>
      </c>
      <c r="C354" s="1" t="n">
        <v>45952</v>
      </c>
      <c r="D354" t="inlineStr">
        <is>
          <t>VÄSTRA GÖTALANDS LÄN</t>
        </is>
      </c>
      <c r="E354" t="inlineStr">
        <is>
          <t>DALS-ED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25795-2025</t>
        </is>
      </c>
      <c r="B355" s="1" t="n">
        <v>45804.39546296297</v>
      </c>
      <c r="C355" s="1" t="n">
        <v>45952</v>
      </c>
      <c r="D355" t="inlineStr">
        <is>
          <t>VÄSTRA GÖTALANDS LÄN</t>
        </is>
      </c>
      <c r="E355" t="inlineStr">
        <is>
          <t>DALS-ED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47311-2025</t>
        </is>
      </c>
      <c r="B356" s="1" t="n">
        <v>45930.54122685185</v>
      </c>
      <c r="C356" s="1" t="n">
        <v>45952</v>
      </c>
      <c r="D356" t="inlineStr">
        <is>
          <t>VÄSTRA GÖTALANDS LÄN</t>
        </is>
      </c>
      <c r="E356" t="inlineStr">
        <is>
          <t>DALS-ED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41853-2025</t>
        </is>
      </c>
      <c r="B357" s="1" t="n">
        <v>45902.90766203704</v>
      </c>
      <c r="C357" s="1" t="n">
        <v>45952</v>
      </c>
      <c r="D357" t="inlineStr">
        <is>
          <t>VÄSTRA GÖTALANDS LÄN</t>
        </is>
      </c>
      <c r="E357" t="inlineStr">
        <is>
          <t>DALS-ED</t>
        </is>
      </c>
      <c r="G357" t="n">
        <v>5.6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6515-2023</t>
        </is>
      </c>
      <c r="B358" s="1" t="n">
        <v>44966.38423611111</v>
      </c>
      <c r="C358" s="1" t="n">
        <v>45952</v>
      </c>
      <c r="D358" t="inlineStr">
        <is>
          <t>VÄSTRA GÖTALANDS LÄN</t>
        </is>
      </c>
      <c r="E358" t="inlineStr">
        <is>
          <t>DALS-ED</t>
        </is>
      </c>
      <c r="G358" t="n">
        <v>6.4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30380-2021</t>
        </is>
      </c>
      <c r="B359" s="1" t="n">
        <v>44364.47981481482</v>
      </c>
      <c r="C359" s="1" t="n">
        <v>45952</v>
      </c>
      <c r="D359" t="inlineStr">
        <is>
          <t>VÄSTRA GÖTALANDS LÄN</t>
        </is>
      </c>
      <c r="E359" t="inlineStr">
        <is>
          <t>DALS-ED</t>
        </is>
      </c>
      <c r="G359" t="n">
        <v>4.5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41709-2025</t>
        </is>
      </c>
      <c r="B360" s="1" t="n">
        <v>45902.42664351852</v>
      </c>
      <c r="C360" s="1" t="n">
        <v>45952</v>
      </c>
      <c r="D360" t="inlineStr">
        <is>
          <t>VÄSTRA GÖTALANDS LÄN</t>
        </is>
      </c>
      <c r="E360" t="inlineStr">
        <is>
          <t>DALS-ED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26899-2025</t>
        </is>
      </c>
      <c r="B361" s="1" t="n">
        <v>45811.34417824074</v>
      </c>
      <c r="C361" s="1" t="n">
        <v>45952</v>
      </c>
      <c r="D361" t="inlineStr">
        <is>
          <t>VÄSTRA GÖTALANDS LÄN</t>
        </is>
      </c>
      <c r="E361" t="inlineStr">
        <is>
          <t>DALS-ED</t>
        </is>
      </c>
      <c r="G361" t="n">
        <v>7.2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59854-2024</t>
        </is>
      </c>
      <c r="B362" s="1" t="n">
        <v>45639.71099537037</v>
      </c>
      <c r="C362" s="1" t="n">
        <v>45952</v>
      </c>
      <c r="D362" t="inlineStr">
        <is>
          <t>VÄSTRA GÖTALANDS LÄN</t>
        </is>
      </c>
      <c r="E362" t="inlineStr">
        <is>
          <t>DALS-ED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59855-2024</t>
        </is>
      </c>
      <c r="B363" s="1" t="n">
        <v>45639.71262731482</v>
      </c>
      <c r="C363" s="1" t="n">
        <v>45952</v>
      </c>
      <c r="D363" t="inlineStr">
        <is>
          <t>VÄSTRA GÖTALANDS LÄN</t>
        </is>
      </c>
      <c r="E363" t="inlineStr">
        <is>
          <t>DALS-ED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41859-2025</t>
        </is>
      </c>
      <c r="B364" s="1" t="n">
        <v>45903.23393518518</v>
      </c>
      <c r="C364" s="1" t="n">
        <v>45952</v>
      </c>
      <c r="D364" t="inlineStr">
        <is>
          <t>VÄSTRA GÖTALANDS LÄN</t>
        </is>
      </c>
      <c r="E364" t="inlineStr">
        <is>
          <t>DALS-ED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26864-2024</t>
        </is>
      </c>
      <c r="B365" s="1" t="n">
        <v>45470.60967592592</v>
      </c>
      <c r="C365" s="1" t="n">
        <v>45952</v>
      </c>
      <c r="D365" t="inlineStr">
        <is>
          <t>VÄSTRA GÖTALANDS LÄN</t>
        </is>
      </c>
      <c r="E365" t="inlineStr">
        <is>
          <t>DALS-ED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26860-2025</t>
        </is>
      </c>
      <c r="B366" s="1" t="n">
        <v>45810.68019675926</v>
      </c>
      <c r="C366" s="1" t="n">
        <v>45952</v>
      </c>
      <c r="D366" t="inlineStr">
        <is>
          <t>VÄSTRA GÖTALANDS LÄN</t>
        </is>
      </c>
      <c r="E366" t="inlineStr">
        <is>
          <t>DALS-ED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42362-2025</t>
        </is>
      </c>
      <c r="B367" s="1" t="n">
        <v>45905.31484953704</v>
      </c>
      <c r="C367" s="1" t="n">
        <v>45952</v>
      </c>
      <c r="D367" t="inlineStr">
        <is>
          <t>VÄSTRA GÖTALANDS LÄN</t>
        </is>
      </c>
      <c r="E367" t="inlineStr">
        <is>
          <t>DALS-ED</t>
        </is>
      </c>
      <c r="F367" t="inlineStr">
        <is>
          <t>Övriga Aktiebolag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42314-2025</t>
        </is>
      </c>
      <c r="B368" s="1" t="n">
        <v>45904.65920138889</v>
      </c>
      <c r="C368" s="1" t="n">
        <v>45952</v>
      </c>
      <c r="D368" t="inlineStr">
        <is>
          <t>VÄSTRA GÖTALANDS LÄN</t>
        </is>
      </c>
      <c r="E368" t="inlineStr">
        <is>
          <t>DALS-ED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50665-2021</t>
        </is>
      </c>
      <c r="B369" s="1" t="n">
        <v>44460</v>
      </c>
      <c r="C369" s="1" t="n">
        <v>45952</v>
      </c>
      <c r="D369" t="inlineStr">
        <is>
          <t>VÄSTRA GÖTALANDS LÄN</t>
        </is>
      </c>
      <c r="E369" t="inlineStr">
        <is>
          <t>DALS-ED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21140-2024</t>
        </is>
      </c>
      <c r="B370" s="1" t="n">
        <v>45440.38983796296</v>
      </c>
      <c r="C370" s="1" t="n">
        <v>45952</v>
      </c>
      <c r="D370" t="inlineStr">
        <is>
          <t>VÄSTRA GÖTALANDS LÄN</t>
        </is>
      </c>
      <c r="E370" t="inlineStr">
        <is>
          <t>DALS-ED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21148-2024</t>
        </is>
      </c>
      <c r="B371" s="1" t="n">
        <v>45440.40162037037</v>
      </c>
      <c r="C371" s="1" t="n">
        <v>45952</v>
      </c>
      <c r="D371" t="inlineStr">
        <is>
          <t>VÄSTRA GÖTALANDS LÄN</t>
        </is>
      </c>
      <c r="E371" t="inlineStr">
        <is>
          <t>DALS-ED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50943-2025</t>
        </is>
      </c>
      <c r="B372" s="1" t="n">
        <v>45946.72012731482</v>
      </c>
      <c r="C372" s="1" t="n">
        <v>45952</v>
      </c>
      <c r="D372" t="inlineStr">
        <is>
          <t>VÄSTRA GÖTALANDS LÄN</t>
        </is>
      </c>
      <c r="E372" t="inlineStr">
        <is>
          <t>DALS-ED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52860-2022</t>
        </is>
      </c>
      <c r="B373" s="1" t="n">
        <v>44875.48599537037</v>
      </c>
      <c r="C373" s="1" t="n">
        <v>45952</v>
      </c>
      <c r="D373" t="inlineStr">
        <is>
          <t>VÄSTRA GÖTALANDS LÄN</t>
        </is>
      </c>
      <c r="E373" t="inlineStr">
        <is>
          <t>DALS-ED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50735-2025</t>
        </is>
      </c>
      <c r="B374" s="1" t="n">
        <v>45946.36746527778</v>
      </c>
      <c r="C374" s="1" t="n">
        <v>45952</v>
      </c>
      <c r="D374" t="inlineStr">
        <is>
          <t>VÄSTRA GÖTALANDS LÄN</t>
        </is>
      </c>
      <c r="E374" t="inlineStr">
        <is>
          <t>DALS-ED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24021-2023</t>
        </is>
      </c>
      <c r="B375" s="1" t="n">
        <v>45078</v>
      </c>
      <c r="C375" s="1" t="n">
        <v>45952</v>
      </c>
      <c r="D375" t="inlineStr">
        <is>
          <t>VÄSTRA GÖTALANDS LÄN</t>
        </is>
      </c>
      <c r="E375" t="inlineStr">
        <is>
          <t>DALS-ED</t>
        </is>
      </c>
      <c r="G375" t="n">
        <v>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38578-2023</t>
        </is>
      </c>
      <c r="B376" s="1" t="n">
        <v>45162.62353009259</v>
      </c>
      <c r="C376" s="1" t="n">
        <v>45952</v>
      </c>
      <c r="D376" t="inlineStr">
        <is>
          <t>VÄSTRA GÖTALANDS LÄN</t>
        </is>
      </c>
      <c r="E376" t="inlineStr">
        <is>
          <t>DALS-ED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42306-2025</t>
        </is>
      </c>
      <c r="B377" s="1" t="n">
        <v>45904.65074074074</v>
      </c>
      <c r="C377" s="1" t="n">
        <v>45952</v>
      </c>
      <c r="D377" t="inlineStr">
        <is>
          <t>VÄSTRA GÖTALANDS LÄN</t>
        </is>
      </c>
      <c r="E377" t="inlineStr">
        <is>
          <t>DALS-ED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59815-2023</t>
        </is>
      </c>
      <c r="B378" s="1" t="n">
        <v>45257</v>
      </c>
      <c r="C378" s="1" t="n">
        <v>45952</v>
      </c>
      <c r="D378" t="inlineStr">
        <is>
          <t>VÄSTRA GÖTALANDS LÄN</t>
        </is>
      </c>
      <c r="E378" t="inlineStr">
        <is>
          <t>DALS-ED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27152-2025</t>
        </is>
      </c>
      <c r="B379" s="1" t="n">
        <v>45812.32118055555</v>
      </c>
      <c r="C379" s="1" t="n">
        <v>45952</v>
      </c>
      <c r="D379" t="inlineStr">
        <is>
          <t>VÄSTRA GÖTALANDS LÄN</t>
        </is>
      </c>
      <c r="E379" t="inlineStr">
        <is>
          <t>DALS-ED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23862-2023</t>
        </is>
      </c>
      <c r="B380" s="1" t="n">
        <v>45075</v>
      </c>
      <c r="C380" s="1" t="n">
        <v>45952</v>
      </c>
      <c r="D380" t="inlineStr">
        <is>
          <t>VÄSTRA GÖTALANDS LÄN</t>
        </is>
      </c>
      <c r="E380" t="inlineStr">
        <is>
          <t>DALS-ED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55912-2024</t>
        </is>
      </c>
      <c r="B381" s="1" t="n">
        <v>45623.59274305555</v>
      </c>
      <c r="C381" s="1" t="n">
        <v>45952</v>
      </c>
      <c r="D381" t="inlineStr">
        <is>
          <t>VÄSTRA GÖTALANDS LÄN</t>
        </is>
      </c>
      <c r="E381" t="inlineStr">
        <is>
          <t>DALS-ED</t>
        </is>
      </c>
      <c r="G381" t="n">
        <v>7.7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42190-2025</t>
        </is>
      </c>
      <c r="B382" s="1" t="n">
        <v>45904.47331018518</v>
      </c>
      <c r="C382" s="1" t="n">
        <v>45952</v>
      </c>
      <c r="D382" t="inlineStr">
        <is>
          <t>VÄSTRA GÖTALANDS LÄN</t>
        </is>
      </c>
      <c r="E382" t="inlineStr">
        <is>
          <t>DALS-ED</t>
        </is>
      </c>
      <c r="G382" t="n">
        <v>6.3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42260-2025</t>
        </is>
      </c>
      <c r="B383" s="1" t="n">
        <v>45904.59520833333</v>
      </c>
      <c r="C383" s="1" t="n">
        <v>45952</v>
      </c>
      <c r="D383" t="inlineStr">
        <is>
          <t>VÄSTRA GÖTALANDS LÄN</t>
        </is>
      </c>
      <c r="E383" t="inlineStr">
        <is>
          <t>DALS-ED</t>
        </is>
      </c>
      <c r="G383" t="n">
        <v>12.9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32195-2022</t>
        </is>
      </c>
      <c r="B384" s="1" t="n">
        <v>44781.39569444444</v>
      </c>
      <c r="C384" s="1" t="n">
        <v>45952</v>
      </c>
      <c r="D384" t="inlineStr">
        <is>
          <t>VÄSTRA GÖTALANDS LÄN</t>
        </is>
      </c>
      <c r="E384" t="inlineStr">
        <is>
          <t>DALS-ED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42371-2025</t>
        </is>
      </c>
      <c r="B385" s="1" t="n">
        <v>45905.33233796297</v>
      </c>
      <c r="C385" s="1" t="n">
        <v>45952</v>
      </c>
      <c r="D385" t="inlineStr">
        <is>
          <t>VÄSTRA GÖTALANDS LÄN</t>
        </is>
      </c>
      <c r="E385" t="inlineStr">
        <is>
          <t>DALS-ED</t>
        </is>
      </c>
      <c r="F385" t="inlineStr">
        <is>
          <t>Övriga Aktiebolag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42351-2025</t>
        </is>
      </c>
      <c r="B386" s="1" t="n">
        <v>45904.81601851852</v>
      </c>
      <c r="C386" s="1" t="n">
        <v>45952</v>
      </c>
      <c r="D386" t="inlineStr">
        <is>
          <t>VÄSTRA GÖTALANDS LÄN</t>
        </is>
      </c>
      <c r="E386" t="inlineStr">
        <is>
          <t>DALS-ED</t>
        </is>
      </c>
      <c r="F386" t="inlineStr">
        <is>
          <t>Övriga Aktiebolag</t>
        </is>
      </c>
      <c r="G386" t="n">
        <v>5.2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36803-2024</t>
        </is>
      </c>
      <c r="B387" s="1" t="n">
        <v>45538.46005787037</v>
      </c>
      <c r="C387" s="1" t="n">
        <v>45952</v>
      </c>
      <c r="D387" t="inlineStr">
        <is>
          <t>VÄSTRA GÖTALANDS LÄN</t>
        </is>
      </c>
      <c r="E387" t="inlineStr">
        <is>
          <t>DALS-ED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36342-2023</t>
        </is>
      </c>
      <c r="B388" s="1" t="n">
        <v>45152.45721064815</v>
      </c>
      <c r="C388" s="1" t="n">
        <v>45952</v>
      </c>
      <c r="D388" t="inlineStr">
        <is>
          <t>VÄSTRA GÖTALANDS LÄN</t>
        </is>
      </c>
      <c r="E388" t="inlineStr">
        <is>
          <t>DALS-ED</t>
        </is>
      </c>
      <c r="G388" t="n">
        <v>5.2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50732-2024</t>
        </is>
      </c>
      <c r="B389" s="1" t="n">
        <v>45602.38895833334</v>
      </c>
      <c r="C389" s="1" t="n">
        <v>45952</v>
      </c>
      <c r="D389" t="inlineStr">
        <is>
          <t>VÄSTRA GÖTALANDS LÄN</t>
        </is>
      </c>
      <c r="E389" t="inlineStr">
        <is>
          <t>DALS-ED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27907-2025</t>
        </is>
      </c>
      <c r="B390" s="1" t="n">
        <v>45817.47203703703</v>
      </c>
      <c r="C390" s="1" t="n">
        <v>45952</v>
      </c>
      <c r="D390" t="inlineStr">
        <is>
          <t>VÄSTRA GÖTALANDS LÄN</t>
        </is>
      </c>
      <c r="E390" t="inlineStr">
        <is>
          <t>DALS-ED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6113-2021</t>
        </is>
      </c>
      <c r="B391" s="1" t="n">
        <v>44232</v>
      </c>
      <c r="C391" s="1" t="n">
        <v>45952</v>
      </c>
      <c r="D391" t="inlineStr">
        <is>
          <t>VÄSTRA GÖTALANDS LÄN</t>
        </is>
      </c>
      <c r="E391" t="inlineStr">
        <is>
          <t>DALS-ED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51554-2025</t>
        </is>
      </c>
      <c r="B392" s="1" t="n">
        <v>45950.88504629629</v>
      </c>
      <c r="C392" s="1" t="n">
        <v>45952</v>
      </c>
      <c r="D392" t="inlineStr">
        <is>
          <t>VÄSTRA GÖTALANDS LÄN</t>
        </is>
      </c>
      <c r="E392" t="inlineStr">
        <is>
          <t>DALS-ED</t>
        </is>
      </c>
      <c r="F392" t="inlineStr">
        <is>
          <t>Kyrkan</t>
        </is>
      </c>
      <c r="G392" t="n">
        <v>5.3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42781-2025</t>
        </is>
      </c>
      <c r="B393" s="1" t="n">
        <v>45908.50071759259</v>
      </c>
      <c r="C393" s="1" t="n">
        <v>45952</v>
      </c>
      <c r="D393" t="inlineStr">
        <is>
          <t>VÄSTRA GÖTALANDS LÄN</t>
        </is>
      </c>
      <c r="E393" t="inlineStr">
        <is>
          <t>DALS-ED</t>
        </is>
      </c>
      <c r="F393" t="inlineStr">
        <is>
          <t>Kyrkan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28414-2025</t>
        </is>
      </c>
      <c r="B394" s="1" t="n">
        <v>45819.35086805555</v>
      </c>
      <c r="C394" s="1" t="n">
        <v>45952</v>
      </c>
      <c r="D394" t="inlineStr">
        <is>
          <t>VÄSTRA GÖTALANDS LÄN</t>
        </is>
      </c>
      <c r="E394" t="inlineStr">
        <is>
          <t>DALS-ED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51821-2025</t>
        </is>
      </c>
      <c r="B395" s="1" t="n">
        <v>45951.90053240741</v>
      </c>
      <c r="C395" s="1" t="n">
        <v>45952</v>
      </c>
      <c r="D395" t="inlineStr">
        <is>
          <t>VÄSTRA GÖTALANDS LÄN</t>
        </is>
      </c>
      <c r="E395" t="inlineStr">
        <is>
          <t>DALS-ED</t>
        </is>
      </c>
      <c r="F395" t="inlineStr">
        <is>
          <t>Kyrkan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51817-2025</t>
        </is>
      </c>
      <c r="B396" s="1" t="n">
        <v>45951.85413194444</v>
      </c>
      <c r="C396" s="1" t="n">
        <v>45952</v>
      </c>
      <c r="D396" t="inlineStr">
        <is>
          <t>VÄSTRA GÖTALANDS LÄN</t>
        </is>
      </c>
      <c r="E396" t="inlineStr">
        <is>
          <t>DALS-ED</t>
        </is>
      </c>
      <c r="G396" t="n">
        <v>7.6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31750-2025</t>
        </is>
      </c>
      <c r="B397" s="1" t="n">
        <v>45834.48267361111</v>
      </c>
      <c r="C397" s="1" t="n">
        <v>45952</v>
      </c>
      <c r="D397" t="inlineStr">
        <is>
          <t>VÄSTRA GÖTALANDS LÄN</t>
        </is>
      </c>
      <c r="E397" t="inlineStr">
        <is>
          <t>DALS-ED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61497-2024</t>
        </is>
      </c>
      <c r="B398" s="1" t="n">
        <v>45646.55346064815</v>
      </c>
      <c r="C398" s="1" t="n">
        <v>45952</v>
      </c>
      <c r="D398" t="inlineStr">
        <is>
          <t>VÄSTRA GÖTALANDS LÄN</t>
        </is>
      </c>
      <c r="E398" t="inlineStr">
        <is>
          <t>DALS-ED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42953-2025</t>
        </is>
      </c>
      <c r="B399" s="1" t="n">
        <v>45909.35702546296</v>
      </c>
      <c r="C399" s="1" t="n">
        <v>45952</v>
      </c>
      <c r="D399" t="inlineStr">
        <is>
          <t>VÄSTRA GÖTALANDS LÄN</t>
        </is>
      </c>
      <c r="E399" t="inlineStr">
        <is>
          <t>DALS-ED</t>
        </is>
      </c>
      <c r="F399" t="inlineStr">
        <is>
          <t>Kyrkan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55088-2024</t>
        </is>
      </c>
      <c r="B400" s="1" t="n">
        <v>45621.43332175926</v>
      </c>
      <c r="C400" s="1" t="n">
        <v>45952</v>
      </c>
      <c r="D400" t="inlineStr">
        <is>
          <t>VÄSTRA GÖTALANDS LÄN</t>
        </is>
      </c>
      <c r="E400" t="inlineStr">
        <is>
          <t>DALS-ED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42703-2025</t>
        </is>
      </c>
      <c r="B401" s="1" t="n">
        <v>45908.36853009259</v>
      </c>
      <c r="C401" s="1" t="n">
        <v>45952</v>
      </c>
      <c r="D401" t="inlineStr">
        <is>
          <t>VÄSTRA GÖTALANDS LÄN</t>
        </is>
      </c>
      <c r="E401" t="inlineStr">
        <is>
          <t>DALS-ED</t>
        </is>
      </c>
      <c r="F401" t="inlineStr">
        <is>
          <t>Kyrkan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40372-2022</t>
        </is>
      </c>
      <c r="B402" s="1" t="n">
        <v>44823</v>
      </c>
      <c r="C402" s="1" t="n">
        <v>45952</v>
      </c>
      <c r="D402" t="inlineStr">
        <is>
          <t>VÄSTRA GÖTALANDS LÄN</t>
        </is>
      </c>
      <c r="E402" t="inlineStr">
        <is>
          <t>DALS-ED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31732-2025</t>
        </is>
      </c>
      <c r="B403" s="1" t="n">
        <v>45834.47009259259</v>
      </c>
      <c r="C403" s="1" t="n">
        <v>45952</v>
      </c>
      <c r="D403" t="inlineStr">
        <is>
          <t>VÄSTRA GÖTALANDS LÄN</t>
        </is>
      </c>
      <c r="E403" t="inlineStr">
        <is>
          <t>DALS-ED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51816-2025</t>
        </is>
      </c>
      <c r="B404" s="1" t="n">
        <v>45951.85037037037</v>
      </c>
      <c r="C404" s="1" t="n">
        <v>45952</v>
      </c>
      <c r="D404" t="inlineStr">
        <is>
          <t>VÄSTRA GÖTALANDS LÄN</t>
        </is>
      </c>
      <c r="E404" t="inlineStr">
        <is>
          <t>DALS-ED</t>
        </is>
      </c>
      <c r="G404" t="n">
        <v>7.7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51818-2025</t>
        </is>
      </c>
      <c r="B405" s="1" t="n">
        <v>45951.88065972222</v>
      </c>
      <c r="C405" s="1" t="n">
        <v>45952</v>
      </c>
      <c r="D405" t="inlineStr">
        <is>
          <t>VÄSTRA GÖTALANDS LÄN</t>
        </is>
      </c>
      <c r="E405" t="inlineStr">
        <is>
          <t>DALS-ED</t>
        </is>
      </c>
      <c r="F405" t="inlineStr">
        <is>
          <t>Kyrkan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43086-2025</t>
        </is>
      </c>
      <c r="B406" s="1" t="n">
        <v>45909.61884259259</v>
      </c>
      <c r="C406" s="1" t="n">
        <v>45952</v>
      </c>
      <c r="D406" t="inlineStr">
        <is>
          <t>VÄSTRA GÖTALANDS LÄN</t>
        </is>
      </c>
      <c r="E406" t="inlineStr">
        <is>
          <t>DALS-ED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29556-2025</t>
        </is>
      </c>
      <c r="B407" s="1" t="n">
        <v>45825.35626157407</v>
      </c>
      <c r="C407" s="1" t="n">
        <v>45952</v>
      </c>
      <c r="D407" t="inlineStr">
        <is>
          <t>VÄSTRA GÖTALANDS LÄN</t>
        </is>
      </c>
      <c r="E407" t="inlineStr">
        <is>
          <t>DALS-ED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29686-2025</t>
        </is>
      </c>
      <c r="B408" s="1" t="n">
        <v>45825.51634259259</v>
      </c>
      <c r="C408" s="1" t="n">
        <v>45952</v>
      </c>
      <c r="D408" t="inlineStr">
        <is>
          <t>VÄSTRA GÖTALANDS LÄN</t>
        </is>
      </c>
      <c r="E408" t="inlineStr">
        <is>
          <t>DALS-ED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29790-2025</t>
        </is>
      </c>
      <c r="B409" s="1" t="n">
        <v>45825.66005787037</v>
      </c>
      <c r="C409" s="1" t="n">
        <v>45952</v>
      </c>
      <c r="D409" t="inlineStr">
        <is>
          <t>VÄSTRA GÖTALANDS LÄN</t>
        </is>
      </c>
      <c r="E409" t="inlineStr">
        <is>
          <t>DALS-ED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29692-2025</t>
        </is>
      </c>
      <c r="B410" s="1" t="n">
        <v>45825.54019675926</v>
      </c>
      <c r="C410" s="1" t="n">
        <v>45952</v>
      </c>
      <c r="D410" t="inlineStr">
        <is>
          <t>VÄSTRA GÖTALANDS LÄN</t>
        </is>
      </c>
      <c r="E410" t="inlineStr">
        <is>
          <t>DALS-ED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27876-2024</t>
        </is>
      </c>
      <c r="B411" s="1" t="n">
        <v>45475.72972222222</v>
      </c>
      <c r="C411" s="1" t="n">
        <v>45952</v>
      </c>
      <c r="D411" t="inlineStr">
        <is>
          <t>VÄSTRA GÖTALANDS LÄN</t>
        </is>
      </c>
      <c r="E411" t="inlineStr">
        <is>
          <t>DALS-ED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27877-2024</t>
        </is>
      </c>
      <c r="B412" s="1" t="n">
        <v>45475.73616898148</v>
      </c>
      <c r="C412" s="1" t="n">
        <v>45952</v>
      </c>
      <c r="D412" t="inlineStr">
        <is>
          <t>VÄSTRA GÖTALANDS LÄN</t>
        </is>
      </c>
      <c r="E412" t="inlineStr">
        <is>
          <t>DALS-ED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58855-2024</t>
        </is>
      </c>
      <c r="B413" s="1" t="n">
        <v>45636.39221064815</v>
      </c>
      <c r="C413" s="1" t="n">
        <v>45952</v>
      </c>
      <c r="D413" t="inlineStr">
        <is>
          <t>VÄSTRA GÖTALANDS LÄN</t>
        </is>
      </c>
      <c r="E413" t="inlineStr">
        <is>
          <t>DALS-ED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29827-2025</t>
        </is>
      </c>
      <c r="B414" s="1" t="n">
        <v>45825.88684027778</v>
      </c>
      <c r="C414" s="1" t="n">
        <v>45952</v>
      </c>
      <c r="D414" t="inlineStr">
        <is>
          <t>VÄSTRA GÖTALANDS LÄN</t>
        </is>
      </c>
      <c r="E414" t="inlineStr">
        <is>
          <t>DALS-ED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4724-2022</t>
        </is>
      </c>
      <c r="B415" s="1" t="n">
        <v>44592</v>
      </c>
      <c r="C415" s="1" t="n">
        <v>45952</v>
      </c>
      <c r="D415" t="inlineStr">
        <is>
          <t>VÄSTRA GÖTALANDS LÄN</t>
        </is>
      </c>
      <c r="E415" t="inlineStr">
        <is>
          <t>DALS-ED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52277-2023</t>
        </is>
      </c>
      <c r="B416" s="1" t="n">
        <v>45217</v>
      </c>
      <c r="C416" s="1" t="n">
        <v>45952</v>
      </c>
      <c r="D416" t="inlineStr">
        <is>
          <t>VÄSTRA GÖTALANDS LÄN</t>
        </is>
      </c>
      <c r="E416" t="inlineStr">
        <is>
          <t>DALS-ED</t>
        </is>
      </c>
      <c r="F416" t="inlineStr">
        <is>
          <t>Kyrkan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18456-2025</t>
        </is>
      </c>
      <c r="B417" s="1" t="n">
        <v>45762.67017361111</v>
      </c>
      <c r="C417" s="1" t="n">
        <v>45952</v>
      </c>
      <c r="D417" t="inlineStr">
        <is>
          <t>VÄSTRA GÖTALANDS LÄN</t>
        </is>
      </c>
      <c r="E417" t="inlineStr">
        <is>
          <t>DALS-ED</t>
        </is>
      </c>
      <c r="G417" t="n">
        <v>3.7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18520-2025</t>
        </is>
      </c>
      <c r="B418" s="1" t="n">
        <v>45763.39306712963</v>
      </c>
      <c r="C418" s="1" t="n">
        <v>45952</v>
      </c>
      <c r="D418" t="inlineStr">
        <is>
          <t>VÄSTRA GÖTALANDS LÄN</t>
        </is>
      </c>
      <c r="E418" t="inlineStr">
        <is>
          <t>DALS-ED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18523-2025</t>
        </is>
      </c>
      <c r="B419" s="1" t="n">
        <v>45763.39765046296</v>
      </c>
      <c r="C419" s="1" t="n">
        <v>45952</v>
      </c>
      <c r="D419" t="inlineStr">
        <is>
          <t>VÄSTRA GÖTALANDS LÄN</t>
        </is>
      </c>
      <c r="E419" t="inlineStr">
        <is>
          <t>DALS-ED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30708-2025</t>
        </is>
      </c>
      <c r="B420" s="1" t="n">
        <v>45831.55090277778</v>
      </c>
      <c r="C420" s="1" t="n">
        <v>45952</v>
      </c>
      <c r="D420" t="inlineStr">
        <is>
          <t>VÄSTRA GÖTALANDS LÄN</t>
        </is>
      </c>
      <c r="E420" t="inlineStr">
        <is>
          <t>DALS-ED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2632-2025</t>
        </is>
      </c>
      <c r="B421" s="1" t="n">
        <v>45675.8675</v>
      </c>
      <c r="C421" s="1" t="n">
        <v>45952</v>
      </c>
      <c r="D421" t="inlineStr">
        <is>
          <t>VÄSTRA GÖTALANDS LÄN</t>
        </is>
      </c>
      <c r="E421" t="inlineStr">
        <is>
          <t>DALS-ED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5114-2023</t>
        </is>
      </c>
      <c r="B422" s="1" t="n">
        <v>44958.66506944445</v>
      </c>
      <c r="C422" s="1" t="n">
        <v>45952</v>
      </c>
      <c r="D422" t="inlineStr">
        <is>
          <t>VÄSTRA GÖTALANDS LÄN</t>
        </is>
      </c>
      <c r="E422" t="inlineStr">
        <is>
          <t>DALS-ED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29047-2023</t>
        </is>
      </c>
      <c r="B423" s="1" t="n">
        <v>45104</v>
      </c>
      <c r="C423" s="1" t="n">
        <v>45952</v>
      </c>
      <c r="D423" t="inlineStr">
        <is>
          <t>VÄSTRA GÖTALANDS LÄN</t>
        </is>
      </c>
      <c r="E423" t="inlineStr">
        <is>
          <t>DALS-ED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31150-2025</t>
        </is>
      </c>
      <c r="B424" s="1" t="n">
        <v>45832.64126157408</v>
      </c>
      <c r="C424" s="1" t="n">
        <v>45952</v>
      </c>
      <c r="D424" t="inlineStr">
        <is>
          <t>VÄSTRA GÖTALANDS LÄN</t>
        </is>
      </c>
      <c r="E424" t="inlineStr">
        <is>
          <t>DALS-ED</t>
        </is>
      </c>
      <c r="F424" t="inlineStr">
        <is>
          <t>Övriga Aktiebolag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31871-2025</t>
        </is>
      </c>
      <c r="B425" s="1" t="n">
        <v>45834.64814814815</v>
      </c>
      <c r="C425" s="1" t="n">
        <v>45952</v>
      </c>
      <c r="D425" t="inlineStr">
        <is>
          <t>VÄSTRA GÖTALANDS LÄN</t>
        </is>
      </c>
      <c r="E425" t="inlineStr">
        <is>
          <t>DALS-ED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12988-2022</t>
        </is>
      </c>
      <c r="B426" s="1" t="n">
        <v>44643</v>
      </c>
      <c r="C426" s="1" t="n">
        <v>45952</v>
      </c>
      <c r="D426" t="inlineStr">
        <is>
          <t>VÄSTRA GÖTALANDS LÄN</t>
        </is>
      </c>
      <c r="E426" t="inlineStr">
        <is>
          <t>DALS-ED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31867-2025</t>
        </is>
      </c>
      <c r="B427" s="1" t="n">
        <v>45834.64337962963</v>
      </c>
      <c r="C427" s="1" t="n">
        <v>45952</v>
      </c>
      <c r="D427" t="inlineStr">
        <is>
          <t>VÄSTRA GÖTALANDS LÄN</t>
        </is>
      </c>
      <c r="E427" t="inlineStr">
        <is>
          <t>DALS-ED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31879-2025</t>
        </is>
      </c>
      <c r="B428" s="1" t="n">
        <v>45834.65471064814</v>
      </c>
      <c r="C428" s="1" t="n">
        <v>45952</v>
      </c>
      <c r="D428" t="inlineStr">
        <is>
          <t>VÄSTRA GÖTALANDS LÄN</t>
        </is>
      </c>
      <c r="E428" t="inlineStr">
        <is>
          <t>DALS-ED</t>
        </is>
      </c>
      <c r="G428" t="n">
        <v>4.3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40972-2023</t>
        </is>
      </c>
      <c r="B429" s="1" t="n">
        <v>45173.48878472222</v>
      </c>
      <c r="C429" s="1" t="n">
        <v>45952</v>
      </c>
      <c r="D429" t="inlineStr">
        <is>
          <t>VÄSTRA GÖTALANDS LÄN</t>
        </is>
      </c>
      <c r="E429" t="inlineStr">
        <is>
          <t>DALS-ED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18228-2025</t>
        </is>
      </c>
      <c r="B430" s="1" t="n">
        <v>45761.83359953704</v>
      </c>
      <c r="C430" s="1" t="n">
        <v>45952</v>
      </c>
      <c r="D430" t="inlineStr">
        <is>
          <t>VÄSTRA GÖTALANDS LÄN</t>
        </is>
      </c>
      <c r="E430" t="inlineStr">
        <is>
          <t>DALS-ED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32770-2025</t>
        </is>
      </c>
      <c r="B431" s="1" t="n">
        <v>45839.45863425926</v>
      </c>
      <c r="C431" s="1" t="n">
        <v>45952</v>
      </c>
      <c r="D431" t="inlineStr">
        <is>
          <t>VÄSTRA GÖTALANDS LÄN</t>
        </is>
      </c>
      <c r="E431" t="inlineStr">
        <is>
          <t>DALS-ED</t>
        </is>
      </c>
      <c r="F431" t="inlineStr">
        <is>
          <t>Övriga Aktiebolag</t>
        </is>
      </c>
      <c r="G431" t="n">
        <v>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56341-2024</t>
        </is>
      </c>
      <c r="B432" s="1" t="n">
        <v>45624.8387037037</v>
      </c>
      <c r="C432" s="1" t="n">
        <v>45952</v>
      </c>
      <c r="D432" t="inlineStr">
        <is>
          <t>VÄSTRA GÖTALANDS LÄN</t>
        </is>
      </c>
      <c r="E432" t="inlineStr">
        <is>
          <t>DALS-ED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8621-2024</t>
        </is>
      </c>
      <c r="B433" s="1" t="n">
        <v>45355.76253472222</v>
      </c>
      <c r="C433" s="1" t="n">
        <v>45952</v>
      </c>
      <c r="D433" t="inlineStr">
        <is>
          <t>VÄSTRA GÖTALANDS LÄN</t>
        </is>
      </c>
      <c r="E433" t="inlineStr">
        <is>
          <t>DALS-ED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33172-2025</t>
        </is>
      </c>
      <c r="B434" s="1" t="n">
        <v>45840.58383101852</v>
      </c>
      <c r="C434" s="1" t="n">
        <v>45952</v>
      </c>
      <c r="D434" t="inlineStr">
        <is>
          <t>VÄSTRA GÖTALANDS LÄN</t>
        </is>
      </c>
      <c r="E434" t="inlineStr">
        <is>
          <t>DALS-ED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33169-2025</t>
        </is>
      </c>
      <c r="B435" s="1" t="n">
        <v>45840.58173611111</v>
      </c>
      <c r="C435" s="1" t="n">
        <v>45952</v>
      </c>
      <c r="D435" t="inlineStr">
        <is>
          <t>VÄSTRA GÖTALANDS LÄN</t>
        </is>
      </c>
      <c r="E435" t="inlineStr">
        <is>
          <t>DALS-ED</t>
        </is>
      </c>
      <c r="G435" t="n">
        <v>4.4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33967-2025</t>
        </is>
      </c>
      <c r="B436" s="1" t="n">
        <v>45842.81519675926</v>
      </c>
      <c r="C436" s="1" t="n">
        <v>45952</v>
      </c>
      <c r="D436" t="inlineStr">
        <is>
          <t>VÄSTRA GÖTALANDS LÄN</t>
        </is>
      </c>
      <c r="E436" t="inlineStr">
        <is>
          <t>DALS-ED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34026-2025</t>
        </is>
      </c>
      <c r="B437" s="1" t="n">
        <v>45845.35856481481</v>
      </c>
      <c r="C437" s="1" t="n">
        <v>45952</v>
      </c>
      <c r="D437" t="inlineStr">
        <is>
          <t>VÄSTRA GÖTALANDS LÄN</t>
        </is>
      </c>
      <c r="E437" t="inlineStr">
        <is>
          <t>DALS-ED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52349-2024</t>
        </is>
      </c>
      <c r="B438" s="1" t="n">
        <v>45609.34872685185</v>
      </c>
      <c r="C438" s="1" t="n">
        <v>45952</v>
      </c>
      <c r="D438" t="inlineStr">
        <is>
          <t>VÄSTRA GÖTALANDS LÄN</t>
        </is>
      </c>
      <c r="E438" t="inlineStr">
        <is>
          <t>DALS-ED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52373-2024</t>
        </is>
      </c>
      <c r="B439" s="1" t="n">
        <v>45609.39646990741</v>
      </c>
      <c r="C439" s="1" t="n">
        <v>45952</v>
      </c>
      <c r="D439" t="inlineStr">
        <is>
          <t>VÄSTRA GÖTALANDS LÄN</t>
        </is>
      </c>
      <c r="E439" t="inlineStr">
        <is>
          <t>DALS-ED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54183-2024</t>
        </is>
      </c>
      <c r="B440" s="1" t="n">
        <v>45616.63967592592</v>
      </c>
      <c r="C440" s="1" t="n">
        <v>45952</v>
      </c>
      <c r="D440" t="inlineStr">
        <is>
          <t>VÄSTRA GÖTALANDS LÄN</t>
        </is>
      </c>
      <c r="E440" t="inlineStr">
        <is>
          <t>DALS-ED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34380-2025</t>
        </is>
      </c>
      <c r="B441" s="1" t="n">
        <v>45846.5428587963</v>
      </c>
      <c r="C441" s="1" t="n">
        <v>45952</v>
      </c>
      <c r="D441" t="inlineStr">
        <is>
          <t>VÄSTRA GÖTALANDS LÄN</t>
        </is>
      </c>
      <c r="E441" t="inlineStr">
        <is>
          <t>DALS-ED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56442-2023</t>
        </is>
      </c>
      <c r="B442" s="1" t="n">
        <v>45237</v>
      </c>
      <c r="C442" s="1" t="n">
        <v>45952</v>
      </c>
      <c r="D442" t="inlineStr">
        <is>
          <t>VÄSTRA GÖTALANDS LÄN</t>
        </is>
      </c>
      <c r="E442" t="inlineStr">
        <is>
          <t>DALS-ED</t>
        </is>
      </c>
      <c r="F442" t="inlineStr">
        <is>
          <t>Kyrkan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34874-2025</t>
        </is>
      </c>
      <c r="B443" s="1" t="n">
        <v>45849.45528935185</v>
      </c>
      <c r="C443" s="1" t="n">
        <v>45952</v>
      </c>
      <c r="D443" t="inlineStr">
        <is>
          <t>VÄSTRA GÖTALANDS LÄN</t>
        </is>
      </c>
      <c r="E443" t="inlineStr">
        <is>
          <t>DALS-ED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9039-2025</t>
        </is>
      </c>
      <c r="B444" s="1" t="n">
        <v>45713.62387731481</v>
      </c>
      <c r="C444" s="1" t="n">
        <v>45952</v>
      </c>
      <c r="D444" t="inlineStr">
        <is>
          <t>VÄSTRA GÖTALANDS LÄN</t>
        </is>
      </c>
      <c r="E444" t="inlineStr">
        <is>
          <t>DALS-ED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21401-2025</t>
        </is>
      </c>
      <c r="B445" s="1" t="n">
        <v>45782</v>
      </c>
      <c r="C445" s="1" t="n">
        <v>45952</v>
      </c>
      <c r="D445" t="inlineStr">
        <is>
          <t>VÄSTRA GÖTALANDS LÄN</t>
        </is>
      </c>
      <c r="E445" t="inlineStr">
        <is>
          <t>DALS-ED</t>
        </is>
      </c>
      <c r="G445" t="n">
        <v>4.8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17142-2024</t>
        </is>
      </c>
      <c r="B446" s="1" t="n">
        <v>45412.63640046296</v>
      </c>
      <c r="C446" s="1" t="n">
        <v>45952</v>
      </c>
      <c r="D446" t="inlineStr">
        <is>
          <t>VÄSTRA GÖTALANDS LÄN</t>
        </is>
      </c>
      <c r="E446" t="inlineStr">
        <is>
          <t>DALS-ED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43841-2024</t>
        </is>
      </c>
      <c r="B447" s="1" t="n">
        <v>45572.34341435185</v>
      </c>
      <c r="C447" s="1" t="n">
        <v>45952</v>
      </c>
      <c r="D447" t="inlineStr">
        <is>
          <t>VÄSTRA GÖTALANDS LÄN</t>
        </is>
      </c>
      <c r="E447" t="inlineStr">
        <is>
          <t>DALS-ED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31754-2022</t>
        </is>
      </c>
      <c r="B448" s="1" t="n">
        <v>44776</v>
      </c>
      <c r="C448" s="1" t="n">
        <v>45952</v>
      </c>
      <c r="D448" t="inlineStr">
        <is>
          <t>VÄSTRA GÖTALANDS LÄN</t>
        </is>
      </c>
      <c r="E448" t="inlineStr">
        <is>
          <t>DALS-ED</t>
        </is>
      </c>
      <c r="G448" t="n">
        <v>4.2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21370-2022</t>
        </is>
      </c>
      <c r="B449" s="1" t="n">
        <v>44705.70888888889</v>
      </c>
      <c r="C449" s="1" t="n">
        <v>45952</v>
      </c>
      <c r="D449" t="inlineStr">
        <is>
          <t>VÄSTRA GÖTALANDS LÄN</t>
        </is>
      </c>
      <c r="E449" t="inlineStr">
        <is>
          <t>DALS-ED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11656-2021</t>
        </is>
      </c>
      <c r="B450" s="1" t="n">
        <v>44264</v>
      </c>
      <c r="C450" s="1" t="n">
        <v>45952</v>
      </c>
      <c r="D450" t="inlineStr">
        <is>
          <t>VÄSTRA GÖTALANDS LÄN</t>
        </is>
      </c>
      <c r="E450" t="inlineStr">
        <is>
          <t>DALS-ED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23695-2024</t>
        </is>
      </c>
      <c r="B451" s="1" t="n">
        <v>45454.66747685185</v>
      </c>
      <c r="C451" s="1" t="n">
        <v>45952</v>
      </c>
      <c r="D451" t="inlineStr">
        <is>
          <t>VÄSTRA GÖTALANDS LÄN</t>
        </is>
      </c>
      <c r="E451" t="inlineStr">
        <is>
          <t>DALS-ED</t>
        </is>
      </c>
      <c r="F451" t="inlineStr">
        <is>
          <t>Kyrkan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12975-2025</t>
        </is>
      </c>
      <c r="B452" s="1" t="n">
        <v>45734.45221064815</v>
      </c>
      <c r="C452" s="1" t="n">
        <v>45952</v>
      </c>
      <c r="D452" t="inlineStr">
        <is>
          <t>VÄSTRA GÖTALANDS LÄN</t>
        </is>
      </c>
      <c r="E452" t="inlineStr">
        <is>
          <t>DALS-ED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43376-2025</t>
        </is>
      </c>
      <c r="B453" s="1" t="n">
        <v>45911.35574074074</v>
      </c>
      <c r="C453" s="1" t="n">
        <v>45952</v>
      </c>
      <c r="D453" t="inlineStr">
        <is>
          <t>VÄSTRA GÖTALANDS LÄN</t>
        </is>
      </c>
      <c r="E453" t="inlineStr">
        <is>
          <t>DALS-ED</t>
        </is>
      </c>
      <c r="G453" t="n">
        <v>5.3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53910-2024</t>
        </is>
      </c>
      <c r="B454" s="1" t="n">
        <v>45615.72082175926</v>
      </c>
      <c r="C454" s="1" t="n">
        <v>45952</v>
      </c>
      <c r="D454" t="inlineStr">
        <is>
          <t>VÄSTRA GÖTALANDS LÄN</t>
        </is>
      </c>
      <c r="E454" t="inlineStr">
        <is>
          <t>DALS-ED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43358-2025</t>
        </is>
      </c>
      <c r="B455" s="1" t="n">
        <v>45911.34137731481</v>
      </c>
      <c r="C455" s="1" t="n">
        <v>45952</v>
      </c>
      <c r="D455" t="inlineStr">
        <is>
          <t>VÄSTRA GÖTALANDS LÄN</t>
        </is>
      </c>
      <c r="E455" t="inlineStr">
        <is>
          <t>DALS-ED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6368-2022</t>
        </is>
      </c>
      <c r="B456" s="1" t="n">
        <v>44600</v>
      </c>
      <c r="C456" s="1" t="n">
        <v>45952</v>
      </c>
      <c r="D456" t="inlineStr">
        <is>
          <t>VÄSTRA GÖTALANDS LÄN</t>
        </is>
      </c>
      <c r="E456" t="inlineStr">
        <is>
          <t>DALS-ED</t>
        </is>
      </c>
      <c r="F456" t="inlineStr">
        <is>
          <t>Kyrkan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44124-2025</t>
        </is>
      </c>
      <c r="B457" s="1" t="n">
        <v>45915.58008101852</v>
      </c>
      <c r="C457" s="1" t="n">
        <v>45952</v>
      </c>
      <c r="D457" t="inlineStr">
        <is>
          <t>VÄSTRA GÖTALANDS LÄN</t>
        </is>
      </c>
      <c r="E457" t="inlineStr">
        <is>
          <t>DALS-ED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20889-2022</t>
        </is>
      </c>
      <c r="B458" s="1" t="n">
        <v>44701</v>
      </c>
      <c r="C458" s="1" t="n">
        <v>45952</v>
      </c>
      <c r="D458" t="inlineStr">
        <is>
          <t>VÄSTRA GÖTALANDS LÄN</t>
        </is>
      </c>
      <c r="E458" t="inlineStr">
        <is>
          <t>DALS-ED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18453-2024</t>
        </is>
      </c>
      <c r="B459" s="1" t="n">
        <v>45425.4653587963</v>
      </c>
      <c r="C459" s="1" t="n">
        <v>45952</v>
      </c>
      <c r="D459" t="inlineStr">
        <is>
          <t>VÄSTRA GÖTALANDS LÄN</t>
        </is>
      </c>
      <c r="E459" t="inlineStr">
        <is>
          <t>DALS-ED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44083-2025</t>
        </is>
      </c>
      <c r="B460" s="1" t="n">
        <v>45915.55395833333</v>
      </c>
      <c r="C460" s="1" t="n">
        <v>45952</v>
      </c>
      <c r="D460" t="inlineStr">
        <is>
          <t>VÄSTRA GÖTALANDS LÄN</t>
        </is>
      </c>
      <c r="E460" t="inlineStr">
        <is>
          <t>DALS-ED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5569-2023</t>
        </is>
      </c>
      <c r="B461" s="1" t="n">
        <v>44960.48239583334</v>
      </c>
      <c r="C461" s="1" t="n">
        <v>45952</v>
      </c>
      <c r="D461" t="inlineStr">
        <is>
          <t>VÄSTRA GÖTALANDS LÄN</t>
        </is>
      </c>
      <c r="E461" t="inlineStr">
        <is>
          <t>DALS-ED</t>
        </is>
      </c>
      <c r="G461" t="n">
        <v>10.4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25924-2024</t>
        </is>
      </c>
      <c r="B462" s="1" t="n">
        <v>45467.61216435185</v>
      </c>
      <c r="C462" s="1" t="n">
        <v>45952</v>
      </c>
      <c r="D462" t="inlineStr">
        <is>
          <t>VÄSTRA GÖTALANDS LÄN</t>
        </is>
      </c>
      <c r="E462" t="inlineStr">
        <is>
          <t>DALS-ED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8892-2022</t>
        </is>
      </c>
      <c r="B463" s="1" t="n">
        <v>44614</v>
      </c>
      <c r="C463" s="1" t="n">
        <v>45952</v>
      </c>
      <c r="D463" t="inlineStr">
        <is>
          <t>VÄSTRA GÖTALANDS LÄN</t>
        </is>
      </c>
      <c r="E463" t="inlineStr">
        <is>
          <t>DALS-ED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6570-2022</t>
        </is>
      </c>
      <c r="B464" s="1" t="n">
        <v>44601.60956018518</v>
      </c>
      <c r="C464" s="1" t="n">
        <v>45952</v>
      </c>
      <c r="D464" t="inlineStr">
        <is>
          <t>VÄSTRA GÖTALANDS LÄN</t>
        </is>
      </c>
      <c r="E464" t="inlineStr">
        <is>
          <t>DALS-ED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35466-2024</t>
        </is>
      </c>
      <c r="B465" s="1" t="n">
        <v>45531.46454861111</v>
      </c>
      <c r="C465" s="1" t="n">
        <v>45952</v>
      </c>
      <c r="D465" t="inlineStr">
        <is>
          <t>VÄSTRA GÖTALANDS LÄN</t>
        </is>
      </c>
      <c r="E465" t="inlineStr">
        <is>
          <t>DALS-ED</t>
        </is>
      </c>
      <c r="G465" t="n">
        <v>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28449-2023</t>
        </is>
      </c>
      <c r="B466" s="1" t="n">
        <v>45103</v>
      </c>
      <c r="C466" s="1" t="n">
        <v>45952</v>
      </c>
      <c r="D466" t="inlineStr">
        <is>
          <t>VÄSTRA GÖTALANDS LÄN</t>
        </is>
      </c>
      <c r="E466" t="inlineStr">
        <is>
          <t>DALS-ED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4107-2023</t>
        </is>
      </c>
      <c r="B467" s="1" t="n">
        <v>44952</v>
      </c>
      <c r="C467" s="1" t="n">
        <v>45952</v>
      </c>
      <c r="D467" t="inlineStr">
        <is>
          <t>VÄSTRA GÖTALANDS LÄN</t>
        </is>
      </c>
      <c r="E467" t="inlineStr">
        <is>
          <t>DALS-ED</t>
        </is>
      </c>
      <c r="G467" t="n">
        <v>9.199999999999999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4110-2023</t>
        </is>
      </c>
      <c r="B468" s="1" t="n">
        <v>44952</v>
      </c>
      <c r="C468" s="1" t="n">
        <v>45952</v>
      </c>
      <c r="D468" t="inlineStr">
        <is>
          <t>VÄSTRA GÖTALANDS LÄN</t>
        </is>
      </c>
      <c r="E468" t="inlineStr">
        <is>
          <t>DALS-ED</t>
        </is>
      </c>
      <c r="G468" t="n">
        <v>27.4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4112-2023</t>
        </is>
      </c>
      <c r="B469" s="1" t="n">
        <v>44952</v>
      </c>
      <c r="C469" s="1" t="n">
        <v>45952</v>
      </c>
      <c r="D469" t="inlineStr">
        <is>
          <t>VÄSTRA GÖTALANDS LÄN</t>
        </is>
      </c>
      <c r="E469" t="inlineStr">
        <is>
          <t>DALS-ED</t>
        </is>
      </c>
      <c r="G469" t="n">
        <v>7.4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6826-2021</t>
        </is>
      </c>
      <c r="B470" s="1" t="n">
        <v>44237</v>
      </c>
      <c r="C470" s="1" t="n">
        <v>45952</v>
      </c>
      <c r="D470" t="inlineStr">
        <is>
          <t>VÄSTRA GÖTALANDS LÄN</t>
        </is>
      </c>
      <c r="E470" t="inlineStr">
        <is>
          <t>DALS-ED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42434-2024</t>
        </is>
      </c>
      <c r="B471" s="1" t="n">
        <v>45565.41542824074</v>
      </c>
      <c r="C471" s="1" t="n">
        <v>45952</v>
      </c>
      <c r="D471" t="inlineStr">
        <is>
          <t>VÄSTRA GÖTALANDS LÄN</t>
        </is>
      </c>
      <c r="E471" t="inlineStr">
        <is>
          <t>DALS-ED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15841-2024</t>
        </is>
      </c>
      <c r="B472" s="1" t="n">
        <v>45404.72262731481</v>
      </c>
      <c r="C472" s="1" t="n">
        <v>45952</v>
      </c>
      <c r="D472" t="inlineStr">
        <is>
          <t>VÄSTRA GÖTALANDS LÄN</t>
        </is>
      </c>
      <c r="E472" t="inlineStr">
        <is>
          <t>DALS-ED</t>
        </is>
      </c>
      <c r="G472" t="n">
        <v>4.4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4043-2023</t>
        </is>
      </c>
      <c r="B473" s="1" t="n">
        <v>44952.60282407407</v>
      </c>
      <c r="C473" s="1" t="n">
        <v>45952</v>
      </c>
      <c r="D473" t="inlineStr">
        <is>
          <t>VÄSTRA GÖTALANDS LÄN</t>
        </is>
      </c>
      <c r="E473" t="inlineStr">
        <is>
          <t>DALS-ED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61626-2022</t>
        </is>
      </c>
      <c r="B474" s="1" t="n">
        <v>44916.6887037037</v>
      </c>
      <c r="C474" s="1" t="n">
        <v>45952</v>
      </c>
      <c r="D474" t="inlineStr">
        <is>
          <t>VÄSTRA GÖTALANDS LÄN</t>
        </is>
      </c>
      <c r="E474" t="inlineStr">
        <is>
          <t>DALS-ED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45494-2025</t>
        </is>
      </c>
      <c r="B475" s="1" t="n">
        <v>45922.56030092593</v>
      </c>
      <c r="C475" s="1" t="n">
        <v>45952</v>
      </c>
      <c r="D475" t="inlineStr">
        <is>
          <t>VÄSTRA GÖTALANDS LÄN</t>
        </is>
      </c>
      <c r="E475" t="inlineStr">
        <is>
          <t>DALS-ED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42821-2023</t>
        </is>
      </c>
      <c r="B476" s="1" t="n">
        <v>45182.36564814814</v>
      </c>
      <c r="C476" s="1" t="n">
        <v>45952</v>
      </c>
      <c r="D476" t="inlineStr">
        <is>
          <t>VÄSTRA GÖTALANDS LÄN</t>
        </is>
      </c>
      <c r="E476" t="inlineStr">
        <is>
          <t>DALS-ED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38044-2025</t>
        </is>
      </c>
      <c r="B477" s="1" t="n">
        <v>45882</v>
      </c>
      <c r="C477" s="1" t="n">
        <v>45952</v>
      </c>
      <c r="D477" t="inlineStr">
        <is>
          <t>VÄSTRA GÖTALANDS LÄN</t>
        </is>
      </c>
      <c r="E477" t="inlineStr">
        <is>
          <t>DALS-ED</t>
        </is>
      </c>
      <c r="F477" t="inlineStr">
        <is>
          <t>Bergvik skog väst AB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46383-2025</t>
        </is>
      </c>
      <c r="B478" s="1" t="n">
        <v>45925.52858796297</v>
      </c>
      <c r="C478" s="1" t="n">
        <v>45952</v>
      </c>
      <c r="D478" t="inlineStr">
        <is>
          <t>VÄSTRA GÖTALANDS LÄN</t>
        </is>
      </c>
      <c r="E478" t="inlineStr">
        <is>
          <t>DALS-ED</t>
        </is>
      </c>
      <c r="F478" t="inlineStr">
        <is>
          <t>Kyrkan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38370-2025</t>
        </is>
      </c>
      <c r="B479" s="1" t="n">
        <v>45883.55738425926</v>
      </c>
      <c r="C479" s="1" t="n">
        <v>45952</v>
      </c>
      <c r="D479" t="inlineStr">
        <is>
          <t>VÄSTRA GÖTALANDS LÄN</t>
        </is>
      </c>
      <c r="E479" t="inlineStr">
        <is>
          <t>DALS-ED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57201-2020</t>
        </is>
      </c>
      <c r="B480" s="1" t="n">
        <v>44139</v>
      </c>
      <c r="C480" s="1" t="n">
        <v>45952</v>
      </c>
      <c r="D480" t="inlineStr">
        <is>
          <t>VÄSTRA GÖTALANDS LÄN</t>
        </is>
      </c>
      <c r="E480" t="inlineStr">
        <is>
          <t>DALS-ED</t>
        </is>
      </c>
      <c r="G480" t="n">
        <v>10.8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38372-2025</t>
        </is>
      </c>
      <c r="B481" s="1" t="n">
        <v>45883.56460648148</v>
      </c>
      <c r="C481" s="1" t="n">
        <v>45952</v>
      </c>
      <c r="D481" t="inlineStr">
        <is>
          <t>VÄSTRA GÖTALANDS LÄN</t>
        </is>
      </c>
      <c r="E481" t="inlineStr">
        <is>
          <t>DALS-ED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46434-2025</t>
        </is>
      </c>
      <c r="B482" s="1" t="n">
        <v>45925.63402777778</v>
      </c>
      <c r="C482" s="1" t="n">
        <v>45952</v>
      </c>
      <c r="D482" t="inlineStr">
        <is>
          <t>VÄSTRA GÖTALANDS LÄN</t>
        </is>
      </c>
      <c r="E482" t="inlineStr">
        <is>
          <t>DALS-ED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18529-2025</t>
        </is>
      </c>
      <c r="B483" s="1" t="n">
        <v>45763.40197916667</v>
      </c>
      <c r="C483" s="1" t="n">
        <v>45952</v>
      </c>
      <c r="D483" t="inlineStr">
        <is>
          <t>VÄSTRA GÖTALANDS LÄN</t>
        </is>
      </c>
      <c r="E483" t="inlineStr">
        <is>
          <t>DALS-ED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18536-2025</t>
        </is>
      </c>
      <c r="B484" s="1" t="n">
        <v>45763.40989583333</v>
      </c>
      <c r="C484" s="1" t="n">
        <v>45952</v>
      </c>
      <c r="D484" t="inlineStr">
        <is>
          <t>VÄSTRA GÖTALANDS LÄN</t>
        </is>
      </c>
      <c r="E484" t="inlineStr">
        <is>
          <t>DALS-ED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4105-2023</t>
        </is>
      </c>
      <c r="B485" s="1" t="n">
        <v>44952</v>
      </c>
      <c r="C485" s="1" t="n">
        <v>45952</v>
      </c>
      <c r="D485" t="inlineStr">
        <is>
          <t>VÄSTRA GÖTALANDS LÄN</t>
        </is>
      </c>
      <c r="E485" t="inlineStr">
        <is>
          <t>DALS-ED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4108-2023</t>
        </is>
      </c>
      <c r="B486" s="1" t="n">
        <v>44952</v>
      </c>
      <c r="C486" s="1" t="n">
        <v>45952</v>
      </c>
      <c r="D486" t="inlineStr">
        <is>
          <t>VÄSTRA GÖTALANDS LÄN</t>
        </is>
      </c>
      <c r="E486" t="inlineStr">
        <is>
          <t>DALS-ED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51701-2021</t>
        </is>
      </c>
      <c r="B487" s="1" t="n">
        <v>44462</v>
      </c>
      <c r="C487" s="1" t="n">
        <v>45952</v>
      </c>
      <c r="D487" t="inlineStr">
        <is>
          <t>VÄSTRA GÖTALANDS LÄN</t>
        </is>
      </c>
      <c r="E487" t="inlineStr">
        <is>
          <t>DALS-ED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5388-2023</t>
        </is>
      </c>
      <c r="B488" s="1" t="n">
        <v>44959</v>
      </c>
      <c r="C488" s="1" t="n">
        <v>45952</v>
      </c>
      <c r="D488" t="inlineStr">
        <is>
          <t>VÄSTRA GÖTALANDS LÄN</t>
        </is>
      </c>
      <c r="E488" t="inlineStr">
        <is>
          <t>DALS-ED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46240-2025</t>
        </is>
      </c>
      <c r="B489" s="1" t="n">
        <v>45925.3152662037</v>
      </c>
      <c r="C489" s="1" t="n">
        <v>45952</v>
      </c>
      <c r="D489" t="inlineStr">
        <is>
          <t>VÄSTRA GÖTALANDS LÄN</t>
        </is>
      </c>
      <c r="E489" t="inlineStr">
        <is>
          <t>DALS-ED</t>
        </is>
      </c>
      <c r="G489" t="n">
        <v>19.8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18437-2025</t>
        </is>
      </c>
      <c r="B490" s="1" t="n">
        <v>45762.65144675926</v>
      </c>
      <c r="C490" s="1" t="n">
        <v>45952</v>
      </c>
      <c r="D490" t="inlineStr">
        <is>
          <t>VÄSTRA GÖTALANDS LÄN</t>
        </is>
      </c>
      <c r="E490" t="inlineStr">
        <is>
          <t>DALS-ED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6674-2021</t>
        </is>
      </c>
      <c r="B491" s="1" t="n">
        <v>44236</v>
      </c>
      <c r="C491" s="1" t="n">
        <v>45952</v>
      </c>
      <c r="D491" t="inlineStr">
        <is>
          <t>VÄSTRA GÖTALANDS LÄN</t>
        </is>
      </c>
      <c r="E491" t="inlineStr">
        <is>
          <t>DALS-ED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60139-2022</t>
        </is>
      </c>
      <c r="B492" s="1" t="n">
        <v>44902</v>
      </c>
      <c r="C492" s="1" t="n">
        <v>45952</v>
      </c>
      <c r="D492" t="inlineStr">
        <is>
          <t>VÄSTRA GÖTALANDS LÄN</t>
        </is>
      </c>
      <c r="E492" t="inlineStr">
        <is>
          <t>DALS-ED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36095-2024</t>
        </is>
      </c>
      <c r="B493" s="1" t="n">
        <v>45533</v>
      </c>
      <c r="C493" s="1" t="n">
        <v>45952</v>
      </c>
      <c r="D493" t="inlineStr">
        <is>
          <t>VÄSTRA GÖTALANDS LÄN</t>
        </is>
      </c>
      <c r="E493" t="inlineStr">
        <is>
          <t>DALS-ED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47444-2024</t>
        </is>
      </c>
      <c r="B494" s="1" t="n">
        <v>45587.53412037037</v>
      </c>
      <c r="C494" s="1" t="n">
        <v>45952</v>
      </c>
      <c r="D494" t="inlineStr">
        <is>
          <t>VÄSTRA GÖTALANDS LÄN</t>
        </is>
      </c>
      <c r="E494" t="inlineStr">
        <is>
          <t>DALS-ED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7207-2025</t>
        </is>
      </c>
      <c r="B495" s="1" t="n">
        <v>45702.47100694444</v>
      </c>
      <c r="C495" s="1" t="n">
        <v>45952</v>
      </c>
      <c r="D495" t="inlineStr">
        <is>
          <t>VÄSTRA GÖTALANDS LÄN</t>
        </is>
      </c>
      <c r="E495" t="inlineStr">
        <is>
          <t>DALS-ED</t>
        </is>
      </c>
      <c r="G495" t="n">
        <v>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43747-2023</t>
        </is>
      </c>
      <c r="B496" s="1" t="n">
        <v>45187.47217592593</v>
      </c>
      <c r="C496" s="1" t="n">
        <v>45952</v>
      </c>
      <c r="D496" t="inlineStr">
        <is>
          <t>VÄSTRA GÖTALANDS LÄN</t>
        </is>
      </c>
      <c r="E496" t="inlineStr">
        <is>
          <t>DALS-ED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4489-2025</t>
        </is>
      </c>
      <c r="B497" s="1" t="n">
        <v>45686.6608912037</v>
      </c>
      <c r="C497" s="1" t="n">
        <v>45952</v>
      </c>
      <c r="D497" t="inlineStr">
        <is>
          <t>VÄSTRA GÖTALANDS LÄN</t>
        </is>
      </c>
      <c r="E497" t="inlineStr">
        <is>
          <t>DALS-ED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10095-2022</t>
        </is>
      </c>
      <c r="B498" s="1" t="n">
        <v>44621.69106481481</v>
      </c>
      <c r="C498" s="1" t="n">
        <v>45952</v>
      </c>
      <c r="D498" t="inlineStr">
        <is>
          <t>VÄSTRA GÖTALANDS LÄN</t>
        </is>
      </c>
      <c r="E498" t="inlineStr">
        <is>
          <t>DALS-ED</t>
        </is>
      </c>
      <c r="F498" t="inlineStr">
        <is>
          <t>Övriga Aktiebolag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36231-2023</t>
        </is>
      </c>
      <c r="B499" s="1" t="n">
        <v>45150.39050925926</v>
      </c>
      <c r="C499" s="1" t="n">
        <v>45952</v>
      </c>
      <c r="D499" t="inlineStr">
        <is>
          <t>VÄSTRA GÖTALANDS LÄN</t>
        </is>
      </c>
      <c r="E499" t="inlineStr">
        <is>
          <t>DALS-ED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48281-2022</t>
        </is>
      </c>
      <c r="B500" s="1" t="n">
        <v>44858.49765046296</v>
      </c>
      <c r="C500" s="1" t="n">
        <v>45952</v>
      </c>
      <c r="D500" t="inlineStr">
        <is>
          <t>VÄSTRA GÖTALANDS LÄN</t>
        </is>
      </c>
      <c r="E500" t="inlineStr">
        <is>
          <t>DALS-ED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32082-2023</t>
        </is>
      </c>
      <c r="B501" s="1" t="n">
        <v>45119.59131944444</v>
      </c>
      <c r="C501" s="1" t="n">
        <v>45952</v>
      </c>
      <c r="D501" t="inlineStr">
        <is>
          <t>VÄSTRA GÖTALANDS LÄN</t>
        </is>
      </c>
      <c r="E501" t="inlineStr">
        <is>
          <t>DALS-ED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17503-2024</t>
        </is>
      </c>
      <c r="B502" s="1" t="n">
        <v>45415.5575925926</v>
      </c>
      <c r="C502" s="1" t="n">
        <v>45952</v>
      </c>
      <c r="D502" t="inlineStr">
        <is>
          <t>VÄSTRA GÖTALANDS LÄN</t>
        </is>
      </c>
      <c r="E502" t="inlineStr">
        <is>
          <t>DALS-ED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19370-2023</t>
        </is>
      </c>
      <c r="B503" s="1" t="n">
        <v>45049</v>
      </c>
      <c r="C503" s="1" t="n">
        <v>45952</v>
      </c>
      <c r="D503" t="inlineStr">
        <is>
          <t>VÄSTRA GÖTALANDS LÄN</t>
        </is>
      </c>
      <c r="E503" t="inlineStr">
        <is>
          <t>DALS-ED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>
      <c r="A504" t="inlineStr">
        <is>
          <t>A 19373-2023</t>
        </is>
      </c>
      <c r="B504" s="1" t="n">
        <v>45049.6524537037</v>
      </c>
      <c r="C504" s="1" t="n">
        <v>45952</v>
      </c>
      <c r="D504" t="inlineStr">
        <is>
          <t>VÄSTRA GÖTALANDS LÄN</t>
        </is>
      </c>
      <c r="E504" t="inlineStr">
        <is>
          <t>DALS-ED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2025-10-22T11:35:22Z</dcterms:created>
  <dcterms:modified xmlns:dcterms="http://purl.org/dc/terms/" xmlns:xsi="http://www.w3.org/2001/XMLSchema-instance" xsi:type="dcterms:W3CDTF">2025-10-22T11:35:23Z</dcterms:modified>
</cp:coreProperties>
</file>