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20830-2025</t>
        </is>
      </c>
      <c r="B2" s="1" t="n">
        <v>45776</v>
      </c>
      <c r="C2" s="1" t="n">
        <v>45955</v>
      </c>
      <c r="D2" t="inlineStr">
        <is>
          <t>VÄSTRA GÖTALANDS LÄN</t>
        </is>
      </c>
      <c r="E2" t="inlineStr">
        <is>
          <t>KARLSBORG</t>
        </is>
      </c>
      <c r="G2" t="n">
        <v>5.6</v>
      </c>
      <c r="H2" t="n">
        <v>3</v>
      </c>
      <c r="I2" t="n">
        <v>1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5</v>
      </c>
      <c r="R2" s="2" t="inlineStr">
        <is>
          <t>Knärot
Spillkråka
Tallticka
Tretåig hackspett
Kattfotslav</t>
        </is>
      </c>
      <c r="S2">
        <f>HYPERLINK("https://klasma.github.io/Logging_1446/artfynd/A 20830-2025 artfynd.xlsx", "A 20830-2025")</f>
        <v/>
      </c>
      <c r="T2">
        <f>HYPERLINK("https://klasma.github.io/Logging_1446/kartor/A 20830-2025 karta.png", "A 20830-2025")</f>
        <v/>
      </c>
      <c r="U2">
        <f>HYPERLINK("https://klasma.github.io/Logging_1446/knärot/A 20830-2025 karta knärot.png", "A 20830-2025")</f>
        <v/>
      </c>
      <c r="V2">
        <f>HYPERLINK("https://klasma.github.io/Logging_1446/klagomål/A 20830-2025 FSC-klagomål.docx", "A 20830-2025")</f>
        <v/>
      </c>
      <c r="W2">
        <f>HYPERLINK("https://klasma.github.io/Logging_1446/klagomålsmail/A 20830-2025 FSC-klagomål mail.docx", "A 20830-2025")</f>
        <v/>
      </c>
      <c r="X2">
        <f>HYPERLINK("https://klasma.github.io/Logging_1446/tillsyn/A 20830-2025 tillsynsbegäran.docx", "A 20830-2025")</f>
        <v/>
      </c>
      <c r="Y2">
        <f>HYPERLINK("https://klasma.github.io/Logging_1446/tillsynsmail/A 20830-2025 tillsynsbegäran mail.docx", "A 20830-2025")</f>
        <v/>
      </c>
      <c r="Z2">
        <f>HYPERLINK("https://klasma.github.io/Logging_1446/fåglar/A 20830-2025 prioriterade fågelarter.docx", "A 20830-2025")</f>
        <v/>
      </c>
    </row>
    <row r="3" ht="15" customHeight="1">
      <c r="A3" t="inlineStr">
        <is>
          <t>A 27703-2023</t>
        </is>
      </c>
      <c r="B3" s="1" t="n">
        <v>45098</v>
      </c>
      <c r="C3" s="1" t="n">
        <v>45955</v>
      </c>
      <c r="D3" t="inlineStr">
        <is>
          <t>VÄSTRA GÖTALANDS LÄN</t>
        </is>
      </c>
      <c r="E3" t="inlineStr">
        <is>
          <t>KARLSBORG</t>
        </is>
      </c>
      <c r="G3" t="n">
        <v>2.8</v>
      </c>
      <c r="H3" t="n">
        <v>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Blå taggsvamp
Motaggsvamp
Svart taggsvamp
Tallriska
Dropptaggsvamp</t>
        </is>
      </c>
      <c r="S3">
        <f>HYPERLINK("https://klasma.github.io/Logging_1446/artfynd/A 27703-2023 artfynd.xlsx", "A 27703-2023")</f>
        <v/>
      </c>
      <c r="T3">
        <f>HYPERLINK("https://klasma.github.io/Logging_1446/kartor/A 27703-2023 karta.png", "A 27703-2023")</f>
        <v/>
      </c>
      <c r="V3">
        <f>HYPERLINK("https://klasma.github.io/Logging_1446/klagomål/A 27703-2023 FSC-klagomål.docx", "A 27703-2023")</f>
        <v/>
      </c>
      <c r="W3">
        <f>HYPERLINK("https://klasma.github.io/Logging_1446/klagomålsmail/A 27703-2023 FSC-klagomål mail.docx", "A 27703-2023")</f>
        <v/>
      </c>
      <c r="X3">
        <f>HYPERLINK("https://klasma.github.io/Logging_1446/tillsyn/A 27703-2023 tillsynsbegäran.docx", "A 27703-2023")</f>
        <v/>
      </c>
      <c r="Y3">
        <f>HYPERLINK("https://klasma.github.io/Logging_1446/tillsynsmail/A 27703-2023 tillsynsbegäran mail.docx", "A 27703-2023")</f>
        <v/>
      </c>
    </row>
    <row r="4" ht="15" customHeight="1">
      <c r="A4" t="inlineStr">
        <is>
          <t>A 412-2023</t>
        </is>
      </c>
      <c r="B4" s="1" t="n">
        <v>44929</v>
      </c>
      <c r="C4" s="1" t="n">
        <v>45955</v>
      </c>
      <c r="D4" t="inlineStr">
        <is>
          <t>VÄSTRA GÖTALANDS LÄN</t>
        </is>
      </c>
      <c r="E4" t="inlineStr">
        <is>
          <t>KARLSBORG</t>
        </is>
      </c>
      <c r="G4" t="n">
        <v>8.6</v>
      </c>
      <c r="H4" t="n">
        <v>0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Lakritsmusseron
Dofttaggsvamp
Motaggsvamp
Dropptaggsvamp
Zontaggsvamp</t>
        </is>
      </c>
      <c r="S4">
        <f>HYPERLINK("https://klasma.github.io/Logging_1446/artfynd/A 412-2023 artfynd.xlsx", "A 412-2023")</f>
        <v/>
      </c>
      <c r="T4">
        <f>HYPERLINK("https://klasma.github.io/Logging_1446/kartor/A 412-2023 karta.png", "A 412-2023")</f>
        <v/>
      </c>
      <c r="V4">
        <f>HYPERLINK("https://klasma.github.io/Logging_1446/klagomål/A 412-2023 FSC-klagomål.docx", "A 412-2023")</f>
        <v/>
      </c>
      <c r="W4">
        <f>HYPERLINK("https://klasma.github.io/Logging_1446/klagomålsmail/A 412-2023 FSC-klagomål mail.docx", "A 412-2023")</f>
        <v/>
      </c>
      <c r="X4">
        <f>HYPERLINK("https://klasma.github.io/Logging_1446/tillsyn/A 412-2023 tillsynsbegäran.docx", "A 412-2023")</f>
        <v/>
      </c>
      <c r="Y4">
        <f>HYPERLINK("https://klasma.github.io/Logging_1446/tillsynsmail/A 412-2023 tillsynsbegäran mail.docx", "A 412-2023")</f>
        <v/>
      </c>
    </row>
    <row r="5" ht="15" customHeight="1">
      <c r="A5" t="inlineStr">
        <is>
          <t>A 13359-2024</t>
        </is>
      </c>
      <c r="B5" s="1" t="n">
        <v>45387.35072916667</v>
      </c>
      <c r="C5" s="1" t="n">
        <v>45955</v>
      </c>
      <c r="D5" t="inlineStr">
        <is>
          <t>VÄSTRA GÖTALANDS LÄN</t>
        </is>
      </c>
      <c r="E5" t="inlineStr">
        <is>
          <t>KARLSBORG</t>
        </is>
      </c>
      <c r="F5" t="inlineStr">
        <is>
          <t>Övriga Aktiebolag</t>
        </is>
      </c>
      <c r="G5" t="n">
        <v>12.4</v>
      </c>
      <c r="H5" t="n">
        <v>3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Spillkråka
Grönpyrola
Tjäder</t>
        </is>
      </c>
      <c r="S5">
        <f>HYPERLINK("https://klasma.github.io/Logging_1446/artfynd/A 13359-2024 artfynd.xlsx", "A 13359-2024")</f>
        <v/>
      </c>
      <c r="T5">
        <f>HYPERLINK("https://klasma.github.io/Logging_1446/kartor/A 13359-2024 karta.png", "A 13359-2024")</f>
        <v/>
      </c>
      <c r="U5">
        <f>HYPERLINK("https://klasma.github.io/Logging_1446/knärot/A 13359-2024 karta knärot.png", "A 13359-2024")</f>
        <v/>
      </c>
      <c r="V5">
        <f>HYPERLINK("https://klasma.github.io/Logging_1446/klagomål/A 13359-2024 FSC-klagomål.docx", "A 13359-2024")</f>
        <v/>
      </c>
      <c r="W5">
        <f>HYPERLINK("https://klasma.github.io/Logging_1446/klagomålsmail/A 13359-2024 FSC-klagomål mail.docx", "A 13359-2024")</f>
        <v/>
      </c>
      <c r="X5">
        <f>HYPERLINK("https://klasma.github.io/Logging_1446/tillsyn/A 13359-2024 tillsynsbegäran.docx", "A 13359-2024")</f>
        <v/>
      </c>
      <c r="Y5">
        <f>HYPERLINK("https://klasma.github.io/Logging_1446/tillsynsmail/A 13359-2024 tillsynsbegäran mail.docx", "A 13359-2024")</f>
        <v/>
      </c>
      <c r="Z5">
        <f>HYPERLINK("https://klasma.github.io/Logging_1446/fåglar/A 13359-2024 prioriterade fågelarter.docx", "A 13359-2024")</f>
        <v/>
      </c>
    </row>
    <row r="6" ht="15" customHeight="1">
      <c r="A6" t="inlineStr">
        <is>
          <t>A 14438-2025</t>
        </is>
      </c>
      <c r="B6" s="1" t="n">
        <v>45741</v>
      </c>
      <c r="C6" s="1" t="n">
        <v>45955</v>
      </c>
      <c r="D6" t="inlineStr">
        <is>
          <t>VÄSTRA GÖTALANDS LÄN</t>
        </is>
      </c>
      <c r="E6" t="inlineStr">
        <is>
          <t>KARLSBORG</t>
        </is>
      </c>
      <c r="G6" t="n">
        <v>7.9</v>
      </c>
      <c r="H6" t="n">
        <v>4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Talltita
Järnsparv
Kungsfågel
Åkergroda</t>
        </is>
      </c>
      <c r="S6">
        <f>HYPERLINK("https://klasma.github.io/Logging_1446/artfynd/A 14438-2025 artfynd.xlsx", "A 14438-2025")</f>
        <v/>
      </c>
      <c r="T6">
        <f>HYPERLINK("https://klasma.github.io/Logging_1446/kartor/A 14438-2025 karta.png", "A 14438-2025")</f>
        <v/>
      </c>
      <c r="V6">
        <f>HYPERLINK("https://klasma.github.io/Logging_1446/klagomål/A 14438-2025 FSC-klagomål.docx", "A 14438-2025")</f>
        <v/>
      </c>
      <c r="W6">
        <f>HYPERLINK("https://klasma.github.io/Logging_1446/klagomålsmail/A 14438-2025 FSC-klagomål mail.docx", "A 14438-2025")</f>
        <v/>
      </c>
      <c r="X6">
        <f>HYPERLINK("https://klasma.github.io/Logging_1446/tillsyn/A 14438-2025 tillsynsbegäran.docx", "A 14438-2025")</f>
        <v/>
      </c>
      <c r="Y6">
        <f>HYPERLINK("https://klasma.github.io/Logging_1446/tillsynsmail/A 14438-2025 tillsynsbegäran mail.docx", "A 14438-2025")</f>
        <v/>
      </c>
      <c r="Z6">
        <f>HYPERLINK("https://klasma.github.io/Logging_1446/fåglar/A 14438-2025 prioriterade fågelarter.docx", "A 14438-2025")</f>
        <v/>
      </c>
    </row>
    <row r="7" ht="15" customHeight="1">
      <c r="A7" t="inlineStr">
        <is>
          <t>A 47703-2021</t>
        </is>
      </c>
      <c r="B7" s="1" t="n">
        <v>44448</v>
      </c>
      <c r="C7" s="1" t="n">
        <v>45955</v>
      </c>
      <c r="D7" t="inlineStr">
        <is>
          <t>VÄSTRA GÖTALANDS LÄN</t>
        </is>
      </c>
      <c r="E7" t="inlineStr">
        <is>
          <t>KARLSBORG</t>
        </is>
      </c>
      <c r="G7" t="n">
        <v>12.9</v>
      </c>
      <c r="H7" t="n">
        <v>3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Spillkråka
Tretåig hackspett
Kattfotslav</t>
        </is>
      </c>
      <c r="S7">
        <f>HYPERLINK("https://klasma.github.io/Logging_1446/artfynd/A 47703-2021 artfynd.xlsx", "A 47703-2021")</f>
        <v/>
      </c>
      <c r="T7">
        <f>HYPERLINK("https://klasma.github.io/Logging_1446/kartor/A 47703-2021 karta.png", "A 47703-2021")</f>
        <v/>
      </c>
      <c r="U7">
        <f>HYPERLINK("https://klasma.github.io/Logging_1446/knärot/A 47703-2021 karta knärot.png", "A 47703-2021")</f>
        <v/>
      </c>
      <c r="V7">
        <f>HYPERLINK("https://klasma.github.io/Logging_1446/klagomål/A 47703-2021 FSC-klagomål.docx", "A 47703-2021")</f>
        <v/>
      </c>
      <c r="W7">
        <f>HYPERLINK("https://klasma.github.io/Logging_1446/klagomålsmail/A 47703-2021 FSC-klagomål mail.docx", "A 47703-2021")</f>
        <v/>
      </c>
      <c r="X7">
        <f>HYPERLINK("https://klasma.github.io/Logging_1446/tillsyn/A 47703-2021 tillsynsbegäran.docx", "A 47703-2021")</f>
        <v/>
      </c>
      <c r="Y7">
        <f>HYPERLINK("https://klasma.github.io/Logging_1446/tillsynsmail/A 47703-2021 tillsynsbegäran mail.docx", "A 47703-2021")</f>
        <v/>
      </c>
      <c r="Z7">
        <f>HYPERLINK("https://klasma.github.io/Logging_1446/fåglar/A 47703-2021 prioriterade fågelarter.docx", "A 47703-2021")</f>
        <v/>
      </c>
    </row>
    <row r="8" ht="15" customHeight="1">
      <c r="A8" t="inlineStr">
        <is>
          <t>A 20829-2025</t>
        </is>
      </c>
      <c r="B8" s="1" t="n">
        <v>45776</v>
      </c>
      <c r="C8" s="1" t="n">
        <v>45955</v>
      </c>
      <c r="D8" t="inlineStr">
        <is>
          <t>VÄSTRA GÖTALANDS LÄN</t>
        </is>
      </c>
      <c r="E8" t="inlineStr">
        <is>
          <t>KARLSBORG</t>
        </is>
      </c>
      <c r="G8" t="n">
        <v>7.9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Grönsångare
Talltita
Revlummer</t>
        </is>
      </c>
      <c r="S8">
        <f>HYPERLINK("https://klasma.github.io/Logging_1446/artfynd/A 20829-2025 artfynd.xlsx", "A 20829-2025")</f>
        <v/>
      </c>
      <c r="T8">
        <f>HYPERLINK("https://klasma.github.io/Logging_1446/kartor/A 20829-2025 karta.png", "A 20829-2025")</f>
        <v/>
      </c>
      <c r="U8">
        <f>HYPERLINK("https://klasma.github.io/Logging_1446/knärot/A 20829-2025 karta knärot.png", "A 20829-2025")</f>
        <v/>
      </c>
      <c r="V8">
        <f>HYPERLINK("https://klasma.github.io/Logging_1446/klagomål/A 20829-2025 FSC-klagomål.docx", "A 20829-2025")</f>
        <v/>
      </c>
      <c r="W8">
        <f>HYPERLINK("https://klasma.github.io/Logging_1446/klagomålsmail/A 20829-2025 FSC-klagomål mail.docx", "A 20829-2025")</f>
        <v/>
      </c>
      <c r="X8">
        <f>HYPERLINK("https://klasma.github.io/Logging_1446/tillsyn/A 20829-2025 tillsynsbegäran.docx", "A 20829-2025")</f>
        <v/>
      </c>
      <c r="Y8">
        <f>HYPERLINK("https://klasma.github.io/Logging_1446/tillsynsmail/A 20829-2025 tillsynsbegäran mail.docx", "A 20829-2025")</f>
        <v/>
      </c>
      <c r="Z8">
        <f>HYPERLINK("https://klasma.github.io/Logging_1446/fåglar/A 20829-2025 prioriterade fågelarter.docx", "A 20829-2025")</f>
        <v/>
      </c>
    </row>
    <row r="9" ht="15" customHeight="1">
      <c r="A9" t="inlineStr">
        <is>
          <t>A 13365-2024</t>
        </is>
      </c>
      <c r="B9" s="1" t="n">
        <v>45387.36229166666</v>
      </c>
      <c r="C9" s="1" t="n">
        <v>45955</v>
      </c>
      <c r="D9" t="inlineStr">
        <is>
          <t>VÄSTRA GÖTALANDS LÄN</t>
        </is>
      </c>
      <c r="E9" t="inlineStr">
        <is>
          <t>KARLSBORG</t>
        </is>
      </c>
      <c r="F9" t="inlineStr">
        <is>
          <t>Övriga Aktiebolag</t>
        </is>
      </c>
      <c r="G9" t="n">
        <v>2.5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Grönpyrola
Tjäder</t>
        </is>
      </c>
      <c r="S9">
        <f>HYPERLINK("https://klasma.github.io/Logging_1446/artfynd/A 13365-2024 artfynd.xlsx", "A 13365-2024")</f>
        <v/>
      </c>
      <c r="T9">
        <f>HYPERLINK("https://klasma.github.io/Logging_1446/kartor/A 13365-2024 karta.png", "A 13365-2024")</f>
        <v/>
      </c>
      <c r="V9">
        <f>HYPERLINK("https://klasma.github.io/Logging_1446/klagomål/A 13365-2024 FSC-klagomål.docx", "A 13365-2024")</f>
        <v/>
      </c>
      <c r="W9">
        <f>HYPERLINK("https://klasma.github.io/Logging_1446/klagomålsmail/A 13365-2024 FSC-klagomål mail.docx", "A 13365-2024")</f>
        <v/>
      </c>
      <c r="X9">
        <f>HYPERLINK("https://klasma.github.io/Logging_1446/tillsyn/A 13365-2024 tillsynsbegäran.docx", "A 13365-2024")</f>
        <v/>
      </c>
      <c r="Y9">
        <f>HYPERLINK("https://klasma.github.io/Logging_1446/tillsynsmail/A 13365-2024 tillsynsbegäran mail.docx", "A 13365-2024")</f>
        <v/>
      </c>
      <c r="Z9">
        <f>HYPERLINK("https://klasma.github.io/Logging_1446/fåglar/A 13365-2024 prioriterade fågelarter.docx", "A 13365-2024")</f>
        <v/>
      </c>
    </row>
    <row r="10" ht="15" customHeight="1">
      <c r="A10" t="inlineStr">
        <is>
          <t>A 19851-2025</t>
        </is>
      </c>
      <c r="B10" s="1" t="n">
        <v>45771.49649305556</v>
      </c>
      <c r="C10" s="1" t="n">
        <v>45955</v>
      </c>
      <c r="D10" t="inlineStr">
        <is>
          <t>VÄSTRA GÖTALANDS LÄN</t>
        </is>
      </c>
      <c r="E10" t="inlineStr">
        <is>
          <t>KARLSBORG</t>
        </is>
      </c>
      <c r="F10" t="inlineStr">
        <is>
          <t>Sveaskog</t>
        </is>
      </c>
      <c r="G10" t="n">
        <v>4.9</v>
      </c>
      <c r="H10" t="n">
        <v>2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Kungsfågel</t>
        </is>
      </c>
      <c r="S10">
        <f>HYPERLINK("https://klasma.github.io/Logging_1446/artfynd/A 19851-2025 artfynd.xlsx", "A 19851-2025")</f>
        <v/>
      </c>
      <c r="T10">
        <f>HYPERLINK("https://klasma.github.io/Logging_1446/kartor/A 19851-2025 karta.png", "A 19851-2025")</f>
        <v/>
      </c>
      <c r="U10">
        <f>HYPERLINK("https://klasma.github.io/Logging_1446/knärot/A 19851-2025 karta knärot.png", "A 19851-2025")</f>
        <v/>
      </c>
      <c r="V10">
        <f>HYPERLINK("https://klasma.github.io/Logging_1446/klagomål/A 19851-2025 FSC-klagomål.docx", "A 19851-2025")</f>
        <v/>
      </c>
      <c r="W10">
        <f>HYPERLINK("https://klasma.github.io/Logging_1446/klagomålsmail/A 19851-2025 FSC-klagomål mail.docx", "A 19851-2025")</f>
        <v/>
      </c>
      <c r="X10">
        <f>HYPERLINK("https://klasma.github.io/Logging_1446/tillsyn/A 19851-2025 tillsynsbegäran.docx", "A 19851-2025")</f>
        <v/>
      </c>
      <c r="Y10">
        <f>HYPERLINK("https://klasma.github.io/Logging_1446/tillsynsmail/A 19851-2025 tillsynsbegäran mail.docx", "A 19851-2025")</f>
        <v/>
      </c>
      <c r="Z10">
        <f>HYPERLINK("https://klasma.github.io/Logging_1446/fåglar/A 19851-2025 prioriterade fågelarter.docx", "A 19851-2025")</f>
        <v/>
      </c>
    </row>
    <row r="11" ht="15" customHeight="1">
      <c r="A11" t="inlineStr">
        <is>
          <t>A 20433-2025</t>
        </is>
      </c>
      <c r="B11" s="1" t="n">
        <v>45775.48</v>
      </c>
      <c r="C11" s="1" t="n">
        <v>45955</v>
      </c>
      <c r="D11" t="inlineStr">
        <is>
          <t>VÄSTRA GÖTALANDS LÄN</t>
        </is>
      </c>
      <c r="E11" t="inlineStr">
        <is>
          <t>KARLSBORG</t>
        </is>
      </c>
      <c r="G11" t="n">
        <v>4.8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Tjäder</t>
        </is>
      </c>
      <c r="S11">
        <f>HYPERLINK("https://klasma.github.io/Logging_1446/artfynd/A 20433-2025 artfynd.xlsx", "A 20433-2025")</f>
        <v/>
      </c>
      <c r="T11">
        <f>HYPERLINK("https://klasma.github.io/Logging_1446/kartor/A 20433-2025 karta.png", "A 20433-2025")</f>
        <v/>
      </c>
      <c r="U11">
        <f>HYPERLINK("https://klasma.github.io/Logging_1446/knärot/A 20433-2025 karta knärot.png", "A 20433-2025")</f>
        <v/>
      </c>
      <c r="V11">
        <f>HYPERLINK("https://klasma.github.io/Logging_1446/klagomål/A 20433-2025 FSC-klagomål.docx", "A 20433-2025")</f>
        <v/>
      </c>
      <c r="W11">
        <f>HYPERLINK("https://klasma.github.io/Logging_1446/klagomålsmail/A 20433-2025 FSC-klagomål mail.docx", "A 20433-2025")</f>
        <v/>
      </c>
      <c r="X11">
        <f>HYPERLINK("https://klasma.github.io/Logging_1446/tillsyn/A 20433-2025 tillsynsbegäran.docx", "A 20433-2025")</f>
        <v/>
      </c>
      <c r="Y11">
        <f>HYPERLINK("https://klasma.github.io/Logging_1446/tillsynsmail/A 20433-2025 tillsynsbegäran mail.docx", "A 20433-2025")</f>
        <v/>
      </c>
      <c r="Z11">
        <f>HYPERLINK("https://klasma.github.io/Logging_1446/fåglar/A 20433-2025 prioriterade fågelarter.docx", "A 20433-2025")</f>
        <v/>
      </c>
    </row>
    <row r="12" ht="15" customHeight="1">
      <c r="A12" t="inlineStr">
        <is>
          <t>A 38204-2024</t>
        </is>
      </c>
      <c r="B12" s="1" t="n">
        <v>45545.5043287037</v>
      </c>
      <c r="C12" s="1" t="n">
        <v>45955</v>
      </c>
      <c r="D12" t="inlineStr">
        <is>
          <t>VÄSTRA GÖTALANDS LÄN</t>
        </is>
      </c>
      <c r="E12" t="inlineStr">
        <is>
          <t>KARLSBORG</t>
        </is>
      </c>
      <c r="F12" t="inlineStr">
        <is>
          <t>Sveaskog</t>
        </is>
      </c>
      <c r="G12" t="n">
        <v>5.4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Kungsfågel</t>
        </is>
      </c>
      <c r="S12">
        <f>HYPERLINK("https://klasma.github.io/Logging_1446/artfynd/A 38204-2024 artfynd.xlsx", "A 38204-2024")</f>
        <v/>
      </c>
      <c r="T12">
        <f>HYPERLINK("https://klasma.github.io/Logging_1446/kartor/A 38204-2024 karta.png", "A 38204-2024")</f>
        <v/>
      </c>
      <c r="U12">
        <f>HYPERLINK("https://klasma.github.io/Logging_1446/knärot/A 38204-2024 karta knärot.png", "A 38204-2024")</f>
        <v/>
      </c>
      <c r="V12">
        <f>HYPERLINK("https://klasma.github.io/Logging_1446/klagomål/A 38204-2024 FSC-klagomål.docx", "A 38204-2024")</f>
        <v/>
      </c>
      <c r="W12">
        <f>HYPERLINK("https://klasma.github.io/Logging_1446/klagomålsmail/A 38204-2024 FSC-klagomål mail.docx", "A 38204-2024")</f>
        <v/>
      </c>
      <c r="X12">
        <f>HYPERLINK("https://klasma.github.io/Logging_1446/tillsyn/A 38204-2024 tillsynsbegäran.docx", "A 38204-2024")</f>
        <v/>
      </c>
      <c r="Y12">
        <f>HYPERLINK("https://klasma.github.io/Logging_1446/tillsynsmail/A 38204-2024 tillsynsbegäran mail.docx", "A 38204-2024")</f>
        <v/>
      </c>
      <c r="Z12">
        <f>HYPERLINK("https://klasma.github.io/Logging_1446/fåglar/A 38204-2024 prioriterade fågelarter.docx", "A 38204-2024")</f>
        <v/>
      </c>
    </row>
    <row r="13" ht="15" customHeight="1">
      <c r="A13" t="inlineStr">
        <is>
          <t>A 43626-2023</t>
        </is>
      </c>
      <c r="B13" s="1" t="n">
        <v>45184.75254629629</v>
      </c>
      <c r="C13" s="1" t="n">
        <v>45955</v>
      </c>
      <c r="D13" t="inlineStr">
        <is>
          <t>VÄSTRA GÖTALANDS LÄN</t>
        </is>
      </c>
      <c r="E13" t="inlineStr">
        <is>
          <t>KARLSBORG</t>
        </is>
      </c>
      <c r="G13" t="n">
        <v>0.7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Dropptaggsvamp
Tallfingersvamp</t>
        </is>
      </c>
      <c r="S13">
        <f>HYPERLINK("https://klasma.github.io/Logging_1446/artfynd/A 43626-2023 artfynd.xlsx", "A 43626-2023")</f>
        <v/>
      </c>
      <c r="T13">
        <f>HYPERLINK("https://klasma.github.io/Logging_1446/kartor/A 43626-2023 karta.png", "A 43626-2023")</f>
        <v/>
      </c>
      <c r="V13">
        <f>HYPERLINK("https://klasma.github.io/Logging_1446/klagomål/A 43626-2023 FSC-klagomål.docx", "A 43626-2023")</f>
        <v/>
      </c>
      <c r="W13">
        <f>HYPERLINK("https://klasma.github.io/Logging_1446/klagomålsmail/A 43626-2023 FSC-klagomål mail.docx", "A 43626-2023")</f>
        <v/>
      </c>
      <c r="X13">
        <f>HYPERLINK("https://klasma.github.io/Logging_1446/tillsyn/A 43626-2023 tillsynsbegäran.docx", "A 43626-2023")</f>
        <v/>
      </c>
      <c r="Y13">
        <f>HYPERLINK("https://klasma.github.io/Logging_1446/tillsynsmail/A 43626-2023 tillsynsbegäran mail.docx", "A 43626-2023")</f>
        <v/>
      </c>
    </row>
    <row r="14" ht="15" customHeight="1">
      <c r="A14" t="inlineStr">
        <is>
          <t>A 47698-2021</t>
        </is>
      </c>
      <c r="B14" s="1" t="n">
        <v>44448</v>
      </c>
      <c r="C14" s="1" t="n">
        <v>45955</v>
      </c>
      <c r="D14" t="inlineStr">
        <is>
          <t>VÄSTRA GÖTALANDS LÄN</t>
        </is>
      </c>
      <c r="E14" t="inlineStr">
        <is>
          <t>KARLSBORG</t>
        </is>
      </c>
      <c r="G14" t="n">
        <v>9.699999999999999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Tjäder</t>
        </is>
      </c>
      <c r="S14">
        <f>HYPERLINK("https://klasma.github.io/Logging_1446/artfynd/A 47698-2021 artfynd.xlsx", "A 47698-2021")</f>
        <v/>
      </c>
      <c r="T14">
        <f>HYPERLINK("https://klasma.github.io/Logging_1446/kartor/A 47698-2021 karta.png", "A 47698-2021")</f>
        <v/>
      </c>
      <c r="V14">
        <f>HYPERLINK("https://klasma.github.io/Logging_1446/klagomål/A 47698-2021 FSC-klagomål.docx", "A 47698-2021")</f>
        <v/>
      </c>
      <c r="W14">
        <f>HYPERLINK("https://klasma.github.io/Logging_1446/klagomålsmail/A 47698-2021 FSC-klagomål mail.docx", "A 47698-2021")</f>
        <v/>
      </c>
      <c r="X14">
        <f>HYPERLINK("https://klasma.github.io/Logging_1446/tillsyn/A 47698-2021 tillsynsbegäran.docx", "A 47698-2021")</f>
        <v/>
      </c>
      <c r="Y14">
        <f>HYPERLINK("https://klasma.github.io/Logging_1446/tillsynsmail/A 47698-2021 tillsynsbegäran mail.docx", "A 47698-2021")</f>
        <v/>
      </c>
      <c r="Z14">
        <f>HYPERLINK("https://klasma.github.io/Logging_1446/fåglar/A 47698-2021 prioriterade fågelarter.docx", "A 47698-2021")</f>
        <v/>
      </c>
    </row>
    <row r="15" ht="15" customHeight="1">
      <c r="A15" t="inlineStr">
        <is>
          <t>A 29484-2025</t>
        </is>
      </c>
      <c r="B15" s="1" t="n">
        <v>45824.74599537037</v>
      </c>
      <c r="C15" s="1" t="n">
        <v>45955</v>
      </c>
      <c r="D15" t="inlineStr">
        <is>
          <t>VÄSTRA GÖTALANDS LÄN</t>
        </is>
      </c>
      <c r="E15" t="inlineStr">
        <is>
          <t>KARLSBORG</t>
        </is>
      </c>
      <c r="G15" t="n">
        <v>1.4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HYPERLINK("https://klasma.github.io/Logging_1446/artfynd/A 29484-2025 artfynd.xlsx", "A 29484-2025")</f>
        <v/>
      </c>
      <c r="T15">
        <f>HYPERLINK("https://klasma.github.io/Logging_1446/kartor/A 29484-2025 karta.png", "A 29484-2025")</f>
        <v/>
      </c>
      <c r="V15">
        <f>HYPERLINK("https://klasma.github.io/Logging_1446/klagomål/A 29484-2025 FSC-klagomål.docx", "A 29484-2025")</f>
        <v/>
      </c>
      <c r="W15">
        <f>HYPERLINK("https://klasma.github.io/Logging_1446/klagomålsmail/A 29484-2025 FSC-klagomål mail.docx", "A 29484-2025")</f>
        <v/>
      </c>
      <c r="X15">
        <f>HYPERLINK("https://klasma.github.io/Logging_1446/tillsyn/A 29484-2025 tillsynsbegäran.docx", "A 29484-2025")</f>
        <v/>
      </c>
      <c r="Y15">
        <f>HYPERLINK("https://klasma.github.io/Logging_1446/tillsynsmail/A 29484-2025 tillsynsbegäran mail.docx", "A 29484-2025")</f>
        <v/>
      </c>
    </row>
    <row r="16" ht="15" customHeight="1">
      <c r="A16" t="inlineStr">
        <is>
          <t>A 51531-2023</t>
        </is>
      </c>
      <c r="B16" s="1" t="n">
        <v>45222</v>
      </c>
      <c r="C16" s="1" t="n">
        <v>45955</v>
      </c>
      <c r="D16" t="inlineStr">
        <is>
          <t>VÄSTRA GÖTALANDS LÄN</t>
        </is>
      </c>
      <c r="E16" t="inlineStr">
        <is>
          <t>KARLSBORG</t>
        </is>
      </c>
      <c r="F16" t="inlineStr">
        <is>
          <t>Kommuner</t>
        </is>
      </c>
      <c r="G16" t="n">
        <v>11.2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HYPERLINK("https://klasma.github.io/Logging_1446/artfynd/A 51531-2023 artfynd.xlsx", "A 51531-2023")</f>
        <v/>
      </c>
      <c r="T16">
        <f>HYPERLINK("https://klasma.github.io/Logging_1446/kartor/A 51531-2023 karta.png", "A 51531-2023")</f>
        <v/>
      </c>
      <c r="V16">
        <f>HYPERLINK("https://klasma.github.io/Logging_1446/klagomål/A 51531-2023 FSC-klagomål.docx", "A 51531-2023")</f>
        <v/>
      </c>
      <c r="W16">
        <f>HYPERLINK("https://klasma.github.io/Logging_1446/klagomålsmail/A 51531-2023 FSC-klagomål mail.docx", "A 51531-2023")</f>
        <v/>
      </c>
      <c r="X16">
        <f>HYPERLINK("https://klasma.github.io/Logging_1446/tillsyn/A 51531-2023 tillsynsbegäran.docx", "A 51531-2023")</f>
        <v/>
      </c>
      <c r="Y16">
        <f>HYPERLINK("https://klasma.github.io/Logging_1446/tillsynsmail/A 51531-2023 tillsynsbegäran mail.docx", "A 51531-2023")</f>
        <v/>
      </c>
    </row>
    <row r="17" ht="15" customHeight="1">
      <c r="A17" t="inlineStr">
        <is>
          <t>A 23973-2023</t>
        </is>
      </c>
      <c r="B17" s="1" t="n">
        <v>45075</v>
      </c>
      <c r="C17" s="1" t="n">
        <v>45955</v>
      </c>
      <c r="D17" t="inlineStr">
        <is>
          <t>VÄSTRA GÖTALANDS LÄN</t>
        </is>
      </c>
      <c r="E17" t="inlineStr">
        <is>
          <t>KARLSBORG</t>
        </is>
      </c>
      <c r="G17" t="n">
        <v>2.2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Orre</t>
        </is>
      </c>
      <c r="S17">
        <f>HYPERLINK("https://klasma.github.io/Logging_1446/artfynd/A 23973-2023 artfynd.xlsx", "A 23973-2023")</f>
        <v/>
      </c>
      <c r="T17">
        <f>HYPERLINK("https://klasma.github.io/Logging_1446/kartor/A 23973-2023 karta.png", "A 23973-2023")</f>
        <v/>
      </c>
      <c r="V17">
        <f>HYPERLINK("https://klasma.github.io/Logging_1446/klagomål/A 23973-2023 FSC-klagomål.docx", "A 23973-2023")</f>
        <v/>
      </c>
      <c r="W17">
        <f>HYPERLINK("https://klasma.github.io/Logging_1446/klagomålsmail/A 23973-2023 FSC-klagomål mail.docx", "A 23973-2023")</f>
        <v/>
      </c>
      <c r="X17">
        <f>HYPERLINK("https://klasma.github.io/Logging_1446/tillsyn/A 23973-2023 tillsynsbegäran.docx", "A 23973-2023")</f>
        <v/>
      </c>
      <c r="Y17">
        <f>HYPERLINK("https://klasma.github.io/Logging_1446/tillsynsmail/A 23973-2023 tillsynsbegäran mail.docx", "A 23973-2023")</f>
        <v/>
      </c>
      <c r="Z17">
        <f>HYPERLINK("https://klasma.github.io/Logging_1446/fåglar/A 23973-2023 prioriterade fågelarter.docx", "A 23973-2023")</f>
        <v/>
      </c>
    </row>
    <row r="18" ht="15" customHeight="1">
      <c r="A18" t="inlineStr">
        <is>
          <t>A 18881-2025</t>
        </is>
      </c>
      <c r="B18" s="1" t="n">
        <v>45764.43978009259</v>
      </c>
      <c r="C18" s="1" t="n">
        <v>45955</v>
      </c>
      <c r="D18" t="inlineStr">
        <is>
          <t>VÄSTRA GÖTALANDS LÄN</t>
        </is>
      </c>
      <c r="E18" t="inlineStr">
        <is>
          <t>KARLSBORG</t>
        </is>
      </c>
      <c r="G18" t="n">
        <v>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Hasselsnok</t>
        </is>
      </c>
      <c r="S18">
        <f>HYPERLINK("https://klasma.github.io/Logging_1446/artfynd/A 18881-2025 artfynd.xlsx", "A 18881-2025")</f>
        <v/>
      </c>
      <c r="T18">
        <f>HYPERLINK("https://klasma.github.io/Logging_1446/kartor/A 18881-2025 karta.png", "A 18881-2025")</f>
        <v/>
      </c>
      <c r="V18">
        <f>HYPERLINK("https://klasma.github.io/Logging_1446/klagomål/A 18881-2025 FSC-klagomål.docx", "A 18881-2025")</f>
        <v/>
      </c>
      <c r="W18">
        <f>HYPERLINK("https://klasma.github.io/Logging_1446/klagomålsmail/A 18881-2025 FSC-klagomål mail.docx", "A 18881-2025")</f>
        <v/>
      </c>
      <c r="X18">
        <f>HYPERLINK("https://klasma.github.io/Logging_1446/tillsyn/A 18881-2025 tillsynsbegäran.docx", "A 18881-2025")</f>
        <v/>
      </c>
      <c r="Y18">
        <f>HYPERLINK("https://klasma.github.io/Logging_1446/tillsynsmail/A 18881-2025 tillsynsbegäran mail.docx", "A 18881-2025")</f>
        <v/>
      </c>
    </row>
    <row r="19" ht="15" customHeight="1">
      <c r="A19" t="inlineStr">
        <is>
          <t>A 66556-2021</t>
        </is>
      </c>
      <c r="B19" s="1" t="n">
        <v>44519.41203703704</v>
      </c>
      <c r="C19" s="1" t="n">
        <v>45955</v>
      </c>
      <c r="D19" t="inlineStr">
        <is>
          <t>VÄSTRA GÖTALANDS LÄN</t>
        </is>
      </c>
      <c r="E19" t="inlineStr">
        <is>
          <t>KARLSBORG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29386-2021</t>
        </is>
      </c>
      <c r="B20" s="1" t="n">
        <v>44361.48423611111</v>
      </c>
      <c r="C20" s="1" t="n">
        <v>45955</v>
      </c>
      <c r="D20" t="inlineStr">
        <is>
          <t>VÄSTRA GÖTALANDS LÄN</t>
        </is>
      </c>
      <c r="E20" t="inlineStr">
        <is>
          <t>KARLSBORG</t>
        </is>
      </c>
      <c r="G20" t="n">
        <v>2.1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3290-2022</t>
        </is>
      </c>
      <c r="B21" s="1" t="n">
        <v>44584.74694444444</v>
      </c>
      <c r="C21" s="1" t="n">
        <v>45955</v>
      </c>
      <c r="D21" t="inlineStr">
        <is>
          <t>VÄSTRA GÖTALANDS LÄN</t>
        </is>
      </c>
      <c r="E21" t="inlineStr">
        <is>
          <t>KARLSBORG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70450-2021</t>
        </is>
      </c>
      <c r="B22" s="1" t="n">
        <v>44536.64174768519</v>
      </c>
      <c r="C22" s="1" t="n">
        <v>45955</v>
      </c>
      <c r="D22" t="inlineStr">
        <is>
          <t>VÄSTRA GÖTALANDS LÄN</t>
        </is>
      </c>
      <c r="E22" t="inlineStr">
        <is>
          <t>KARLSBORG</t>
        </is>
      </c>
      <c r="F22" t="inlineStr">
        <is>
          <t>Övriga Aktiebolag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4092-2021</t>
        </is>
      </c>
      <c r="B23" s="1" t="n">
        <v>44222</v>
      </c>
      <c r="C23" s="1" t="n">
        <v>45955</v>
      </c>
      <c r="D23" t="inlineStr">
        <is>
          <t>VÄSTRA GÖTALANDS LÄN</t>
        </is>
      </c>
      <c r="E23" t="inlineStr">
        <is>
          <t>KARLSBORG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20455-2021</t>
        </is>
      </c>
      <c r="B24" s="1" t="n">
        <v>44315.61004629629</v>
      </c>
      <c r="C24" s="1" t="n">
        <v>45955</v>
      </c>
      <c r="D24" t="inlineStr">
        <is>
          <t>VÄSTRA GÖTALANDS LÄN</t>
        </is>
      </c>
      <c r="E24" t="inlineStr">
        <is>
          <t>KARLSBORG</t>
        </is>
      </c>
      <c r="F24" t="inlineStr">
        <is>
          <t>Övriga Aktiebolag</t>
        </is>
      </c>
      <c r="G24" t="n">
        <v>7.6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9191-2021</t>
        </is>
      </c>
      <c r="B25" s="1" t="n">
        <v>44250</v>
      </c>
      <c r="C25" s="1" t="n">
        <v>45955</v>
      </c>
      <c r="D25" t="inlineStr">
        <is>
          <t>VÄSTRA GÖTALANDS LÄN</t>
        </is>
      </c>
      <c r="E25" t="inlineStr">
        <is>
          <t>KARLSBORG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25782-2021</t>
        </is>
      </c>
      <c r="B26" s="1" t="n">
        <v>44343.74252314815</v>
      </c>
      <c r="C26" s="1" t="n">
        <v>45955</v>
      </c>
      <c r="D26" t="inlineStr">
        <is>
          <t>VÄSTRA GÖTALANDS LÄN</t>
        </is>
      </c>
      <c r="E26" t="inlineStr">
        <is>
          <t>KARLSBORG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12219-2021</t>
        </is>
      </c>
      <c r="B27" s="1" t="n">
        <v>44266.66760416667</v>
      </c>
      <c r="C27" s="1" t="n">
        <v>45955</v>
      </c>
      <c r="D27" t="inlineStr">
        <is>
          <t>VÄSTRA GÖTALANDS LÄN</t>
        </is>
      </c>
      <c r="E27" t="inlineStr">
        <is>
          <t>KARLSBORG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16179-2021</t>
        </is>
      </c>
      <c r="B28" s="1" t="n">
        <v>44292.42471064815</v>
      </c>
      <c r="C28" s="1" t="n">
        <v>45955</v>
      </c>
      <c r="D28" t="inlineStr">
        <is>
          <t>VÄSTRA GÖTALANDS LÄN</t>
        </is>
      </c>
      <c r="E28" t="inlineStr">
        <is>
          <t>KARLSBORG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67443-2020</t>
        </is>
      </c>
      <c r="B29" s="1" t="n">
        <v>44181</v>
      </c>
      <c r="C29" s="1" t="n">
        <v>45955</v>
      </c>
      <c r="D29" t="inlineStr">
        <is>
          <t>VÄSTRA GÖTALANDS LÄN</t>
        </is>
      </c>
      <c r="E29" t="inlineStr">
        <is>
          <t>KARLSBORG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30-2021</t>
        </is>
      </c>
      <c r="B30" s="1" t="n">
        <v>44198</v>
      </c>
      <c r="C30" s="1" t="n">
        <v>45955</v>
      </c>
      <c r="D30" t="inlineStr">
        <is>
          <t>VÄSTRA GÖTALANDS LÄN</t>
        </is>
      </c>
      <c r="E30" t="inlineStr">
        <is>
          <t>KARLSBORG</t>
        </is>
      </c>
      <c r="G30" t="n">
        <v>3.8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70939-2021</t>
        </is>
      </c>
      <c r="B31" s="1" t="n">
        <v>44538.49733796297</v>
      </c>
      <c r="C31" s="1" t="n">
        <v>45955</v>
      </c>
      <c r="D31" t="inlineStr">
        <is>
          <t>VÄSTRA GÖTALANDS LÄN</t>
        </is>
      </c>
      <c r="E31" t="inlineStr">
        <is>
          <t>KARLSBORG</t>
        </is>
      </c>
      <c r="F31" t="inlineStr">
        <is>
          <t>Övriga Aktiebolag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20372-2021</t>
        </is>
      </c>
      <c r="B32" s="1" t="n">
        <v>44315.46325231482</v>
      </c>
      <c r="C32" s="1" t="n">
        <v>45955</v>
      </c>
      <c r="D32" t="inlineStr">
        <is>
          <t>VÄSTRA GÖTALANDS LÄN</t>
        </is>
      </c>
      <c r="E32" t="inlineStr">
        <is>
          <t>KARLSBORG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3708-2021</t>
        </is>
      </c>
      <c r="B33" s="1" t="n">
        <v>44221</v>
      </c>
      <c r="C33" s="1" t="n">
        <v>45955</v>
      </c>
      <c r="D33" t="inlineStr">
        <is>
          <t>VÄSTRA GÖTALANDS LÄN</t>
        </is>
      </c>
      <c r="E33" t="inlineStr">
        <is>
          <t>KARLSBORG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61223-2021</t>
        </is>
      </c>
      <c r="B34" s="1" t="n">
        <v>44496</v>
      </c>
      <c r="C34" s="1" t="n">
        <v>45955</v>
      </c>
      <c r="D34" t="inlineStr">
        <is>
          <t>VÄSTRA GÖTALANDS LÄN</t>
        </is>
      </c>
      <c r="E34" t="inlineStr">
        <is>
          <t>KARLSBORG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66530-2020</t>
        </is>
      </c>
      <c r="B35" s="1" t="n">
        <v>44179</v>
      </c>
      <c r="C35" s="1" t="n">
        <v>45955</v>
      </c>
      <c r="D35" t="inlineStr">
        <is>
          <t>VÄSTRA GÖTALANDS LÄN</t>
        </is>
      </c>
      <c r="E35" t="inlineStr">
        <is>
          <t>KARLSBORG</t>
        </is>
      </c>
      <c r="F35" t="inlineStr">
        <is>
          <t>Övriga Aktiebolag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33114-2022</t>
        </is>
      </c>
      <c r="B36" s="1" t="n">
        <v>44785.51939814815</v>
      </c>
      <c r="C36" s="1" t="n">
        <v>45955</v>
      </c>
      <c r="D36" t="inlineStr">
        <is>
          <t>VÄSTRA GÖTALANDS LÄN</t>
        </is>
      </c>
      <c r="E36" t="inlineStr">
        <is>
          <t>KARLSBORG</t>
        </is>
      </c>
      <c r="F36" t="inlineStr">
        <is>
          <t>Sveaskog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47692-2021</t>
        </is>
      </c>
      <c r="B37" s="1" t="n">
        <v>44448</v>
      </c>
      <c r="C37" s="1" t="n">
        <v>45955</v>
      </c>
      <c r="D37" t="inlineStr">
        <is>
          <t>VÄSTRA GÖTALANDS LÄN</t>
        </is>
      </c>
      <c r="E37" t="inlineStr">
        <is>
          <t>KARLSBORG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53700-2021</t>
        </is>
      </c>
      <c r="B38" s="1" t="n">
        <v>44469.47734953704</v>
      </c>
      <c r="C38" s="1" t="n">
        <v>45955</v>
      </c>
      <c r="D38" t="inlineStr">
        <is>
          <t>VÄSTRA GÖTALANDS LÄN</t>
        </is>
      </c>
      <c r="E38" t="inlineStr">
        <is>
          <t>KARLSBORG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67970-2020</t>
        </is>
      </c>
      <c r="B39" s="1" t="n">
        <v>44182</v>
      </c>
      <c r="C39" s="1" t="n">
        <v>45955</v>
      </c>
      <c r="D39" t="inlineStr">
        <is>
          <t>VÄSTRA GÖTALANDS LÄN</t>
        </is>
      </c>
      <c r="E39" t="inlineStr">
        <is>
          <t>KARLSBORG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12204-2021</t>
        </is>
      </c>
      <c r="B40" s="1" t="n">
        <v>44266.65212962963</v>
      </c>
      <c r="C40" s="1" t="n">
        <v>45955</v>
      </c>
      <c r="D40" t="inlineStr">
        <is>
          <t>VÄSTRA GÖTALANDS LÄN</t>
        </is>
      </c>
      <c r="E40" t="inlineStr">
        <is>
          <t>KARLSBORG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15620-2021</t>
        </is>
      </c>
      <c r="B41" s="1" t="n">
        <v>44285</v>
      </c>
      <c r="C41" s="1" t="n">
        <v>45955</v>
      </c>
      <c r="D41" t="inlineStr">
        <is>
          <t>VÄSTRA GÖTALANDS LÄN</t>
        </is>
      </c>
      <c r="E41" t="inlineStr">
        <is>
          <t>KARLSBORG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42501-2021</t>
        </is>
      </c>
      <c r="B42" s="1" t="n">
        <v>44427</v>
      </c>
      <c r="C42" s="1" t="n">
        <v>45955</v>
      </c>
      <c r="D42" t="inlineStr">
        <is>
          <t>VÄSTRA GÖTALANDS LÄN</t>
        </is>
      </c>
      <c r="E42" t="inlineStr">
        <is>
          <t>KARLSBORG</t>
        </is>
      </c>
      <c r="F42" t="inlineStr">
        <is>
          <t>Övriga Aktiebolag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12206-2021</t>
        </is>
      </c>
      <c r="B43" s="1" t="n">
        <v>44266</v>
      </c>
      <c r="C43" s="1" t="n">
        <v>45955</v>
      </c>
      <c r="D43" t="inlineStr">
        <is>
          <t>VÄSTRA GÖTALANDS LÄN</t>
        </is>
      </c>
      <c r="E43" t="inlineStr">
        <is>
          <t>KARLSBORG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18625-2022</t>
        </is>
      </c>
      <c r="B44" s="1" t="n">
        <v>44687.44456018518</v>
      </c>
      <c r="C44" s="1" t="n">
        <v>45955</v>
      </c>
      <c r="D44" t="inlineStr">
        <is>
          <t>VÄSTRA GÖTALANDS LÄN</t>
        </is>
      </c>
      <c r="E44" t="inlineStr">
        <is>
          <t>KARLSBORG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41954-2021</t>
        </is>
      </c>
      <c r="B45" s="1" t="n">
        <v>44426</v>
      </c>
      <c r="C45" s="1" t="n">
        <v>45955</v>
      </c>
      <c r="D45" t="inlineStr">
        <is>
          <t>VÄSTRA GÖTALANDS LÄN</t>
        </is>
      </c>
      <c r="E45" t="inlineStr">
        <is>
          <t>KARLSBORG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59883-2021</t>
        </is>
      </c>
      <c r="B46" s="1" t="n">
        <v>44494</v>
      </c>
      <c r="C46" s="1" t="n">
        <v>45955</v>
      </c>
      <c r="D46" t="inlineStr">
        <is>
          <t>VÄSTRA GÖTALANDS LÄN</t>
        </is>
      </c>
      <c r="E46" t="inlineStr">
        <is>
          <t>KARLSBORG</t>
        </is>
      </c>
      <c r="F46" t="inlineStr">
        <is>
          <t>Övriga statliga verk och myndigheter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55831-2021</t>
        </is>
      </c>
      <c r="B47" s="1" t="n">
        <v>44476</v>
      </c>
      <c r="C47" s="1" t="n">
        <v>45955</v>
      </c>
      <c r="D47" t="inlineStr">
        <is>
          <t>VÄSTRA GÖTALANDS LÄN</t>
        </is>
      </c>
      <c r="E47" t="inlineStr">
        <is>
          <t>KARLSBORG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34673-2022</t>
        </is>
      </c>
      <c r="B48" s="1" t="n">
        <v>44795.48535879629</v>
      </c>
      <c r="C48" s="1" t="n">
        <v>45955</v>
      </c>
      <c r="D48" t="inlineStr">
        <is>
          <t>VÄSTRA GÖTALANDS LÄN</t>
        </is>
      </c>
      <c r="E48" t="inlineStr">
        <is>
          <t>KARLSBORG</t>
        </is>
      </c>
      <c r="F48" t="inlineStr">
        <is>
          <t>Sveaskog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33121-2022</t>
        </is>
      </c>
      <c r="B49" s="1" t="n">
        <v>44785.52829861111</v>
      </c>
      <c r="C49" s="1" t="n">
        <v>45955</v>
      </c>
      <c r="D49" t="inlineStr">
        <is>
          <t>VÄSTRA GÖTALANDS LÄN</t>
        </is>
      </c>
      <c r="E49" t="inlineStr">
        <is>
          <t>KARLSBORG</t>
        </is>
      </c>
      <c r="F49" t="inlineStr">
        <is>
          <t>Sveaskog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36820-2022</t>
        </is>
      </c>
      <c r="B50" s="1" t="n">
        <v>44805.55697916666</v>
      </c>
      <c r="C50" s="1" t="n">
        <v>45955</v>
      </c>
      <c r="D50" t="inlineStr">
        <is>
          <t>VÄSTRA GÖTALANDS LÄN</t>
        </is>
      </c>
      <c r="E50" t="inlineStr">
        <is>
          <t>KARLSBORG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4780-2021</t>
        </is>
      </c>
      <c r="B51" s="1" t="n">
        <v>44225</v>
      </c>
      <c r="C51" s="1" t="n">
        <v>45955</v>
      </c>
      <c r="D51" t="inlineStr">
        <is>
          <t>VÄSTRA GÖTALANDS LÄN</t>
        </is>
      </c>
      <c r="E51" t="inlineStr">
        <is>
          <t>KARLSBORG</t>
        </is>
      </c>
      <c r="G51" t="n">
        <v>5.6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70949-2021</t>
        </is>
      </c>
      <c r="B52" s="1" t="n">
        <v>44538.5125462963</v>
      </c>
      <c r="C52" s="1" t="n">
        <v>45955</v>
      </c>
      <c r="D52" t="inlineStr">
        <is>
          <t>VÄSTRA GÖTALANDS LÄN</t>
        </is>
      </c>
      <c r="E52" t="inlineStr">
        <is>
          <t>KARLSBORG</t>
        </is>
      </c>
      <c r="F52" t="inlineStr">
        <is>
          <t>Övriga Aktiebolag</t>
        </is>
      </c>
      <c r="G52" t="n">
        <v>3.4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12208-2021</t>
        </is>
      </c>
      <c r="B53" s="1" t="n">
        <v>44266.65693287037</v>
      </c>
      <c r="C53" s="1" t="n">
        <v>45955</v>
      </c>
      <c r="D53" t="inlineStr">
        <is>
          <t>VÄSTRA GÖTALANDS LÄN</t>
        </is>
      </c>
      <c r="E53" t="inlineStr">
        <is>
          <t>KARLSBORG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33122-2022</t>
        </is>
      </c>
      <c r="B54" s="1" t="n">
        <v>44785.53045138889</v>
      </c>
      <c r="C54" s="1" t="n">
        <v>45955</v>
      </c>
      <c r="D54" t="inlineStr">
        <is>
          <t>VÄSTRA GÖTALANDS LÄN</t>
        </is>
      </c>
      <c r="E54" t="inlineStr">
        <is>
          <t>KARLSBORG</t>
        </is>
      </c>
      <c r="F54" t="inlineStr">
        <is>
          <t>Sveaskog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6068-2022</t>
        </is>
      </c>
      <c r="B55" s="1" t="n">
        <v>44599</v>
      </c>
      <c r="C55" s="1" t="n">
        <v>45955</v>
      </c>
      <c r="D55" t="inlineStr">
        <is>
          <t>VÄSTRA GÖTALANDS LÄN</t>
        </is>
      </c>
      <c r="E55" t="inlineStr">
        <is>
          <t>KARLSBORG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32737-2021</t>
        </is>
      </c>
      <c r="B56" s="1" t="n">
        <v>44375</v>
      </c>
      <c r="C56" s="1" t="n">
        <v>45955</v>
      </c>
      <c r="D56" t="inlineStr">
        <is>
          <t>VÄSTRA GÖTALANDS LÄN</t>
        </is>
      </c>
      <c r="E56" t="inlineStr">
        <is>
          <t>KARLSBORG</t>
        </is>
      </c>
      <c r="G56" t="n">
        <v>7.4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25999-2023</t>
        </is>
      </c>
      <c r="B57" s="1" t="n">
        <v>45090.93861111111</v>
      </c>
      <c r="C57" s="1" t="n">
        <v>45955</v>
      </c>
      <c r="D57" t="inlineStr">
        <is>
          <t>VÄSTRA GÖTALANDS LÄN</t>
        </is>
      </c>
      <c r="E57" t="inlineStr">
        <is>
          <t>KARLSBORG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34676-2022</t>
        </is>
      </c>
      <c r="B58" s="1" t="n">
        <v>44795.48758101852</v>
      </c>
      <c r="C58" s="1" t="n">
        <v>45955</v>
      </c>
      <c r="D58" t="inlineStr">
        <is>
          <t>VÄSTRA GÖTALANDS LÄN</t>
        </is>
      </c>
      <c r="E58" t="inlineStr">
        <is>
          <t>KARLSBORG</t>
        </is>
      </c>
      <c r="F58" t="inlineStr">
        <is>
          <t>Sveaskog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26016-2023</t>
        </is>
      </c>
      <c r="B59" s="1" t="n">
        <v>45090.9447337963</v>
      </c>
      <c r="C59" s="1" t="n">
        <v>45955</v>
      </c>
      <c r="D59" t="inlineStr">
        <is>
          <t>VÄSTRA GÖTALANDS LÄN</t>
        </is>
      </c>
      <c r="E59" t="inlineStr">
        <is>
          <t>KARLSBORG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25696-2023</t>
        </is>
      </c>
      <c r="B60" s="1" t="n">
        <v>45089.96881944445</v>
      </c>
      <c r="C60" s="1" t="n">
        <v>45955</v>
      </c>
      <c r="D60" t="inlineStr">
        <is>
          <t>VÄSTRA GÖTALANDS LÄN</t>
        </is>
      </c>
      <c r="E60" t="inlineStr">
        <is>
          <t>KARLSBORG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33117-2022</t>
        </is>
      </c>
      <c r="B61" s="1" t="n">
        <v>44785.52291666667</v>
      </c>
      <c r="C61" s="1" t="n">
        <v>45955</v>
      </c>
      <c r="D61" t="inlineStr">
        <is>
          <t>VÄSTRA GÖTALANDS LÄN</t>
        </is>
      </c>
      <c r="E61" t="inlineStr">
        <is>
          <t>KARLSBORG</t>
        </is>
      </c>
      <c r="F61" t="inlineStr">
        <is>
          <t>Sveaskog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56541-2023</t>
        </is>
      </c>
      <c r="B62" s="1" t="n">
        <v>45243.57956018519</v>
      </c>
      <c r="C62" s="1" t="n">
        <v>45955</v>
      </c>
      <c r="D62" t="inlineStr">
        <is>
          <t>VÄSTRA GÖTALANDS LÄN</t>
        </is>
      </c>
      <c r="E62" t="inlineStr">
        <is>
          <t>KARLSBORG</t>
        </is>
      </c>
      <c r="F62" t="inlineStr">
        <is>
          <t>Sveaskog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42778-2024</t>
        </is>
      </c>
      <c r="B63" s="1" t="n">
        <v>45566.52706018519</v>
      </c>
      <c r="C63" s="1" t="n">
        <v>45955</v>
      </c>
      <c r="D63" t="inlineStr">
        <is>
          <t>VÄSTRA GÖTALANDS LÄN</t>
        </is>
      </c>
      <c r="E63" t="inlineStr">
        <is>
          <t>KARLSBORG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41943-2024</t>
        </is>
      </c>
      <c r="B64" s="1" t="n">
        <v>45561.57412037037</v>
      </c>
      <c r="C64" s="1" t="n">
        <v>45955</v>
      </c>
      <c r="D64" t="inlineStr">
        <is>
          <t>VÄSTRA GÖTALANDS LÄN</t>
        </is>
      </c>
      <c r="E64" t="inlineStr">
        <is>
          <t>KARLSBORG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14522-2024</t>
        </is>
      </c>
      <c r="B65" s="1" t="n">
        <v>45394.62971064815</v>
      </c>
      <c r="C65" s="1" t="n">
        <v>45955</v>
      </c>
      <c r="D65" t="inlineStr">
        <is>
          <t>VÄSTRA GÖTALANDS LÄN</t>
        </is>
      </c>
      <c r="E65" t="inlineStr">
        <is>
          <t>KARLSBORG</t>
        </is>
      </c>
      <c r="F65" t="inlineStr">
        <is>
          <t>Sveaskog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7977-2025</t>
        </is>
      </c>
      <c r="B66" s="1" t="n">
        <v>45707.46462962963</v>
      </c>
      <c r="C66" s="1" t="n">
        <v>45955</v>
      </c>
      <c r="D66" t="inlineStr">
        <is>
          <t>VÄSTRA GÖTALANDS LÄN</t>
        </is>
      </c>
      <c r="E66" t="inlineStr">
        <is>
          <t>KARLSBORG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37521-2024</t>
        </is>
      </c>
      <c r="B67" s="1" t="n">
        <v>45541.39284722223</v>
      </c>
      <c r="C67" s="1" t="n">
        <v>45955</v>
      </c>
      <c r="D67" t="inlineStr">
        <is>
          <t>VÄSTRA GÖTALANDS LÄN</t>
        </is>
      </c>
      <c r="E67" t="inlineStr">
        <is>
          <t>KARLSBORG</t>
        </is>
      </c>
      <c r="F67" t="inlineStr">
        <is>
          <t>Sveaskog</t>
        </is>
      </c>
      <c r="G67" t="n">
        <v>5.7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17908-2025</t>
        </is>
      </c>
      <c r="B68" s="1" t="n">
        <v>45758.73297453704</v>
      </c>
      <c r="C68" s="1" t="n">
        <v>45955</v>
      </c>
      <c r="D68" t="inlineStr">
        <is>
          <t>VÄSTRA GÖTALANDS LÄN</t>
        </is>
      </c>
      <c r="E68" t="inlineStr">
        <is>
          <t>KARLSBORG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43021-2021</t>
        </is>
      </c>
      <c r="B69" s="1" t="n">
        <v>44431.48305555555</v>
      </c>
      <c r="C69" s="1" t="n">
        <v>45955</v>
      </c>
      <c r="D69" t="inlineStr">
        <is>
          <t>VÄSTRA GÖTALANDS LÄN</t>
        </is>
      </c>
      <c r="E69" t="inlineStr">
        <is>
          <t>KARLSBORG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26467-2021</t>
        </is>
      </c>
      <c r="B70" s="1" t="n">
        <v>44348.39732638889</v>
      </c>
      <c r="C70" s="1" t="n">
        <v>45955</v>
      </c>
      <c r="D70" t="inlineStr">
        <is>
          <t>VÄSTRA GÖTALANDS LÄN</t>
        </is>
      </c>
      <c r="E70" t="inlineStr">
        <is>
          <t>KARLSBORG</t>
        </is>
      </c>
      <c r="F70" t="inlineStr">
        <is>
          <t>Kommuner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57915-2024</t>
        </is>
      </c>
      <c r="B71" s="1" t="n">
        <v>45631.49766203704</v>
      </c>
      <c r="C71" s="1" t="n">
        <v>45955</v>
      </c>
      <c r="D71" t="inlineStr">
        <is>
          <t>VÄSTRA GÖTALANDS LÄN</t>
        </is>
      </c>
      <c r="E71" t="inlineStr">
        <is>
          <t>KARLSBORG</t>
        </is>
      </c>
      <c r="F71" t="inlineStr">
        <is>
          <t>Sveaskog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53898-2023</t>
        </is>
      </c>
      <c r="B72" s="1" t="n">
        <v>45231.54010416667</v>
      </c>
      <c r="C72" s="1" t="n">
        <v>45955</v>
      </c>
      <c r="D72" t="inlineStr">
        <is>
          <t>VÄSTRA GÖTALANDS LÄN</t>
        </is>
      </c>
      <c r="E72" t="inlineStr">
        <is>
          <t>KARLSBORG</t>
        </is>
      </c>
      <c r="G72" t="n">
        <v>9.5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53898-2021</t>
        </is>
      </c>
      <c r="B73" s="1" t="n">
        <v>44469.70724537037</v>
      </c>
      <c r="C73" s="1" t="n">
        <v>45955</v>
      </c>
      <c r="D73" t="inlineStr">
        <is>
          <t>VÄSTRA GÖTALANDS LÄN</t>
        </is>
      </c>
      <c r="E73" t="inlineStr">
        <is>
          <t>KARLSBORG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45224-2021</t>
        </is>
      </c>
      <c r="B74" s="1" t="n">
        <v>44439.5778587963</v>
      </c>
      <c r="C74" s="1" t="n">
        <v>45955</v>
      </c>
      <c r="D74" t="inlineStr">
        <is>
          <t>VÄSTRA GÖTALANDS LÄN</t>
        </is>
      </c>
      <c r="E74" t="inlineStr">
        <is>
          <t>KARLSBORG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8053-2023</t>
        </is>
      </c>
      <c r="B75" s="1" t="n">
        <v>44974</v>
      </c>
      <c r="C75" s="1" t="n">
        <v>45955</v>
      </c>
      <c r="D75" t="inlineStr">
        <is>
          <t>VÄSTRA GÖTALANDS LÄN</t>
        </is>
      </c>
      <c r="E75" t="inlineStr">
        <is>
          <t>KARLSBORG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8052-2023</t>
        </is>
      </c>
      <c r="B76" s="1" t="n">
        <v>44974</v>
      </c>
      <c r="C76" s="1" t="n">
        <v>45955</v>
      </c>
      <c r="D76" t="inlineStr">
        <is>
          <t>VÄSTRA GÖTALANDS LÄN</t>
        </is>
      </c>
      <c r="E76" t="inlineStr">
        <is>
          <t>KARLSBORG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58533-2023</t>
        </is>
      </c>
      <c r="B77" s="1" t="n">
        <v>45251</v>
      </c>
      <c r="C77" s="1" t="n">
        <v>45955</v>
      </c>
      <c r="D77" t="inlineStr">
        <is>
          <t>VÄSTRA GÖTALANDS LÄN</t>
        </is>
      </c>
      <c r="E77" t="inlineStr">
        <is>
          <t>KARLSBORG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2784-2023</t>
        </is>
      </c>
      <c r="B78" s="1" t="n">
        <v>44944.66162037037</v>
      </c>
      <c r="C78" s="1" t="n">
        <v>45955</v>
      </c>
      <c r="D78" t="inlineStr">
        <is>
          <t>VÄSTRA GÖTALANDS LÄN</t>
        </is>
      </c>
      <c r="E78" t="inlineStr">
        <is>
          <t>KARLSBORG</t>
        </is>
      </c>
      <c r="F78" t="inlineStr">
        <is>
          <t>Övriga Aktiebolag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27823-2023</t>
        </is>
      </c>
      <c r="B79" s="1" t="n">
        <v>45098.5205787037</v>
      </c>
      <c r="C79" s="1" t="n">
        <v>45955</v>
      </c>
      <c r="D79" t="inlineStr">
        <is>
          <t>VÄSTRA GÖTALANDS LÄN</t>
        </is>
      </c>
      <c r="E79" t="inlineStr">
        <is>
          <t>KARLSBORG</t>
        </is>
      </c>
      <c r="G79" t="n">
        <v>6.5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40129-2023</t>
        </is>
      </c>
      <c r="B80" s="1" t="n">
        <v>45169</v>
      </c>
      <c r="C80" s="1" t="n">
        <v>45955</v>
      </c>
      <c r="D80" t="inlineStr">
        <is>
          <t>VÄSTRA GÖTALANDS LÄN</t>
        </is>
      </c>
      <c r="E80" t="inlineStr">
        <is>
          <t>KARLSBORG</t>
        </is>
      </c>
      <c r="F80" t="inlineStr">
        <is>
          <t>Övriga Aktiebolag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14525-2024</t>
        </is>
      </c>
      <c r="B81" s="1" t="n">
        <v>45394</v>
      </c>
      <c r="C81" s="1" t="n">
        <v>45955</v>
      </c>
      <c r="D81" t="inlineStr">
        <is>
          <t>VÄSTRA GÖTALANDS LÄN</t>
        </is>
      </c>
      <c r="E81" t="inlineStr">
        <is>
          <t>KARLSBORG</t>
        </is>
      </c>
      <c r="F81" t="inlineStr">
        <is>
          <t>Sveaskog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24008-2023</t>
        </is>
      </c>
      <c r="B82" s="1" t="n">
        <v>45078.67081018518</v>
      </c>
      <c r="C82" s="1" t="n">
        <v>45955</v>
      </c>
      <c r="D82" t="inlineStr">
        <is>
          <t>VÄSTRA GÖTALANDS LÄN</t>
        </is>
      </c>
      <c r="E82" t="inlineStr">
        <is>
          <t>KARLSBORG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70783-2021</t>
        </is>
      </c>
      <c r="B83" s="1" t="n">
        <v>44537</v>
      </c>
      <c r="C83" s="1" t="n">
        <v>45955</v>
      </c>
      <c r="D83" t="inlineStr">
        <is>
          <t>VÄSTRA GÖTALANDS LÄN</t>
        </is>
      </c>
      <c r="E83" t="inlineStr">
        <is>
          <t>KARLSBORG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54416-2024</t>
        </is>
      </c>
      <c r="B84" s="1" t="n">
        <v>45617</v>
      </c>
      <c r="C84" s="1" t="n">
        <v>45955</v>
      </c>
      <c r="D84" t="inlineStr">
        <is>
          <t>VÄSTRA GÖTALANDS LÄN</t>
        </is>
      </c>
      <c r="E84" t="inlineStr">
        <is>
          <t>KARLSBORG</t>
        </is>
      </c>
      <c r="G84" t="n">
        <v>3.5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58181-2020</t>
        </is>
      </c>
      <c r="B85" s="1" t="n">
        <v>44144</v>
      </c>
      <c r="C85" s="1" t="n">
        <v>45955</v>
      </c>
      <c r="D85" t="inlineStr">
        <is>
          <t>VÄSTRA GÖTALANDS LÄN</t>
        </is>
      </c>
      <c r="E85" t="inlineStr">
        <is>
          <t>KARLSBORG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26914-2024</t>
        </is>
      </c>
      <c r="B86" s="1" t="n">
        <v>45470.79201388889</v>
      </c>
      <c r="C86" s="1" t="n">
        <v>45955</v>
      </c>
      <c r="D86" t="inlineStr">
        <is>
          <t>VÄSTRA GÖTALANDS LÄN</t>
        </is>
      </c>
      <c r="E86" t="inlineStr">
        <is>
          <t>KARLSBORG</t>
        </is>
      </c>
      <c r="F86" t="inlineStr">
        <is>
          <t>Övriga Aktiebolag</t>
        </is>
      </c>
      <c r="G86" t="n">
        <v>7.1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67554-2020</t>
        </is>
      </c>
      <c r="B87" s="1" t="n">
        <v>44181</v>
      </c>
      <c r="C87" s="1" t="n">
        <v>45955</v>
      </c>
      <c r="D87" t="inlineStr">
        <is>
          <t>VÄSTRA GÖTALANDS LÄN</t>
        </is>
      </c>
      <c r="E87" t="inlineStr">
        <is>
          <t>KARLSBORG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2791-2023</t>
        </is>
      </c>
      <c r="B88" s="1" t="n">
        <v>44944.67371527778</v>
      </c>
      <c r="C88" s="1" t="n">
        <v>45955</v>
      </c>
      <c r="D88" t="inlineStr">
        <is>
          <t>VÄSTRA GÖTALANDS LÄN</t>
        </is>
      </c>
      <c r="E88" t="inlineStr">
        <is>
          <t>KARLSBORG</t>
        </is>
      </c>
      <c r="F88" t="inlineStr">
        <is>
          <t>Övriga Aktiebolag</t>
        </is>
      </c>
      <c r="G88" t="n">
        <v>6.4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22435-2025</t>
        </is>
      </c>
      <c r="B89" s="1" t="n">
        <v>45786.58416666667</v>
      </c>
      <c r="C89" s="1" t="n">
        <v>45955</v>
      </c>
      <c r="D89" t="inlineStr">
        <is>
          <t>VÄSTRA GÖTALANDS LÄN</t>
        </is>
      </c>
      <c r="E89" t="inlineStr">
        <is>
          <t>KARLSBORG</t>
        </is>
      </c>
      <c r="F89" t="inlineStr">
        <is>
          <t>Sveaskog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29357-2024</t>
        </is>
      </c>
      <c r="B90" s="1" t="n">
        <v>45483</v>
      </c>
      <c r="C90" s="1" t="n">
        <v>45955</v>
      </c>
      <c r="D90" t="inlineStr">
        <is>
          <t>VÄSTRA GÖTALANDS LÄN</t>
        </is>
      </c>
      <c r="E90" t="inlineStr">
        <is>
          <t>KARLSBORG</t>
        </is>
      </c>
      <c r="F90" t="inlineStr">
        <is>
          <t>Sveaskog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45019-2024</t>
        </is>
      </c>
      <c r="B91" s="1" t="n">
        <v>45575.49673611111</v>
      </c>
      <c r="C91" s="1" t="n">
        <v>45955</v>
      </c>
      <c r="D91" t="inlineStr">
        <is>
          <t>VÄSTRA GÖTALANDS LÄN</t>
        </is>
      </c>
      <c r="E91" t="inlineStr">
        <is>
          <t>KARLSBORG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22761-2025</t>
        </is>
      </c>
      <c r="B92" s="1" t="n">
        <v>45789.6207175926</v>
      </c>
      <c r="C92" s="1" t="n">
        <v>45955</v>
      </c>
      <c r="D92" t="inlineStr">
        <is>
          <t>VÄSTRA GÖTALANDS LÄN</t>
        </is>
      </c>
      <c r="E92" t="inlineStr">
        <is>
          <t>KARLSBORG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61542-2023</t>
        </is>
      </c>
      <c r="B93" s="1" t="n">
        <v>45265</v>
      </c>
      <c r="C93" s="1" t="n">
        <v>45955</v>
      </c>
      <c r="D93" t="inlineStr">
        <is>
          <t>VÄSTRA GÖTALANDS LÄN</t>
        </is>
      </c>
      <c r="E93" t="inlineStr">
        <is>
          <t>KARLSBORG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69483-2020</t>
        </is>
      </c>
      <c r="B94" s="1" t="n">
        <v>44194</v>
      </c>
      <c r="C94" s="1" t="n">
        <v>45955</v>
      </c>
      <c r="D94" t="inlineStr">
        <is>
          <t>VÄSTRA GÖTALANDS LÄN</t>
        </is>
      </c>
      <c r="E94" t="inlineStr">
        <is>
          <t>KARLSBORG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13008-2025</t>
        </is>
      </c>
      <c r="B95" s="1" t="n">
        <v>45734.51854166666</v>
      </c>
      <c r="C95" s="1" t="n">
        <v>45955</v>
      </c>
      <c r="D95" t="inlineStr">
        <is>
          <t>VÄSTRA GÖTALANDS LÄN</t>
        </is>
      </c>
      <c r="E95" t="inlineStr">
        <is>
          <t>KARLSBORG</t>
        </is>
      </c>
      <c r="G95" t="n">
        <v>3.7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38290-2025</t>
        </is>
      </c>
      <c r="B96" s="1" t="n">
        <v>45883.44046296296</v>
      </c>
      <c r="C96" s="1" t="n">
        <v>45955</v>
      </c>
      <c r="D96" t="inlineStr">
        <is>
          <t>VÄSTRA GÖTALANDS LÄN</t>
        </is>
      </c>
      <c r="E96" t="inlineStr">
        <is>
          <t>KARLSBORG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65313-2021</t>
        </is>
      </c>
      <c r="B97" s="1" t="n">
        <v>44515.62417824074</v>
      </c>
      <c r="C97" s="1" t="n">
        <v>45955</v>
      </c>
      <c r="D97" t="inlineStr">
        <is>
          <t>VÄSTRA GÖTALANDS LÄN</t>
        </is>
      </c>
      <c r="E97" t="inlineStr">
        <is>
          <t>KARLSBORG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41684-2023</t>
        </is>
      </c>
      <c r="B98" s="1" t="n">
        <v>45176.35422453703</v>
      </c>
      <c r="C98" s="1" t="n">
        <v>45955</v>
      </c>
      <c r="D98" t="inlineStr">
        <is>
          <t>VÄSTRA GÖTALANDS LÄN</t>
        </is>
      </c>
      <c r="E98" t="inlineStr">
        <is>
          <t>KARLSBORG</t>
        </is>
      </c>
      <c r="G98" t="n">
        <v>7.3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14862-2025</t>
        </is>
      </c>
      <c r="B99" s="1" t="n">
        <v>45743.4346875</v>
      </c>
      <c r="C99" s="1" t="n">
        <v>45955</v>
      </c>
      <c r="D99" t="inlineStr">
        <is>
          <t>VÄSTRA GÖTALANDS LÄN</t>
        </is>
      </c>
      <c r="E99" t="inlineStr">
        <is>
          <t>KARLSBORG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8984-2025</t>
        </is>
      </c>
      <c r="B100" s="1" t="n">
        <v>45713.53513888889</v>
      </c>
      <c r="C100" s="1" t="n">
        <v>45955</v>
      </c>
      <c r="D100" t="inlineStr">
        <is>
          <t>VÄSTRA GÖTALANDS LÄN</t>
        </is>
      </c>
      <c r="E100" t="inlineStr">
        <is>
          <t>KARLSBORG</t>
        </is>
      </c>
      <c r="F100" t="inlineStr">
        <is>
          <t>Övriga Aktiebolag</t>
        </is>
      </c>
      <c r="G100" t="n">
        <v>9.5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10667-2025</t>
        </is>
      </c>
      <c r="B101" s="1" t="n">
        <v>45721.76960648148</v>
      </c>
      <c r="C101" s="1" t="n">
        <v>45955</v>
      </c>
      <c r="D101" t="inlineStr">
        <is>
          <t>VÄSTRA GÖTALANDS LÄN</t>
        </is>
      </c>
      <c r="E101" t="inlineStr">
        <is>
          <t>KARLSBORG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18083-2024</t>
        </is>
      </c>
      <c r="B102" s="1" t="n">
        <v>45420.44768518519</v>
      </c>
      <c r="C102" s="1" t="n">
        <v>45955</v>
      </c>
      <c r="D102" t="inlineStr">
        <is>
          <t>VÄSTRA GÖTALANDS LÄN</t>
        </is>
      </c>
      <c r="E102" t="inlineStr">
        <is>
          <t>KARLSBORG</t>
        </is>
      </c>
      <c r="G102" t="n">
        <v>4.7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38995-2024</t>
        </is>
      </c>
      <c r="B103" s="1" t="n">
        <v>45548.41292824074</v>
      </c>
      <c r="C103" s="1" t="n">
        <v>45955</v>
      </c>
      <c r="D103" t="inlineStr">
        <is>
          <t>VÄSTRA GÖTALANDS LÄN</t>
        </is>
      </c>
      <c r="E103" t="inlineStr">
        <is>
          <t>KARLSBORG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3575-2025</t>
        </is>
      </c>
      <c r="B104" s="1" t="n">
        <v>45680.72295138889</v>
      </c>
      <c r="C104" s="1" t="n">
        <v>45955</v>
      </c>
      <c r="D104" t="inlineStr">
        <is>
          <t>VÄSTRA GÖTALANDS LÄN</t>
        </is>
      </c>
      <c r="E104" t="inlineStr">
        <is>
          <t>KARLSBORG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58129-2024</t>
        </is>
      </c>
      <c r="B105" s="1" t="n">
        <v>45632.40585648148</v>
      </c>
      <c r="C105" s="1" t="n">
        <v>45955</v>
      </c>
      <c r="D105" t="inlineStr">
        <is>
          <t>VÄSTRA GÖTALANDS LÄN</t>
        </is>
      </c>
      <c r="E105" t="inlineStr">
        <is>
          <t>KARLSBORG</t>
        </is>
      </c>
      <c r="F105" t="inlineStr">
        <is>
          <t>Sveaskog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34120-2024</t>
        </is>
      </c>
      <c r="B106" s="1" t="n">
        <v>45524.30751157407</v>
      </c>
      <c r="C106" s="1" t="n">
        <v>45955</v>
      </c>
      <c r="D106" t="inlineStr">
        <is>
          <t>VÄSTRA GÖTALANDS LÄN</t>
        </is>
      </c>
      <c r="E106" t="inlineStr">
        <is>
          <t>KARLSBORG</t>
        </is>
      </c>
      <c r="F106" t="inlineStr">
        <is>
          <t>Övriga Aktiebolag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34123-2024</t>
        </is>
      </c>
      <c r="B107" s="1" t="n">
        <v>45524</v>
      </c>
      <c r="C107" s="1" t="n">
        <v>45955</v>
      </c>
      <c r="D107" t="inlineStr">
        <is>
          <t>VÄSTRA GÖTALANDS LÄN</t>
        </is>
      </c>
      <c r="E107" t="inlineStr">
        <is>
          <t>KARLSBORG</t>
        </is>
      </c>
      <c r="F107" t="inlineStr">
        <is>
          <t>Övriga Aktiebolag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34125-2024</t>
        </is>
      </c>
      <c r="B108" s="1" t="n">
        <v>45524.31809027777</v>
      </c>
      <c r="C108" s="1" t="n">
        <v>45955</v>
      </c>
      <c r="D108" t="inlineStr">
        <is>
          <t>VÄSTRA GÖTALANDS LÄN</t>
        </is>
      </c>
      <c r="E108" t="inlineStr">
        <is>
          <t>KARLSBORG</t>
        </is>
      </c>
      <c r="F108" t="inlineStr">
        <is>
          <t>Övriga Aktiebolag</t>
        </is>
      </c>
      <c r="G108" t="n">
        <v>0.1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35040-2024</t>
        </is>
      </c>
      <c r="B109" s="1" t="n">
        <v>45527.61861111111</v>
      </c>
      <c r="C109" s="1" t="n">
        <v>45955</v>
      </c>
      <c r="D109" t="inlineStr">
        <is>
          <t>VÄSTRA GÖTALANDS LÄN</t>
        </is>
      </c>
      <c r="E109" t="inlineStr">
        <is>
          <t>KARLSBORG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61211-2022</t>
        </is>
      </c>
      <c r="B110" s="1" t="n">
        <v>44908</v>
      </c>
      <c r="C110" s="1" t="n">
        <v>45955</v>
      </c>
      <c r="D110" t="inlineStr">
        <is>
          <t>VÄSTRA GÖTALANDS LÄN</t>
        </is>
      </c>
      <c r="E110" t="inlineStr">
        <is>
          <t>KARLSBORG</t>
        </is>
      </c>
      <c r="G110" t="n">
        <v>8.1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48175-2024</t>
        </is>
      </c>
      <c r="B111" s="1" t="n">
        <v>45589.8465162037</v>
      </c>
      <c r="C111" s="1" t="n">
        <v>45955</v>
      </c>
      <c r="D111" t="inlineStr">
        <is>
          <t>VÄSTRA GÖTALANDS LÄN</t>
        </is>
      </c>
      <c r="E111" t="inlineStr">
        <is>
          <t>KARLSBORG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57727-2024</t>
        </is>
      </c>
      <c r="B112" s="1" t="n">
        <v>45630.70841435185</v>
      </c>
      <c r="C112" s="1" t="n">
        <v>45955</v>
      </c>
      <c r="D112" t="inlineStr">
        <is>
          <t>VÄSTRA GÖTALANDS LÄN</t>
        </is>
      </c>
      <c r="E112" t="inlineStr">
        <is>
          <t>KARLSBORG</t>
        </is>
      </c>
      <c r="F112" t="inlineStr">
        <is>
          <t>Övriga Aktiebolag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59887-2021</t>
        </is>
      </c>
      <c r="B113" s="1" t="n">
        <v>44494</v>
      </c>
      <c r="C113" s="1" t="n">
        <v>45955</v>
      </c>
      <c r="D113" t="inlineStr">
        <is>
          <t>VÄSTRA GÖTALANDS LÄN</t>
        </is>
      </c>
      <c r="E113" t="inlineStr">
        <is>
          <t>KARLSBORG</t>
        </is>
      </c>
      <c r="F113" t="inlineStr">
        <is>
          <t>Övriga statliga verk och myndigheter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59890-2021</t>
        </is>
      </c>
      <c r="B114" s="1" t="n">
        <v>44494</v>
      </c>
      <c r="C114" s="1" t="n">
        <v>45955</v>
      </c>
      <c r="D114" t="inlineStr">
        <is>
          <t>VÄSTRA GÖTALANDS LÄN</t>
        </is>
      </c>
      <c r="E114" t="inlineStr">
        <is>
          <t>KARLSBORG</t>
        </is>
      </c>
      <c r="F114" t="inlineStr">
        <is>
          <t>Övriga statliga verk och myndigheter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10007-2025</t>
        </is>
      </c>
      <c r="B115" s="1" t="n">
        <v>45719.45627314815</v>
      </c>
      <c r="C115" s="1" t="n">
        <v>45955</v>
      </c>
      <c r="D115" t="inlineStr">
        <is>
          <t>VÄSTRA GÖTALANDS LÄN</t>
        </is>
      </c>
      <c r="E115" t="inlineStr">
        <is>
          <t>KARLSBORG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9771-2024</t>
        </is>
      </c>
      <c r="B116" s="1" t="n">
        <v>45362</v>
      </c>
      <c r="C116" s="1" t="n">
        <v>45955</v>
      </c>
      <c r="D116" t="inlineStr">
        <is>
          <t>VÄSTRA GÖTALANDS LÄN</t>
        </is>
      </c>
      <c r="E116" t="inlineStr">
        <is>
          <t>KARLSBORG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14703-2025</t>
        </is>
      </c>
      <c r="B117" s="1" t="n">
        <v>45742.60491898148</v>
      </c>
      <c r="C117" s="1" t="n">
        <v>45955</v>
      </c>
      <c r="D117" t="inlineStr">
        <is>
          <t>VÄSTRA GÖTALANDS LÄN</t>
        </is>
      </c>
      <c r="E117" t="inlineStr">
        <is>
          <t>KARLSBORG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37519-2024</t>
        </is>
      </c>
      <c r="B118" s="1" t="n">
        <v>45541.39113425926</v>
      </c>
      <c r="C118" s="1" t="n">
        <v>45955</v>
      </c>
      <c r="D118" t="inlineStr">
        <is>
          <t>VÄSTRA GÖTALANDS LÄN</t>
        </is>
      </c>
      <c r="E118" t="inlineStr">
        <is>
          <t>KARLSBORG</t>
        </is>
      </c>
      <c r="F118" t="inlineStr">
        <is>
          <t>Sveaskog</t>
        </is>
      </c>
      <c r="G118" t="n">
        <v>9.800000000000001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59712-2021</t>
        </is>
      </c>
      <c r="B119" s="1" t="n">
        <v>44494</v>
      </c>
      <c r="C119" s="1" t="n">
        <v>45955</v>
      </c>
      <c r="D119" t="inlineStr">
        <is>
          <t>VÄSTRA GÖTALANDS LÄN</t>
        </is>
      </c>
      <c r="E119" t="inlineStr">
        <is>
          <t>KARLSBORG</t>
        </is>
      </c>
      <c r="F119" t="inlineStr">
        <is>
          <t>Sveaskog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25982-2025</t>
        </is>
      </c>
      <c r="B120" s="1" t="n">
        <v>45804.63818287037</v>
      </c>
      <c r="C120" s="1" t="n">
        <v>45955</v>
      </c>
      <c r="D120" t="inlineStr">
        <is>
          <t>VÄSTRA GÖTALANDS LÄN</t>
        </is>
      </c>
      <c r="E120" t="inlineStr">
        <is>
          <t>KARLSBORG</t>
        </is>
      </c>
      <c r="F120" t="inlineStr">
        <is>
          <t>Övriga Aktiebolag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5402-2022</t>
        </is>
      </c>
      <c r="B121" s="1" t="n">
        <v>44595</v>
      </c>
      <c r="C121" s="1" t="n">
        <v>45955</v>
      </c>
      <c r="D121" t="inlineStr">
        <is>
          <t>VÄSTRA GÖTALANDS LÄN</t>
        </is>
      </c>
      <c r="E121" t="inlineStr">
        <is>
          <t>KARLSBORG</t>
        </is>
      </c>
      <c r="F121" t="inlineStr">
        <is>
          <t>Övriga Aktiebolag</t>
        </is>
      </c>
      <c r="G121" t="n">
        <v>5.6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5439-2022</t>
        </is>
      </c>
      <c r="B122" s="1" t="n">
        <v>44595</v>
      </c>
      <c r="C122" s="1" t="n">
        <v>45955</v>
      </c>
      <c r="D122" t="inlineStr">
        <is>
          <t>VÄSTRA GÖTALANDS LÄN</t>
        </is>
      </c>
      <c r="E122" t="inlineStr">
        <is>
          <t>KARLSBORG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23268-2022</t>
        </is>
      </c>
      <c r="B123" s="1" t="n">
        <v>44720.40994212963</v>
      </c>
      <c r="C123" s="1" t="n">
        <v>45955</v>
      </c>
      <c r="D123" t="inlineStr">
        <is>
          <t>VÄSTRA GÖTALANDS LÄN</t>
        </is>
      </c>
      <c r="E123" t="inlineStr">
        <is>
          <t>KARLSBORG</t>
        </is>
      </c>
      <c r="F123" t="inlineStr">
        <is>
          <t>Sveaskog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47265-2025</t>
        </is>
      </c>
      <c r="B124" s="1" t="n">
        <v>45930.45715277778</v>
      </c>
      <c r="C124" s="1" t="n">
        <v>45955</v>
      </c>
      <c r="D124" t="inlineStr">
        <is>
          <t>VÄSTRA GÖTALANDS LÄN</t>
        </is>
      </c>
      <c r="E124" t="inlineStr">
        <is>
          <t>KARLSBORG</t>
        </is>
      </c>
      <c r="G124" t="n">
        <v>4.8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47262-2025</t>
        </is>
      </c>
      <c r="B125" s="1" t="n">
        <v>45930.45395833333</v>
      </c>
      <c r="C125" s="1" t="n">
        <v>45955</v>
      </c>
      <c r="D125" t="inlineStr">
        <is>
          <t>VÄSTRA GÖTALANDS LÄN</t>
        </is>
      </c>
      <c r="E125" t="inlineStr">
        <is>
          <t>KARLSBORG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22960-2025</t>
        </is>
      </c>
      <c r="B126" s="1" t="n">
        <v>45790.53807870371</v>
      </c>
      <c r="C126" s="1" t="n">
        <v>45955</v>
      </c>
      <c r="D126" t="inlineStr">
        <is>
          <t>VÄSTRA GÖTALANDS LÄN</t>
        </is>
      </c>
      <c r="E126" t="inlineStr">
        <is>
          <t>KARLSBORG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42757-2024</t>
        </is>
      </c>
      <c r="B127" s="1" t="n">
        <v>45566.496875</v>
      </c>
      <c r="C127" s="1" t="n">
        <v>45955</v>
      </c>
      <c r="D127" t="inlineStr">
        <is>
          <t>VÄSTRA GÖTALANDS LÄN</t>
        </is>
      </c>
      <c r="E127" t="inlineStr">
        <is>
          <t>KARLSBORG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42598-2024</t>
        </is>
      </c>
      <c r="B128" s="1" t="n">
        <v>45565.70193287037</v>
      </c>
      <c r="C128" s="1" t="n">
        <v>45955</v>
      </c>
      <c r="D128" t="inlineStr">
        <is>
          <t>VÄSTRA GÖTALANDS LÄN</t>
        </is>
      </c>
      <c r="E128" t="inlineStr">
        <is>
          <t>KARLSBORG</t>
        </is>
      </c>
      <c r="G128" t="n">
        <v>8.9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13076-2023</t>
        </is>
      </c>
      <c r="B129" s="1" t="n">
        <v>45002</v>
      </c>
      <c r="C129" s="1" t="n">
        <v>45955</v>
      </c>
      <c r="D129" t="inlineStr">
        <is>
          <t>VÄSTRA GÖTALANDS LÄN</t>
        </is>
      </c>
      <c r="E129" t="inlineStr">
        <is>
          <t>KARLSBORG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69341-2021</t>
        </is>
      </c>
      <c r="B130" s="1" t="n">
        <v>44531</v>
      </c>
      <c r="C130" s="1" t="n">
        <v>45955</v>
      </c>
      <c r="D130" t="inlineStr">
        <is>
          <t>VÄSTRA GÖTALANDS LÄN</t>
        </is>
      </c>
      <c r="E130" t="inlineStr">
        <is>
          <t>KARLSBORG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35441-2024</t>
        </is>
      </c>
      <c r="B131" s="1" t="n">
        <v>45531.4332175926</v>
      </c>
      <c r="C131" s="1" t="n">
        <v>45955</v>
      </c>
      <c r="D131" t="inlineStr">
        <is>
          <t>VÄSTRA GÖTALANDS LÄN</t>
        </is>
      </c>
      <c r="E131" t="inlineStr">
        <is>
          <t>KARLSBORG</t>
        </is>
      </c>
      <c r="F131" t="inlineStr">
        <is>
          <t>Sveaskog</t>
        </is>
      </c>
      <c r="G131" t="n">
        <v>9.800000000000001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35443-2024</t>
        </is>
      </c>
      <c r="B132" s="1" t="n">
        <v>45531.43494212963</v>
      </c>
      <c r="C132" s="1" t="n">
        <v>45955</v>
      </c>
      <c r="D132" t="inlineStr">
        <is>
          <t>VÄSTRA GÖTALANDS LÄN</t>
        </is>
      </c>
      <c r="E132" t="inlineStr">
        <is>
          <t>KARLSBORG</t>
        </is>
      </c>
      <c r="F132" t="inlineStr">
        <is>
          <t>Sveaskog</t>
        </is>
      </c>
      <c r="G132" t="n">
        <v>5.7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7978-2025</t>
        </is>
      </c>
      <c r="B133" s="1" t="n">
        <v>45707.46611111111</v>
      </c>
      <c r="C133" s="1" t="n">
        <v>45955</v>
      </c>
      <c r="D133" t="inlineStr">
        <is>
          <t>VÄSTRA GÖTALANDS LÄN</t>
        </is>
      </c>
      <c r="E133" t="inlineStr">
        <is>
          <t>KARLSBORG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43709-2024</t>
        </is>
      </c>
      <c r="B134" s="1" t="n">
        <v>45569</v>
      </c>
      <c r="C134" s="1" t="n">
        <v>45955</v>
      </c>
      <c r="D134" t="inlineStr">
        <is>
          <t>VÄSTRA GÖTALANDS LÄN</t>
        </is>
      </c>
      <c r="E134" t="inlineStr">
        <is>
          <t>KARLSBORG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29489-2025</t>
        </is>
      </c>
      <c r="B135" s="1" t="n">
        <v>45824.76096064815</v>
      </c>
      <c r="C135" s="1" t="n">
        <v>45955</v>
      </c>
      <c r="D135" t="inlineStr">
        <is>
          <t>VÄSTRA GÖTALANDS LÄN</t>
        </is>
      </c>
      <c r="E135" t="inlineStr">
        <is>
          <t>KARLSBORG</t>
        </is>
      </c>
      <c r="F135" t="inlineStr">
        <is>
          <t>Övriga Aktiebolag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9337-2025</t>
        </is>
      </c>
      <c r="B136" s="1" t="n">
        <v>45714</v>
      </c>
      <c r="C136" s="1" t="n">
        <v>45955</v>
      </c>
      <c r="D136" t="inlineStr">
        <is>
          <t>VÄSTRA GÖTALANDS LÄN</t>
        </is>
      </c>
      <c r="E136" t="inlineStr">
        <is>
          <t>KARLSBORG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1454-2023</t>
        </is>
      </c>
      <c r="B137" s="1" t="n">
        <v>44937</v>
      </c>
      <c r="C137" s="1" t="n">
        <v>45955</v>
      </c>
      <c r="D137" t="inlineStr">
        <is>
          <t>VÄSTRA GÖTALANDS LÄN</t>
        </is>
      </c>
      <c r="E137" t="inlineStr">
        <is>
          <t>KARLSBORG</t>
        </is>
      </c>
      <c r="G137" t="n">
        <v>6.8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42724-2024</t>
        </is>
      </c>
      <c r="B138" s="1" t="n">
        <v>45566.46574074074</v>
      </c>
      <c r="C138" s="1" t="n">
        <v>45955</v>
      </c>
      <c r="D138" t="inlineStr">
        <is>
          <t>VÄSTRA GÖTALANDS LÄN</t>
        </is>
      </c>
      <c r="E138" t="inlineStr">
        <is>
          <t>KARLSBORG</t>
        </is>
      </c>
      <c r="G138" t="n">
        <v>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10897-2025</t>
        </is>
      </c>
      <c r="B139" s="1" t="n">
        <v>45722.68349537037</v>
      </c>
      <c r="C139" s="1" t="n">
        <v>45955</v>
      </c>
      <c r="D139" t="inlineStr">
        <is>
          <t>VÄSTRA GÖTALANDS LÄN</t>
        </is>
      </c>
      <c r="E139" t="inlineStr">
        <is>
          <t>KARLSBORG</t>
        </is>
      </c>
      <c r="G139" t="n">
        <v>5.1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15656-2024</t>
        </is>
      </c>
      <c r="B140" s="1" t="n">
        <v>45404</v>
      </c>
      <c r="C140" s="1" t="n">
        <v>45955</v>
      </c>
      <c r="D140" t="inlineStr">
        <is>
          <t>VÄSTRA GÖTALANDS LÄN</t>
        </is>
      </c>
      <c r="E140" t="inlineStr">
        <is>
          <t>KARLSBORG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44985-2024</t>
        </is>
      </c>
      <c r="B141" s="1" t="n">
        <v>45575.47465277778</v>
      </c>
      <c r="C141" s="1" t="n">
        <v>45955</v>
      </c>
      <c r="D141" t="inlineStr">
        <is>
          <t>VÄSTRA GÖTALANDS LÄN</t>
        </is>
      </c>
      <c r="E141" t="inlineStr">
        <is>
          <t>KARLSBORG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57913-2024</t>
        </is>
      </c>
      <c r="B142" s="1" t="n">
        <v>45631.49569444444</v>
      </c>
      <c r="C142" s="1" t="n">
        <v>45955</v>
      </c>
      <c r="D142" t="inlineStr">
        <is>
          <t>VÄSTRA GÖTALANDS LÄN</t>
        </is>
      </c>
      <c r="E142" t="inlineStr">
        <is>
          <t>KARLSBORG</t>
        </is>
      </c>
      <c r="F142" t="inlineStr">
        <is>
          <t>Sveaskog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46904-2024</t>
        </is>
      </c>
      <c r="B143" s="1" t="n">
        <v>45583.70912037037</v>
      </c>
      <c r="C143" s="1" t="n">
        <v>45955</v>
      </c>
      <c r="D143" t="inlineStr">
        <is>
          <t>VÄSTRA GÖTALANDS LÄN</t>
        </is>
      </c>
      <c r="E143" t="inlineStr">
        <is>
          <t>KARLSBORG</t>
        </is>
      </c>
      <c r="G143" t="n">
        <v>5.4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14738-2025</t>
        </is>
      </c>
      <c r="B144" s="1" t="n">
        <v>45742.64620370371</v>
      </c>
      <c r="C144" s="1" t="n">
        <v>45955</v>
      </c>
      <c r="D144" t="inlineStr">
        <is>
          <t>VÄSTRA GÖTALANDS LÄN</t>
        </is>
      </c>
      <c r="E144" t="inlineStr">
        <is>
          <t>KARLSBORG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48129-2025</t>
        </is>
      </c>
      <c r="B145" s="1" t="n">
        <v>45933.36778935185</v>
      </c>
      <c r="C145" s="1" t="n">
        <v>45955</v>
      </c>
      <c r="D145" t="inlineStr">
        <is>
          <t>VÄSTRA GÖTALANDS LÄN</t>
        </is>
      </c>
      <c r="E145" t="inlineStr">
        <is>
          <t>KARLSBORG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28315-2025</t>
        </is>
      </c>
      <c r="B146" s="1" t="n">
        <v>45818.62765046296</v>
      </c>
      <c r="C146" s="1" t="n">
        <v>45955</v>
      </c>
      <c r="D146" t="inlineStr">
        <is>
          <t>VÄSTRA GÖTALANDS LÄN</t>
        </is>
      </c>
      <c r="E146" t="inlineStr">
        <is>
          <t>KARLSBORG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29490-2025</t>
        </is>
      </c>
      <c r="B147" s="1" t="n">
        <v>45824.76346064815</v>
      </c>
      <c r="C147" s="1" t="n">
        <v>45955</v>
      </c>
      <c r="D147" t="inlineStr">
        <is>
          <t>VÄSTRA GÖTALANDS LÄN</t>
        </is>
      </c>
      <c r="E147" t="inlineStr">
        <is>
          <t>KARLSBORG</t>
        </is>
      </c>
      <c r="F147" t="inlineStr">
        <is>
          <t>Övriga Aktiebolag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48385-2025</t>
        </is>
      </c>
      <c r="B148" s="1" t="n">
        <v>45933.84990740741</v>
      </c>
      <c r="C148" s="1" t="n">
        <v>45955</v>
      </c>
      <c r="D148" t="inlineStr">
        <is>
          <t>VÄSTRA GÖTALANDS LÄN</t>
        </is>
      </c>
      <c r="E148" t="inlineStr">
        <is>
          <t>KARLSBORG</t>
        </is>
      </c>
      <c r="F148" t="inlineStr">
        <is>
          <t>Sveaskog</t>
        </is>
      </c>
      <c r="G148" t="n">
        <v>9.4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48386-2025</t>
        </is>
      </c>
      <c r="B149" s="1" t="n">
        <v>45933.85197916667</v>
      </c>
      <c r="C149" s="1" t="n">
        <v>45955</v>
      </c>
      <c r="D149" t="inlineStr">
        <is>
          <t>VÄSTRA GÖTALANDS LÄN</t>
        </is>
      </c>
      <c r="E149" t="inlineStr">
        <is>
          <t>KARLSBORG</t>
        </is>
      </c>
      <c r="F149" t="inlineStr">
        <is>
          <t>Sveaskog</t>
        </is>
      </c>
      <c r="G149" t="n">
        <v>9.4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59401-2022</t>
        </is>
      </c>
      <c r="B150" s="1" t="n">
        <v>44906.90962962963</v>
      </c>
      <c r="C150" s="1" t="n">
        <v>45955</v>
      </c>
      <c r="D150" t="inlineStr">
        <is>
          <t>VÄSTRA GÖTALANDS LÄN</t>
        </is>
      </c>
      <c r="E150" t="inlineStr">
        <is>
          <t>KARLSBORG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28460-2023</t>
        </is>
      </c>
      <c r="B151" s="1" t="n">
        <v>45103.36616898148</v>
      </c>
      <c r="C151" s="1" t="n">
        <v>45955</v>
      </c>
      <c r="D151" t="inlineStr">
        <is>
          <t>VÄSTRA GÖTALANDS LÄN</t>
        </is>
      </c>
      <c r="E151" t="inlineStr">
        <is>
          <t>KARLSBORG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48888-2023</t>
        </is>
      </c>
      <c r="B152" s="1" t="n">
        <v>45209</v>
      </c>
      <c r="C152" s="1" t="n">
        <v>45955</v>
      </c>
      <c r="D152" t="inlineStr">
        <is>
          <t>VÄSTRA GÖTALANDS LÄN</t>
        </is>
      </c>
      <c r="E152" t="inlineStr">
        <is>
          <t>KARLSBORG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23500-2023</t>
        </is>
      </c>
      <c r="B153" s="1" t="n">
        <v>45076</v>
      </c>
      <c r="C153" s="1" t="n">
        <v>45955</v>
      </c>
      <c r="D153" t="inlineStr">
        <is>
          <t>VÄSTRA GÖTALANDS LÄN</t>
        </is>
      </c>
      <c r="E153" t="inlineStr">
        <is>
          <t>KARLSBORG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29485-2025</t>
        </is>
      </c>
      <c r="B154" s="1" t="n">
        <v>45824.74728009259</v>
      </c>
      <c r="C154" s="1" t="n">
        <v>45955</v>
      </c>
      <c r="D154" t="inlineStr">
        <is>
          <t>VÄSTRA GÖTALANDS LÄN</t>
        </is>
      </c>
      <c r="E154" t="inlineStr">
        <is>
          <t>KARLSBORG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29488-2025</t>
        </is>
      </c>
      <c r="B155" s="1" t="n">
        <v>45824</v>
      </c>
      <c r="C155" s="1" t="n">
        <v>45955</v>
      </c>
      <c r="D155" t="inlineStr">
        <is>
          <t>VÄSTRA GÖTALANDS LÄN</t>
        </is>
      </c>
      <c r="E155" t="inlineStr">
        <is>
          <t>KARLSBORG</t>
        </is>
      </c>
      <c r="F155" t="inlineStr">
        <is>
          <t>Övriga Aktiebolag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48174-2024</t>
        </is>
      </c>
      <c r="B156" s="1" t="n">
        <v>45589.84282407408</v>
      </c>
      <c r="C156" s="1" t="n">
        <v>45955</v>
      </c>
      <c r="D156" t="inlineStr">
        <is>
          <t>VÄSTRA GÖTALANDS LÄN</t>
        </is>
      </c>
      <c r="E156" t="inlineStr">
        <is>
          <t>KARLSBORG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29486-2025</t>
        </is>
      </c>
      <c r="B157" s="1" t="n">
        <v>45824.75438657407</v>
      </c>
      <c r="C157" s="1" t="n">
        <v>45955</v>
      </c>
      <c r="D157" t="inlineStr">
        <is>
          <t>VÄSTRA GÖTALANDS LÄN</t>
        </is>
      </c>
      <c r="E157" t="inlineStr">
        <is>
          <t>KARLSBORG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34314-2024</t>
        </is>
      </c>
      <c r="B158" s="1" t="n">
        <v>45524</v>
      </c>
      <c r="C158" s="1" t="n">
        <v>45955</v>
      </c>
      <c r="D158" t="inlineStr">
        <is>
          <t>VÄSTRA GÖTALANDS LÄN</t>
        </is>
      </c>
      <c r="E158" t="inlineStr">
        <is>
          <t>KARLSBORG</t>
        </is>
      </c>
      <c r="F158" t="inlineStr">
        <is>
          <t>Övriga Aktiebolag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41937-2024</t>
        </is>
      </c>
      <c r="B159" s="1" t="n">
        <v>45561.57283564815</v>
      </c>
      <c r="C159" s="1" t="n">
        <v>45955</v>
      </c>
      <c r="D159" t="inlineStr">
        <is>
          <t>VÄSTRA GÖTALANDS LÄN</t>
        </is>
      </c>
      <c r="E159" t="inlineStr">
        <is>
          <t>KARLSBORG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8990-2025</t>
        </is>
      </c>
      <c r="B160" s="1" t="n">
        <v>45713.54516203704</v>
      </c>
      <c r="C160" s="1" t="n">
        <v>45955</v>
      </c>
      <c r="D160" t="inlineStr">
        <is>
          <t>VÄSTRA GÖTALANDS LÄN</t>
        </is>
      </c>
      <c r="E160" t="inlineStr">
        <is>
          <t>KARLSBORG</t>
        </is>
      </c>
      <c r="F160" t="inlineStr">
        <is>
          <t>Övriga Aktiebolag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54444-2023</t>
        </is>
      </c>
      <c r="B161" s="1" t="n">
        <v>45233.4384375</v>
      </c>
      <c r="C161" s="1" t="n">
        <v>45955</v>
      </c>
      <c r="D161" t="inlineStr">
        <is>
          <t>VÄSTRA GÖTALANDS LÄN</t>
        </is>
      </c>
      <c r="E161" t="inlineStr">
        <is>
          <t>KARLSBORG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49864-2025</t>
        </is>
      </c>
      <c r="B162" s="1" t="n">
        <v>45940.52149305555</v>
      </c>
      <c r="C162" s="1" t="n">
        <v>45955</v>
      </c>
      <c r="D162" t="inlineStr">
        <is>
          <t>VÄSTRA GÖTALANDS LÄN</t>
        </is>
      </c>
      <c r="E162" t="inlineStr">
        <is>
          <t>KARLSBORG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50985-2023</t>
        </is>
      </c>
      <c r="B163" s="1" t="n">
        <v>45218.53603009259</v>
      </c>
      <c r="C163" s="1" t="n">
        <v>45955</v>
      </c>
      <c r="D163" t="inlineStr">
        <is>
          <t>VÄSTRA GÖTALANDS LÄN</t>
        </is>
      </c>
      <c r="E163" t="inlineStr">
        <is>
          <t>KARLSBORG</t>
        </is>
      </c>
      <c r="F163" t="inlineStr">
        <is>
          <t>Sveaskog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30772-2025</t>
        </is>
      </c>
      <c r="B164" s="1" t="n">
        <v>45831.61435185185</v>
      </c>
      <c r="C164" s="1" t="n">
        <v>45955</v>
      </c>
      <c r="D164" t="inlineStr">
        <is>
          <t>VÄSTRA GÖTALANDS LÄN</t>
        </is>
      </c>
      <c r="E164" t="inlineStr">
        <is>
          <t>KARLSBORG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30676-2025</t>
        </is>
      </c>
      <c r="B165" s="1" t="n">
        <v>45831.52273148148</v>
      </c>
      <c r="C165" s="1" t="n">
        <v>45955</v>
      </c>
      <c r="D165" t="inlineStr">
        <is>
          <t>VÄSTRA GÖTALANDS LÄN</t>
        </is>
      </c>
      <c r="E165" t="inlineStr">
        <is>
          <t>KARLSBORG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49866-2025</t>
        </is>
      </c>
      <c r="B166" s="1" t="n">
        <v>45940.53121527778</v>
      </c>
      <c r="C166" s="1" t="n">
        <v>45955</v>
      </c>
      <c r="D166" t="inlineStr">
        <is>
          <t>VÄSTRA GÖTALANDS LÄN</t>
        </is>
      </c>
      <c r="E166" t="inlineStr">
        <is>
          <t>KARLSBORG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31770-2025</t>
        </is>
      </c>
      <c r="B167" s="1" t="n">
        <v>45834.50756944445</v>
      </c>
      <c r="C167" s="1" t="n">
        <v>45955</v>
      </c>
      <c r="D167" t="inlineStr">
        <is>
          <t>VÄSTRA GÖTALANDS LÄN</t>
        </is>
      </c>
      <c r="E167" t="inlineStr">
        <is>
          <t>KARLSBORG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31440-2025</t>
        </is>
      </c>
      <c r="B168" s="1" t="n">
        <v>45833.51048611111</v>
      </c>
      <c r="C168" s="1" t="n">
        <v>45955</v>
      </c>
      <c r="D168" t="inlineStr">
        <is>
          <t>VÄSTRA GÖTALANDS LÄN</t>
        </is>
      </c>
      <c r="E168" t="inlineStr">
        <is>
          <t>KARLSBORG</t>
        </is>
      </c>
      <c r="G168" t="n">
        <v>3.5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15699-2025</t>
        </is>
      </c>
      <c r="B169" s="1" t="n">
        <v>45748.47081018519</v>
      </c>
      <c r="C169" s="1" t="n">
        <v>45955</v>
      </c>
      <c r="D169" t="inlineStr">
        <is>
          <t>VÄSTRA GÖTALANDS LÄN</t>
        </is>
      </c>
      <c r="E169" t="inlineStr">
        <is>
          <t>KARLSBORG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31444-2025</t>
        </is>
      </c>
      <c r="B170" s="1" t="n">
        <v>45833.51385416667</v>
      </c>
      <c r="C170" s="1" t="n">
        <v>45955</v>
      </c>
      <c r="D170" t="inlineStr">
        <is>
          <t>VÄSTRA GÖTALANDS LÄN</t>
        </is>
      </c>
      <c r="E170" t="inlineStr">
        <is>
          <t>KARLSBORG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31701-2025</t>
        </is>
      </c>
      <c r="B171" s="1" t="n">
        <v>45834</v>
      </c>
      <c r="C171" s="1" t="n">
        <v>45955</v>
      </c>
      <c r="D171" t="inlineStr">
        <is>
          <t>VÄSTRA GÖTALANDS LÄN</t>
        </is>
      </c>
      <c r="E171" t="inlineStr">
        <is>
          <t>KARLSBORG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31538-2025</t>
        </is>
      </c>
      <c r="B172" s="1" t="n">
        <v>45833.6284375</v>
      </c>
      <c r="C172" s="1" t="n">
        <v>45955</v>
      </c>
      <c r="D172" t="inlineStr">
        <is>
          <t>VÄSTRA GÖTALANDS LÄN</t>
        </is>
      </c>
      <c r="E172" t="inlineStr">
        <is>
          <t>KARLSBORG</t>
        </is>
      </c>
      <c r="F172" t="inlineStr">
        <is>
          <t>Sveaskog</t>
        </is>
      </c>
      <c r="G172" t="n">
        <v>11.2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52381-2024</t>
        </is>
      </c>
      <c r="B173" s="1" t="n">
        <v>45609.41010416667</v>
      </c>
      <c r="C173" s="1" t="n">
        <v>45955</v>
      </c>
      <c r="D173" t="inlineStr">
        <is>
          <t>VÄSTRA GÖTALANDS LÄN</t>
        </is>
      </c>
      <c r="E173" t="inlineStr">
        <is>
          <t>KARLSBORG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  <c r="U173">
        <f>HYPERLINK("https://klasma.github.io/Logging_1446/knärot/A 52381-2024 karta knärot.png", "A 52381-2024")</f>
        <v/>
      </c>
      <c r="V173">
        <f>HYPERLINK("https://klasma.github.io/Logging_1446/klagomål/A 52381-2024 FSC-klagomål.docx", "A 52381-2024")</f>
        <v/>
      </c>
      <c r="W173">
        <f>HYPERLINK("https://klasma.github.io/Logging_1446/klagomålsmail/A 52381-2024 FSC-klagomål mail.docx", "A 52381-2024")</f>
        <v/>
      </c>
      <c r="X173">
        <f>HYPERLINK("https://klasma.github.io/Logging_1446/tillsyn/A 52381-2024 tillsynsbegäran.docx", "A 52381-2024")</f>
        <v/>
      </c>
      <c r="Y173">
        <f>HYPERLINK("https://klasma.github.io/Logging_1446/tillsynsmail/A 52381-2024 tillsynsbegäran mail.docx", "A 52381-2024")</f>
        <v/>
      </c>
    </row>
    <row r="174" ht="15" customHeight="1">
      <c r="A174" t="inlineStr">
        <is>
          <t>A 412-2023</t>
        </is>
      </c>
      <c r="B174" s="1" t="n">
        <v>44929</v>
      </c>
      <c r="C174" s="1" t="n">
        <v>45955</v>
      </c>
      <c r="D174" t="inlineStr">
        <is>
          <t>VÄSTRA GÖTALANDS LÄN</t>
        </is>
      </c>
      <c r="E174" t="inlineStr">
        <is>
          <t>KARLSBORG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  <c r="T174">
        <f>HYPERLINK("https://klasma.github.io/Logging_1446/kartor/A 412-2023 karta.png", "A 412-2023")</f>
        <v/>
      </c>
      <c r="V174">
        <f>HYPERLINK("https://klasma.github.io/Logging_1446/klagomål/A 412-2023 FSC-klagomål.docx", "A 412-2023")</f>
        <v/>
      </c>
      <c r="W174">
        <f>HYPERLINK("https://klasma.github.io/Logging_1446/klagomålsmail/A 412-2023 FSC-klagomål mail.docx", "A 412-2023")</f>
        <v/>
      </c>
      <c r="X174">
        <f>HYPERLINK("https://klasma.github.io/Logging_1446/tillsyn/A 412-2023 tillsynsbegäran.docx", "A 412-2023")</f>
        <v/>
      </c>
      <c r="Y174">
        <f>HYPERLINK("https://klasma.github.io/Logging_1446/tillsynsmail/A 412-2023 tillsynsbegäran mail.docx", "A 412-2023")</f>
        <v/>
      </c>
    </row>
    <row r="175" ht="15" customHeight="1">
      <c r="A175" t="inlineStr">
        <is>
          <t>A 32128-2025</t>
        </is>
      </c>
      <c r="B175" s="1" t="n">
        <v>45835.50236111111</v>
      </c>
      <c r="C175" s="1" t="n">
        <v>45955</v>
      </c>
      <c r="D175" t="inlineStr">
        <is>
          <t>VÄSTRA GÖTALANDS LÄN</t>
        </is>
      </c>
      <c r="E175" t="inlineStr">
        <is>
          <t>KARLSBORG</t>
        </is>
      </c>
      <c r="F175" t="inlineStr">
        <is>
          <t>Sveaskog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41350-2025</t>
        </is>
      </c>
      <c r="B176" s="1" t="n">
        <v>45899.65248842593</v>
      </c>
      <c r="C176" s="1" t="n">
        <v>45955</v>
      </c>
      <c r="D176" t="inlineStr">
        <is>
          <t>VÄSTRA GÖTALANDS LÄN</t>
        </is>
      </c>
      <c r="E176" t="inlineStr">
        <is>
          <t>KARLSBORG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10828-2024</t>
        </is>
      </c>
      <c r="B177" s="1" t="n">
        <v>45369.69503472222</v>
      </c>
      <c r="C177" s="1" t="n">
        <v>45955</v>
      </c>
      <c r="D177" t="inlineStr">
        <is>
          <t>VÄSTRA GÖTALANDS LÄN</t>
        </is>
      </c>
      <c r="E177" t="inlineStr">
        <is>
          <t>KARLSBORG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53251-2024</t>
        </is>
      </c>
      <c r="B178" s="1" t="n">
        <v>45614.3022337963</v>
      </c>
      <c r="C178" s="1" t="n">
        <v>45955</v>
      </c>
      <c r="D178" t="inlineStr">
        <is>
          <t>VÄSTRA GÖTALANDS LÄN</t>
        </is>
      </c>
      <c r="E178" t="inlineStr">
        <is>
          <t>KARLSBORG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49985-2025</t>
        </is>
      </c>
      <c r="B179" s="1" t="n">
        <v>45942.7809837963</v>
      </c>
      <c r="C179" s="1" t="n">
        <v>45955</v>
      </c>
      <c r="D179" t="inlineStr">
        <is>
          <t>VÄSTRA GÖTALANDS LÄN</t>
        </is>
      </c>
      <c r="E179" t="inlineStr">
        <is>
          <t>KARLSBORG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39699-2025</t>
        </is>
      </c>
      <c r="B180" s="1" t="n">
        <v>45890.70025462963</v>
      </c>
      <c r="C180" s="1" t="n">
        <v>45955</v>
      </c>
      <c r="D180" t="inlineStr">
        <is>
          <t>VÄSTRA GÖTALANDS LÄN</t>
        </is>
      </c>
      <c r="E180" t="inlineStr">
        <is>
          <t>KARLSBORG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18248-2025</t>
        </is>
      </c>
      <c r="B181" s="1" t="n">
        <v>45761</v>
      </c>
      <c r="C181" s="1" t="n">
        <v>45955</v>
      </c>
      <c r="D181" t="inlineStr">
        <is>
          <t>VÄSTRA GÖTALANDS LÄN</t>
        </is>
      </c>
      <c r="E181" t="inlineStr">
        <is>
          <t>KARLSBORG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9788-2025</t>
        </is>
      </c>
      <c r="B182" s="1" t="n">
        <v>45716.54331018519</v>
      </c>
      <c r="C182" s="1" t="n">
        <v>45955</v>
      </c>
      <c r="D182" t="inlineStr">
        <is>
          <t>VÄSTRA GÖTALANDS LÄN</t>
        </is>
      </c>
      <c r="E182" t="inlineStr">
        <is>
          <t>KARLSBORG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41689-2023</t>
        </is>
      </c>
      <c r="B183" s="1" t="n">
        <v>45176</v>
      </c>
      <c r="C183" s="1" t="n">
        <v>45955</v>
      </c>
      <c r="D183" t="inlineStr">
        <is>
          <t>VÄSTRA GÖTALANDS LÄN</t>
        </is>
      </c>
      <c r="E183" t="inlineStr">
        <is>
          <t>KARLSBORG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59845-2023</t>
        </is>
      </c>
      <c r="B184" s="1" t="n">
        <v>45257.56932870371</v>
      </c>
      <c r="C184" s="1" t="n">
        <v>45955</v>
      </c>
      <c r="D184" t="inlineStr">
        <is>
          <t>VÄSTRA GÖTALANDS LÄN</t>
        </is>
      </c>
      <c r="E184" t="inlineStr">
        <is>
          <t>KARLSBORG</t>
        </is>
      </c>
      <c r="G184" t="n">
        <v>3.7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42757-2025</t>
        </is>
      </c>
      <c r="B185" s="1" t="n">
        <v>45908.45122685185</v>
      </c>
      <c r="C185" s="1" t="n">
        <v>45955</v>
      </c>
      <c r="D185" t="inlineStr">
        <is>
          <t>VÄSTRA GÖTALANDS LÄN</t>
        </is>
      </c>
      <c r="E185" t="inlineStr">
        <is>
          <t>KARLSBORG</t>
        </is>
      </c>
      <c r="F185" t="inlineStr">
        <is>
          <t>Kyrkan</t>
        </is>
      </c>
      <c r="G185" t="n">
        <v>8.5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13077-2023</t>
        </is>
      </c>
      <c r="B186" s="1" t="n">
        <v>45002.40217592593</v>
      </c>
      <c r="C186" s="1" t="n">
        <v>45955</v>
      </c>
      <c r="D186" t="inlineStr">
        <is>
          <t>VÄSTRA GÖTALANDS LÄN</t>
        </is>
      </c>
      <c r="E186" t="inlineStr">
        <is>
          <t>KARLSBORG</t>
        </is>
      </c>
      <c r="G186" t="n">
        <v>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61559-2023</t>
        </is>
      </c>
      <c r="B187" s="1" t="n">
        <v>45265</v>
      </c>
      <c r="C187" s="1" t="n">
        <v>45955</v>
      </c>
      <c r="D187" t="inlineStr">
        <is>
          <t>VÄSTRA GÖTALANDS LÄN</t>
        </is>
      </c>
      <c r="E187" t="inlineStr">
        <is>
          <t>KARLSBORG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35929-2025</t>
        </is>
      </c>
      <c r="B188" s="1" t="n">
        <v>45862.61262731482</v>
      </c>
      <c r="C188" s="1" t="n">
        <v>45955</v>
      </c>
      <c r="D188" t="inlineStr">
        <is>
          <t>VÄSTRA GÖTALANDS LÄN</t>
        </is>
      </c>
      <c r="E188" t="inlineStr">
        <is>
          <t>KARLSBORG</t>
        </is>
      </c>
      <c r="G188" t="n">
        <v>7.5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35930-2025</t>
        </is>
      </c>
      <c r="B189" s="1" t="n">
        <v>45862</v>
      </c>
      <c r="C189" s="1" t="n">
        <v>45955</v>
      </c>
      <c r="D189" t="inlineStr">
        <is>
          <t>VÄSTRA GÖTALANDS LÄN</t>
        </is>
      </c>
      <c r="E189" t="inlineStr">
        <is>
          <t>KARLSBORG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58152-2022</t>
        </is>
      </c>
      <c r="B190" s="1" t="n">
        <v>44900</v>
      </c>
      <c r="C190" s="1" t="n">
        <v>45955</v>
      </c>
      <c r="D190" t="inlineStr">
        <is>
          <t>VÄSTRA GÖTALANDS LÄN</t>
        </is>
      </c>
      <c r="E190" t="inlineStr">
        <is>
          <t>KARLSBORG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56545-2023</t>
        </is>
      </c>
      <c r="B191" s="1" t="n">
        <v>45243.58105324074</v>
      </c>
      <c r="C191" s="1" t="n">
        <v>45955</v>
      </c>
      <c r="D191" t="inlineStr">
        <is>
          <t>VÄSTRA GÖTALANDS LÄN</t>
        </is>
      </c>
      <c r="E191" t="inlineStr">
        <is>
          <t>KARLSBORG</t>
        </is>
      </c>
      <c r="F191" t="inlineStr">
        <is>
          <t>Sveaskog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29685-2022</t>
        </is>
      </c>
      <c r="B192" s="1" t="n">
        <v>44755.30305555555</v>
      </c>
      <c r="C192" s="1" t="n">
        <v>45955</v>
      </c>
      <c r="D192" t="inlineStr">
        <is>
          <t>VÄSTRA GÖTALANDS LÄN</t>
        </is>
      </c>
      <c r="E192" t="inlineStr">
        <is>
          <t>KARLSBORG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21978-2021</t>
        </is>
      </c>
      <c r="B193" s="1" t="n">
        <v>44323</v>
      </c>
      <c r="C193" s="1" t="n">
        <v>45955</v>
      </c>
      <c r="D193" t="inlineStr">
        <is>
          <t>VÄSTRA GÖTALANDS LÄN</t>
        </is>
      </c>
      <c r="E193" t="inlineStr">
        <is>
          <t>KARLSBORG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24594-2022</t>
        </is>
      </c>
      <c r="B194" s="1" t="n">
        <v>44727.4684837963</v>
      </c>
      <c r="C194" s="1" t="n">
        <v>45955</v>
      </c>
      <c r="D194" t="inlineStr">
        <is>
          <t>VÄSTRA GÖTALANDS LÄN</t>
        </is>
      </c>
      <c r="E194" t="inlineStr">
        <is>
          <t>KARLSBORG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38103-2023</t>
        </is>
      </c>
      <c r="B195" s="1" t="n">
        <v>45161</v>
      </c>
      <c r="C195" s="1" t="n">
        <v>45955</v>
      </c>
      <c r="D195" t="inlineStr">
        <is>
          <t>VÄSTRA GÖTALANDS LÄN</t>
        </is>
      </c>
      <c r="E195" t="inlineStr">
        <is>
          <t>KARLSBORG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6463-2025</t>
        </is>
      </c>
      <c r="B196" s="1" t="n">
        <v>45699.56878472222</v>
      </c>
      <c r="C196" s="1" t="n">
        <v>45955</v>
      </c>
      <c r="D196" t="inlineStr">
        <is>
          <t>VÄSTRA GÖTALANDS LÄN</t>
        </is>
      </c>
      <c r="E196" t="inlineStr">
        <is>
          <t>KARLSBORG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53909-2023</t>
        </is>
      </c>
      <c r="B197" s="1" t="n">
        <v>45231.55700231482</v>
      </c>
      <c r="C197" s="1" t="n">
        <v>45955</v>
      </c>
      <c r="D197" t="inlineStr">
        <is>
          <t>VÄSTRA GÖTALANDS LÄN</t>
        </is>
      </c>
      <c r="E197" t="inlineStr">
        <is>
          <t>KARLSBORG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44577-2023</t>
        </is>
      </c>
      <c r="B198" s="1" t="n">
        <v>45183</v>
      </c>
      <c r="C198" s="1" t="n">
        <v>45955</v>
      </c>
      <c r="D198" t="inlineStr">
        <is>
          <t>VÄSTRA GÖTALANDS LÄN</t>
        </is>
      </c>
      <c r="E198" t="inlineStr">
        <is>
          <t>KARLSBORG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40128-2023</t>
        </is>
      </c>
      <c r="B199" s="1" t="n">
        <v>45169</v>
      </c>
      <c r="C199" s="1" t="n">
        <v>45955</v>
      </c>
      <c r="D199" t="inlineStr">
        <is>
          <t>VÄSTRA GÖTALANDS LÄN</t>
        </is>
      </c>
      <c r="E199" t="inlineStr">
        <is>
          <t>KARLSBORG</t>
        </is>
      </c>
      <c r="F199" t="inlineStr">
        <is>
          <t>Övriga Aktiebolag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44366-2025</t>
        </is>
      </c>
      <c r="B200" s="1" t="n">
        <v>45916.45835648148</v>
      </c>
      <c r="C200" s="1" t="n">
        <v>45955</v>
      </c>
      <c r="D200" t="inlineStr">
        <is>
          <t>VÄSTRA GÖTALANDS LÄN</t>
        </is>
      </c>
      <c r="E200" t="inlineStr">
        <is>
          <t>KARLSBORG</t>
        </is>
      </c>
      <c r="F200" t="inlineStr">
        <is>
          <t>Kyrkan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16796-2021</t>
        </is>
      </c>
      <c r="B201" s="1" t="n">
        <v>44295</v>
      </c>
      <c r="C201" s="1" t="n">
        <v>45955</v>
      </c>
      <c r="D201" t="inlineStr">
        <is>
          <t>VÄSTRA GÖTALANDS LÄN</t>
        </is>
      </c>
      <c r="E201" t="inlineStr">
        <is>
          <t>KARLSBORG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10415-2025</t>
        </is>
      </c>
      <c r="B202" s="1" t="n">
        <v>45720.63358796296</v>
      </c>
      <c r="C202" s="1" t="n">
        <v>45955</v>
      </c>
      <c r="D202" t="inlineStr">
        <is>
          <t>VÄSTRA GÖTALANDS LÄN</t>
        </is>
      </c>
      <c r="E202" t="inlineStr">
        <is>
          <t>KARLSBORG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59047-2023</t>
        </is>
      </c>
      <c r="B203" s="1" t="n">
        <v>45252.73967592593</v>
      </c>
      <c r="C203" s="1" t="n">
        <v>45955</v>
      </c>
      <c r="D203" t="inlineStr">
        <is>
          <t>VÄSTRA GÖTALANDS LÄN</t>
        </is>
      </c>
      <c r="E203" t="inlineStr">
        <is>
          <t>KARLSBORG</t>
        </is>
      </c>
      <c r="F203" t="inlineStr">
        <is>
          <t>Övriga Aktiebolag</t>
        </is>
      </c>
      <c r="G203" t="n">
        <v>7.4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37383-2022</t>
        </is>
      </c>
      <c r="B204" s="1" t="n">
        <v>44809.40762731482</v>
      </c>
      <c r="C204" s="1" t="n">
        <v>45955</v>
      </c>
      <c r="D204" t="inlineStr">
        <is>
          <t>VÄSTRA GÖTALANDS LÄN</t>
        </is>
      </c>
      <c r="E204" t="inlineStr">
        <is>
          <t>KARLSBORG</t>
        </is>
      </c>
      <c r="F204" t="inlineStr">
        <is>
          <t>Sveaskog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23469-2024</t>
        </is>
      </c>
      <c r="B205" s="1" t="n">
        <v>45453</v>
      </c>
      <c r="C205" s="1" t="n">
        <v>45955</v>
      </c>
      <c r="D205" t="inlineStr">
        <is>
          <t>VÄSTRA GÖTALANDS LÄN</t>
        </is>
      </c>
      <c r="E205" t="inlineStr">
        <is>
          <t>KARLSBORG</t>
        </is>
      </c>
      <c r="G205" t="n">
        <v>8.300000000000001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16918-2025</t>
        </is>
      </c>
      <c r="B206" s="1" t="n">
        <v>45755.37185185185</v>
      </c>
      <c r="C206" s="1" t="n">
        <v>45955</v>
      </c>
      <c r="D206" t="inlineStr">
        <is>
          <t>VÄSTRA GÖTALANDS LÄN</t>
        </is>
      </c>
      <c r="E206" t="inlineStr">
        <is>
          <t>KARLSBORG</t>
        </is>
      </c>
      <c r="F206" t="inlineStr">
        <is>
          <t>Sveaskog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13010-2025</t>
        </is>
      </c>
      <c r="B207" s="1" t="n">
        <v>45734.52155092593</v>
      </c>
      <c r="C207" s="1" t="n">
        <v>45955</v>
      </c>
      <c r="D207" t="inlineStr">
        <is>
          <t>VÄSTRA GÖTALANDS LÄN</t>
        </is>
      </c>
      <c r="E207" t="inlineStr">
        <is>
          <t>KARLSBORG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44595-2025</t>
        </is>
      </c>
      <c r="B208" s="1" t="n">
        <v>45917.42762731481</v>
      </c>
      <c r="C208" s="1" t="n">
        <v>45955</v>
      </c>
      <c r="D208" t="inlineStr">
        <is>
          <t>VÄSTRA GÖTALANDS LÄN</t>
        </is>
      </c>
      <c r="E208" t="inlineStr">
        <is>
          <t>KARLSBORG</t>
        </is>
      </c>
      <c r="G208" t="n">
        <v>5.3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42825-2024</t>
        </is>
      </c>
      <c r="B209" s="1" t="n">
        <v>45566.60034722222</v>
      </c>
      <c r="C209" s="1" t="n">
        <v>45955</v>
      </c>
      <c r="D209" t="inlineStr">
        <is>
          <t>VÄSTRA GÖTALANDS LÄN</t>
        </is>
      </c>
      <c r="E209" t="inlineStr">
        <is>
          <t>KARLSBORG</t>
        </is>
      </c>
      <c r="G209" t="n">
        <v>4.8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59045-2023</t>
        </is>
      </c>
      <c r="B210" s="1" t="n">
        <v>45252.7372800926</v>
      </c>
      <c r="C210" s="1" t="n">
        <v>45955</v>
      </c>
      <c r="D210" t="inlineStr">
        <is>
          <t>VÄSTRA GÖTALANDS LÄN</t>
        </is>
      </c>
      <c r="E210" t="inlineStr">
        <is>
          <t>KARLSBORG</t>
        </is>
      </c>
      <c r="F210" t="inlineStr">
        <is>
          <t>Övriga Aktiebolag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57235-2022</t>
        </is>
      </c>
      <c r="B211" s="1" t="n">
        <v>44895.67813657408</v>
      </c>
      <c r="C211" s="1" t="n">
        <v>45955</v>
      </c>
      <c r="D211" t="inlineStr">
        <is>
          <t>VÄSTRA GÖTALANDS LÄN</t>
        </is>
      </c>
      <c r="E211" t="inlineStr">
        <is>
          <t>KARLSBORG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37036-2025</t>
        </is>
      </c>
      <c r="B212" s="1" t="n">
        <v>45875</v>
      </c>
      <c r="C212" s="1" t="n">
        <v>45955</v>
      </c>
      <c r="D212" t="inlineStr">
        <is>
          <t>VÄSTRA GÖTALANDS LÄN</t>
        </is>
      </c>
      <c r="E212" t="inlineStr">
        <is>
          <t>KARLSBORG</t>
        </is>
      </c>
      <c r="F212" t="inlineStr">
        <is>
          <t>Kyrkan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32314-2021</t>
        </is>
      </c>
      <c r="B213" s="1" t="n">
        <v>44371.53730324074</v>
      </c>
      <c r="C213" s="1" t="n">
        <v>45955</v>
      </c>
      <c r="D213" t="inlineStr">
        <is>
          <t>VÄSTRA GÖTALANDS LÄN</t>
        </is>
      </c>
      <c r="E213" t="inlineStr">
        <is>
          <t>KARLSBORG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19125-2025</t>
        </is>
      </c>
      <c r="B214" s="1" t="n">
        <v>45768.8713425926</v>
      </c>
      <c r="C214" s="1" t="n">
        <v>45955</v>
      </c>
      <c r="D214" t="inlineStr">
        <is>
          <t>VÄSTRA GÖTALANDS LÄN</t>
        </is>
      </c>
      <c r="E214" t="inlineStr">
        <is>
          <t>KARLSBORG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19126-2025</t>
        </is>
      </c>
      <c r="B215" s="1" t="n">
        <v>45768.87210648148</v>
      </c>
      <c r="C215" s="1" t="n">
        <v>45955</v>
      </c>
      <c r="D215" t="inlineStr">
        <is>
          <t>VÄSTRA GÖTALANDS LÄN</t>
        </is>
      </c>
      <c r="E215" t="inlineStr">
        <is>
          <t>KARLSBORG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59404-2022</t>
        </is>
      </c>
      <c r="B216" s="1" t="n">
        <v>44906.9374537037</v>
      </c>
      <c r="C216" s="1" t="n">
        <v>45955</v>
      </c>
      <c r="D216" t="inlineStr">
        <is>
          <t>VÄSTRA GÖTALANDS LÄN</t>
        </is>
      </c>
      <c r="E216" t="inlineStr">
        <is>
          <t>KARLSBORG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58167-2020</t>
        </is>
      </c>
      <c r="B217" s="1" t="n">
        <v>44144</v>
      </c>
      <c r="C217" s="1" t="n">
        <v>45955</v>
      </c>
      <c r="D217" t="inlineStr">
        <is>
          <t>VÄSTRA GÖTALANDS LÄN</t>
        </is>
      </c>
      <c r="E217" t="inlineStr">
        <is>
          <t>KARLSBORG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62304-2021</t>
        </is>
      </c>
      <c r="B218" s="1" t="n">
        <v>44503.38475694445</v>
      </c>
      <c r="C218" s="1" t="n">
        <v>45955</v>
      </c>
      <c r="D218" t="inlineStr">
        <is>
          <t>VÄSTRA GÖTALANDS LÄN</t>
        </is>
      </c>
      <c r="E218" t="inlineStr">
        <is>
          <t>KARLSBORG</t>
        </is>
      </c>
      <c r="F218" t="inlineStr">
        <is>
          <t>Sveaskog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45256-2025</t>
        </is>
      </c>
      <c r="B219" s="1" t="n">
        <v>45919.62141203704</v>
      </c>
      <c r="C219" s="1" t="n">
        <v>45955</v>
      </c>
      <c r="D219" t="inlineStr">
        <is>
          <t>VÄSTRA GÖTALANDS LÄN</t>
        </is>
      </c>
      <c r="E219" t="inlineStr">
        <is>
          <t>KARLSBORG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15958-2022</t>
        </is>
      </c>
      <c r="B220" s="1" t="n">
        <v>44664.84104166667</v>
      </c>
      <c r="C220" s="1" t="n">
        <v>45955</v>
      </c>
      <c r="D220" t="inlineStr">
        <is>
          <t>VÄSTRA GÖTALANDS LÄN</t>
        </is>
      </c>
      <c r="E220" t="inlineStr">
        <is>
          <t>KARLSBORG</t>
        </is>
      </c>
      <c r="F220" t="inlineStr">
        <is>
          <t>Övriga Aktiebolag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15396-2024</t>
        </is>
      </c>
      <c r="B221" s="1" t="n">
        <v>45401</v>
      </c>
      <c r="C221" s="1" t="n">
        <v>45955</v>
      </c>
      <c r="D221" t="inlineStr">
        <is>
          <t>VÄSTRA GÖTALANDS LÄN</t>
        </is>
      </c>
      <c r="E221" t="inlineStr">
        <is>
          <t>KARLSBORG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30136-2024</t>
        </is>
      </c>
      <c r="B222" s="1" t="n">
        <v>45489.56859953704</v>
      </c>
      <c r="C222" s="1" t="n">
        <v>45955</v>
      </c>
      <c r="D222" t="inlineStr">
        <is>
          <t>VÄSTRA GÖTALANDS LÄN</t>
        </is>
      </c>
      <c r="E222" t="inlineStr">
        <is>
          <t>KARLSBORG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59877-2021</t>
        </is>
      </c>
      <c r="B223" s="1" t="n">
        <v>44494</v>
      </c>
      <c r="C223" s="1" t="n">
        <v>45955</v>
      </c>
      <c r="D223" t="inlineStr">
        <is>
          <t>VÄSTRA GÖTALANDS LÄN</t>
        </is>
      </c>
      <c r="E223" t="inlineStr">
        <is>
          <t>KARLSBORG</t>
        </is>
      </c>
      <c r="F223" t="inlineStr">
        <is>
          <t>Övriga statliga verk och myndigheter</t>
        </is>
      </c>
      <c r="G223" t="n">
        <v>3.6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20564-2024</t>
        </is>
      </c>
      <c r="B224" s="1" t="n">
        <v>45436</v>
      </c>
      <c r="C224" s="1" t="n">
        <v>45955</v>
      </c>
      <c r="D224" t="inlineStr">
        <is>
          <t>VÄSTRA GÖTALANDS LÄN</t>
        </is>
      </c>
      <c r="E224" t="inlineStr">
        <is>
          <t>KARLSBORG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45247-2025</t>
        </is>
      </c>
      <c r="B225" s="1" t="n">
        <v>45919.60940972222</v>
      </c>
      <c r="C225" s="1" t="n">
        <v>45955</v>
      </c>
      <c r="D225" t="inlineStr">
        <is>
          <t>VÄSTRA GÖTALANDS LÄN</t>
        </is>
      </c>
      <c r="E225" t="inlineStr">
        <is>
          <t>KARLSBORG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2100-2023</t>
        </is>
      </c>
      <c r="B226" s="1" t="n">
        <v>44939.71349537037</v>
      </c>
      <c r="C226" s="1" t="n">
        <v>45955</v>
      </c>
      <c r="D226" t="inlineStr">
        <is>
          <t>VÄSTRA GÖTALANDS LÄN</t>
        </is>
      </c>
      <c r="E226" t="inlineStr">
        <is>
          <t>KARLSBORG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25697-2023</t>
        </is>
      </c>
      <c r="B227" s="1" t="n">
        <v>45089.98043981481</v>
      </c>
      <c r="C227" s="1" t="n">
        <v>45955</v>
      </c>
      <c r="D227" t="inlineStr">
        <is>
          <t>VÄSTRA GÖTALANDS LÄN</t>
        </is>
      </c>
      <c r="E227" t="inlineStr">
        <is>
          <t>KARLSBORG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26017-2023</t>
        </is>
      </c>
      <c r="B228" s="1" t="n">
        <v>45090.95387731482</v>
      </c>
      <c r="C228" s="1" t="n">
        <v>45955</v>
      </c>
      <c r="D228" t="inlineStr">
        <is>
          <t>VÄSTRA GÖTALANDS LÄN</t>
        </is>
      </c>
      <c r="E228" t="inlineStr">
        <is>
          <t>KARLSBORG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41923-2024</t>
        </is>
      </c>
      <c r="B229" s="1" t="n">
        <v>45561</v>
      </c>
      <c r="C229" s="1" t="n">
        <v>45955</v>
      </c>
      <c r="D229" t="inlineStr">
        <is>
          <t>VÄSTRA GÖTALANDS LÄN</t>
        </is>
      </c>
      <c r="E229" t="inlineStr">
        <is>
          <t>KARLSBORG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53247-2023</t>
        </is>
      </c>
      <c r="B230" s="1" t="n">
        <v>45229.50737268518</v>
      </c>
      <c r="C230" s="1" t="n">
        <v>45955</v>
      </c>
      <c r="D230" t="inlineStr">
        <is>
          <t>VÄSTRA GÖTALANDS LÄN</t>
        </is>
      </c>
      <c r="E230" t="inlineStr">
        <is>
          <t>KARLSBORG</t>
        </is>
      </c>
      <c r="G230" t="n">
        <v>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54623-2024</t>
        </is>
      </c>
      <c r="B231" s="1" t="n">
        <v>45617.76770833333</v>
      </c>
      <c r="C231" s="1" t="n">
        <v>45955</v>
      </c>
      <c r="D231" t="inlineStr">
        <is>
          <t>VÄSTRA GÖTALANDS LÄN</t>
        </is>
      </c>
      <c r="E231" t="inlineStr">
        <is>
          <t>KARLSBORG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18868-2025</t>
        </is>
      </c>
      <c r="B232" s="1" t="n">
        <v>45764.43010416667</v>
      </c>
      <c r="C232" s="1" t="n">
        <v>45955</v>
      </c>
      <c r="D232" t="inlineStr">
        <is>
          <t>VÄSTRA GÖTALANDS LÄN</t>
        </is>
      </c>
      <c r="E232" t="inlineStr">
        <is>
          <t>KARLSBORG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18623-2022</t>
        </is>
      </c>
      <c r="B233" s="1" t="n">
        <v>44687.44261574074</v>
      </c>
      <c r="C233" s="1" t="n">
        <v>45955</v>
      </c>
      <c r="D233" t="inlineStr">
        <is>
          <t>VÄSTRA GÖTALANDS LÄN</t>
        </is>
      </c>
      <c r="E233" t="inlineStr">
        <is>
          <t>KARLSBORG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59399-2022</t>
        </is>
      </c>
      <c r="B234" s="1" t="n">
        <v>44906.89612268518</v>
      </c>
      <c r="C234" s="1" t="n">
        <v>45955</v>
      </c>
      <c r="D234" t="inlineStr">
        <is>
          <t>VÄSTRA GÖTALANDS LÄN</t>
        </is>
      </c>
      <c r="E234" t="inlineStr">
        <is>
          <t>KARLSBORG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37363-2022</t>
        </is>
      </c>
      <c r="B235" s="1" t="n">
        <v>44809</v>
      </c>
      <c r="C235" s="1" t="n">
        <v>45955</v>
      </c>
      <c r="D235" t="inlineStr">
        <is>
          <t>VÄSTRA GÖTALANDS LÄN</t>
        </is>
      </c>
      <c r="E235" t="inlineStr">
        <is>
          <t>KARLSBORG</t>
        </is>
      </c>
      <c r="F235" t="inlineStr">
        <is>
          <t>Sveaskog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7652-2023</t>
        </is>
      </c>
      <c r="B236" s="1" t="n">
        <v>44972</v>
      </c>
      <c r="C236" s="1" t="n">
        <v>45955</v>
      </c>
      <c r="D236" t="inlineStr">
        <is>
          <t>VÄSTRA GÖTALANDS LÄN</t>
        </is>
      </c>
      <c r="E236" t="inlineStr">
        <is>
          <t>KARLSBORG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39285-2023</t>
        </is>
      </c>
      <c r="B237" s="1" t="n">
        <v>45166</v>
      </c>
      <c r="C237" s="1" t="n">
        <v>45955</v>
      </c>
      <c r="D237" t="inlineStr">
        <is>
          <t>VÄSTRA GÖTALANDS LÄN</t>
        </is>
      </c>
      <c r="E237" t="inlineStr">
        <is>
          <t>KARLSBORG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39287-2023</t>
        </is>
      </c>
      <c r="B238" s="1" t="n">
        <v>45166</v>
      </c>
      <c r="C238" s="1" t="n">
        <v>45955</v>
      </c>
      <c r="D238" t="inlineStr">
        <is>
          <t>VÄSTRA GÖTALANDS LÄN</t>
        </is>
      </c>
      <c r="E238" t="inlineStr">
        <is>
          <t>KARLSBORG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14514-2024</t>
        </is>
      </c>
      <c r="B239" s="1" t="n">
        <v>45394</v>
      </c>
      <c r="C239" s="1" t="n">
        <v>45955</v>
      </c>
      <c r="D239" t="inlineStr">
        <is>
          <t>VÄSTRA GÖTALANDS LÄN</t>
        </is>
      </c>
      <c r="E239" t="inlineStr">
        <is>
          <t>KARLSBORG</t>
        </is>
      </c>
      <c r="F239" t="inlineStr">
        <is>
          <t>Sveaskog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34670-2022</t>
        </is>
      </c>
      <c r="B240" s="1" t="n">
        <v>44795.48201388889</v>
      </c>
      <c r="C240" s="1" t="n">
        <v>45955</v>
      </c>
      <c r="D240" t="inlineStr">
        <is>
          <t>VÄSTRA GÖTALANDS LÄN</t>
        </is>
      </c>
      <c r="E240" t="inlineStr">
        <is>
          <t>KARLSBORG</t>
        </is>
      </c>
      <c r="F240" t="inlineStr">
        <is>
          <t>Sveaskog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58127-2024</t>
        </is>
      </c>
      <c r="B241" s="1" t="n">
        <v>45632.40393518518</v>
      </c>
      <c r="C241" s="1" t="n">
        <v>45955</v>
      </c>
      <c r="D241" t="inlineStr">
        <is>
          <t>VÄSTRA GÖTALANDS LÄN</t>
        </is>
      </c>
      <c r="E241" t="inlineStr">
        <is>
          <t>KARLSBORG</t>
        </is>
      </c>
      <c r="F241" t="inlineStr">
        <is>
          <t>Sveaskog</t>
        </is>
      </c>
      <c r="G241" t="n">
        <v>5.8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15220-2023</t>
        </is>
      </c>
      <c r="B242" s="1" t="n">
        <v>45019.30383101852</v>
      </c>
      <c r="C242" s="1" t="n">
        <v>45955</v>
      </c>
      <c r="D242" t="inlineStr">
        <is>
          <t>VÄSTRA GÖTALANDS LÄN</t>
        </is>
      </c>
      <c r="E242" t="inlineStr">
        <is>
          <t>KARLSBORG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2796-2023</t>
        </is>
      </c>
      <c r="B243" s="1" t="n">
        <v>44944.70200231481</v>
      </c>
      <c r="C243" s="1" t="n">
        <v>45955</v>
      </c>
      <c r="D243" t="inlineStr">
        <is>
          <t>VÄSTRA GÖTALANDS LÄN</t>
        </is>
      </c>
      <c r="E243" t="inlineStr">
        <is>
          <t>KARLSBORG</t>
        </is>
      </c>
      <c r="F243" t="inlineStr">
        <is>
          <t>Övriga Aktiebolag</t>
        </is>
      </c>
      <c r="G243" t="n">
        <v>8.5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13659-2024</t>
        </is>
      </c>
      <c r="B244" s="1" t="n">
        <v>45390.48613425926</v>
      </c>
      <c r="C244" s="1" t="n">
        <v>45955</v>
      </c>
      <c r="D244" t="inlineStr">
        <is>
          <t>VÄSTRA GÖTALANDS LÄN</t>
        </is>
      </c>
      <c r="E244" t="inlineStr">
        <is>
          <t>KARLSBORG</t>
        </is>
      </c>
      <c r="F244" t="inlineStr">
        <is>
          <t>Övriga Aktiebolag</t>
        </is>
      </c>
      <c r="G244" t="n">
        <v>5.3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57454-2024</t>
        </is>
      </c>
      <c r="B245" s="1" t="n">
        <v>45630</v>
      </c>
      <c r="C245" s="1" t="n">
        <v>45955</v>
      </c>
      <c r="D245" t="inlineStr">
        <is>
          <t>VÄSTRA GÖTALANDS LÄN</t>
        </is>
      </c>
      <c r="E245" t="inlineStr">
        <is>
          <t>KARLSBORG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48884-2023</t>
        </is>
      </c>
      <c r="B246" s="1" t="n">
        <v>45209</v>
      </c>
      <c r="C246" s="1" t="n">
        <v>45955</v>
      </c>
      <c r="D246" t="inlineStr">
        <is>
          <t>VÄSTRA GÖTALANDS LÄN</t>
        </is>
      </c>
      <c r="E246" t="inlineStr">
        <is>
          <t>KARLSBORG</t>
        </is>
      </c>
      <c r="G246" t="n">
        <v>0.3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56495-2023</t>
        </is>
      </c>
      <c r="B247" s="1" t="n">
        <v>45243.52725694444</v>
      </c>
      <c r="C247" s="1" t="n">
        <v>45955</v>
      </c>
      <c r="D247" t="inlineStr">
        <is>
          <t>VÄSTRA GÖTALANDS LÄN</t>
        </is>
      </c>
      <c r="E247" t="inlineStr">
        <is>
          <t>KARLSBORG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58573-2023</t>
        </is>
      </c>
      <c r="B248" s="1" t="n">
        <v>45251</v>
      </c>
      <c r="C248" s="1" t="n">
        <v>45955</v>
      </c>
      <c r="D248" t="inlineStr">
        <is>
          <t>VÄSTRA GÖTALANDS LÄN</t>
        </is>
      </c>
      <c r="E248" t="inlineStr">
        <is>
          <t>KARLSBORG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17002-2025</t>
        </is>
      </c>
      <c r="B249" s="1" t="n">
        <v>45755</v>
      </c>
      <c r="C249" s="1" t="n">
        <v>45955</v>
      </c>
      <c r="D249" t="inlineStr">
        <is>
          <t>VÄSTRA GÖTALANDS LÄN</t>
        </is>
      </c>
      <c r="E249" t="inlineStr">
        <is>
          <t>KARLSBORG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51111-2024</t>
        </is>
      </c>
      <c r="B250" s="1" t="n">
        <v>45603.49332175926</v>
      </c>
      <c r="C250" s="1" t="n">
        <v>45955</v>
      </c>
      <c r="D250" t="inlineStr">
        <is>
          <t>VÄSTRA GÖTALANDS LÄN</t>
        </is>
      </c>
      <c r="E250" t="inlineStr">
        <is>
          <t>KARLSBORG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42661-2021</t>
        </is>
      </c>
      <c r="B251" s="1" t="n">
        <v>44428</v>
      </c>
      <c r="C251" s="1" t="n">
        <v>45955</v>
      </c>
      <c r="D251" t="inlineStr">
        <is>
          <t>VÄSTRA GÖTALANDS LÄN</t>
        </is>
      </c>
      <c r="E251" t="inlineStr">
        <is>
          <t>KARLSBORG</t>
        </is>
      </c>
      <c r="F251" t="inlineStr">
        <is>
          <t>Kyrkan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38073-2023</t>
        </is>
      </c>
      <c r="B252" s="1" t="n">
        <v>45160.77502314815</v>
      </c>
      <c r="C252" s="1" t="n">
        <v>45955</v>
      </c>
      <c r="D252" t="inlineStr">
        <is>
          <t>VÄSTRA GÖTALANDS LÄN</t>
        </is>
      </c>
      <c r="E252" t="inlineStr">
        <is>
          <t>KARLSBORG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70945-2021</t>
        </is>
      </c>
      <c r="B253" s="1" t="n">
        <v>44538.50564814815</v>
      </c>
      <c r="C253" s="1" t="n">
        <v>45955</v>
      </c>
      <c r="D253" t="inlineStr">
        <is>
          <t>VÄSTRA GÖTALANDS LÄN</t>
        </is>
      </c>
      <c r="E253" t="inlineStr">
        <is>
          <t>KARLSBORG</t>
        </is>
      </c>
      <c r="F253" t="inlineStr">
        <is>
          <t>Övriga Aktiebolag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28528-2024</t>
        </is>
      </c>
      <c r="B254" s="1" t="n">
        <v>45478.3252199074</v>
      </c>
      <c r="C254" s="1" t="n">
        <v>45955</v>
      </c>
      <c r="D254" t="inlineStr">
        <is>
          <t>VÄSTRA GÖTALANDS LÄN</t>
        </is>
      </c>
      <c r="E254" t="inlineStr">
        <is>
          <t>KARLSBORG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42710-2024</t>
        </is>
      </c>
      <c r="B255" s="1" t="n">
        <v>45566.44601851852</v>
      </c>
      <c r="C255" s="1" t="n">
        <v>45955</v>
      </c>
      <c r="D255" t="inlineStr">
        <is>
          <t>VÄSTRA GÖTALANDS LÄN</t>
        </is>
      </c>
      <c r="E255" t="inlineStr">
        <is>
          <t>KARLSBORG</t>
        </is>
      </c>
      <c r="G255" t="n">
        <v>5.9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>
      <c r="A256" t="inlineStr">
        <is>
          <t>A 13252-2024</t>
        </is>
      </c>
      <c r="B256" s="1" t="n">
        <v>45386.57976851852</v>
      </c>
      <c r="C256" s="1" t="n">
        <v>45955</v>
      </c>
      <c r="D256" t="inlineStr">
        <is>
          <t>VÄSTRA GÖTALANDS LÄN</t>
        </is>
      </c>
      <c r="E256" t="inlineStr">
        <is>
          <t>KARLSBORG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2025-10-25T09:43:45Z</dcterms:created>
  <dcterms:modified xmlns:dcterms="http://purl.org/dc/terms/" xmlns:xsi="http://www.w3.org/2001/XMLSchema-instance" xsi:type="dcterms:W3CDTF">2025-10-25T09:43:46Z</dcterms:modified>
</cp:coreProperties>
</file>