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38982-2024</t>
        </is>
      </c>
      <c r="B2" s="1" t="n">
        <v>45548</v>
      </c>
      <c r="C2" s="1" t="n">
        <v>45958</v>
      </c>
      <c r="D2" t="inlineStr">
        <is>
          <t>VÄSTRA GÖTALANDS LÄN</t>
        </is>
      </c>
      <c r="E2" t="inlineStr">
        <is>
          <t>KUNGÄLV</t>
        </is>
      </c>
      <c r="G2" t="n">
        <v>20.3</v>
      </c>
      <c r="H2" t="n">
        <v>6</v>
      </c>
      <c r="I2" t="n">
        <v>11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Hedjohannesört
Brunpudrad nållav
Gransotdyna
Gränsticka
Kortskaftad ärgspik
Spillkråka
Talltita
Blåsfliksmossa
Brandticka
Bronshjon
Kambräken
Klippfrullania
Kornig nållav
Läderskål
Skuggmossa
Smal svampklubba
Stor revmossa
Vågbandad barkbock
Vanlig groda
Mattlummer
Revlummer</t>
        </is>
      </c>
      <c r="S2">
        <f>HYPERLINK("https://klasma.github.io/Logging_1482/artfynd/A 38982-2024 artfynd.xlsx", "A 38982-2024")</f>
        <v/>
      </c>
      <c r="T2">
        <f>HYPERLINK("https://klasma.github.io/Logging_1482/kartor/A 38982-2024 karta.png", "A 38982-2024")</f>
        <v/>
      </c>
      <c r="V2">
        <f>HYPERLINK("https://klasma.github.io/Logging_1482/klagomål/A 38982-2024 FSC-klagomål.docx", "A 38982-2024")</f>
        <v/>
      </c>
      <c r="W2">
        <f>HYPERLINK("https://klasma.github.io/Logging_1482/klagomålsmail/A 38982-2024 FSC-klagomål mail.docx", "A 38982-2024")</f>
        <v/>
      </c>
      <c r="X2">
        <f>HYPERLINK("https://klasma.github.io/Logging_1482/tillsyn/A 38982-2024 tillsynsbegäran.docx", "A 38982-2024")</f>
        <v/>
      </c>
      <c r="Y2">
        <f>HYPERLINK("https://klasma.github.io/Logging_1482/tillsynsmail/A 38982-2024 tillsynsbegäran mail.docx", "A 38982-2024")</f>
        <v/>
      </c>
      <c r="Z2">
        <f>HYPERLINK("https://klasma.github.io/Logging_1482/fåglar/A 38982-2024 prioriterade fågelarter.docx", "A 38982-2024")</f>
        <v/>
      </c>
    </row>
    <row r="3" ht="15" customHeight="1">
      <c r="A3" t="inlineStr">
        <is>
          <t>A 34725-2024</t>
        </is>
      </c>
      <c r="B3" s="1" t="n">
        <v>45526.57324074074</v>
      </c>
      <c r="C3" s="1" t="n">
        <v>45958</v>
      </c>
      <c r="D3" t="inlineStr">
        <is>
          <t>VÄSTRA GÖTALANDS LÄN</t>
        </is>
      </c>
      <c r="E3" t="inlineStr">
        <is>
          <t>KUNGÄLV</t>
        </is>
      </c>
      <c r="G3" t="n">
        <v>14.3</v>
      </c>
      <c r="H3" t="n">
        <v>3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Mindre hackspett
Spillkråka
Blåmossa
Stor revmossa
Kungsfågel</t>
        </is>
      </c>
      <c r="S3">
        <f>HYPERLINK("https://klasma.github.io/Logging_1482/artfynd/A 34725-2024 artfynd.xlsx", "A 34725-2024")</f>
        <v/>
      </c>
      <c r="T3">
        <f>HYPERLINK("https://klasma.github.io/Logging_1482/kartor/A 34725-2024 karta.png", "A 34725-2024")</f>
        <v/>
      </c>
      <c r="V3">
        <f>HYPERLINK("https://klasma.github.io/Logging_1482/klagomål/A 34725-2024 FSC-klagomål.docx", "A 34725-2024")</f>
        <v/>
      </c>
      <c r="W3">
        <f>HYPERLINK("https://klasma.github.io/Logging_1482/klagomålsmail/A 34725-2024 FSC-klagomål mail.docx", "A 34725-2024")</f>
        <v/>
      </c>
      <c r="X3">
        <f>HYPERLINK("https://klasma.github.io/Logging_1482/tillsyn/A 34725-2024 tillsynsbegäran.docx", "A 34725-2024")</f>
        <v/>
      </c>
      <c r="Y3">
        <f>HYPERLINK("https://klasma.github.io/Logging_1482/tillsynsmail/A 34725-2024 tillsynsbegäran mail.docx", "A 34725-2024")</f>
        <v/>
      </c>
      <c r="Z3">
        <f>HYPERLINK("https://klasma.github.io/Logging_1482/fåglar/A 34725-2024 prioriterade fågelarter.docx", "A 34725-2024")</f>
        <v/>
      </c>
    </row>
    <row r="4" ht="15" customHeight="1">
      <c r="A4" t="inlineStr">
        <is>
          <t>A 8558-2024</t>
        </is>
      </c>
      <c r="B4" s="1" t="n">
        <v>45355.57679398148</v>
      </c>
      <c r="C4" s="1" t="n">
        <v>45958</v>
      </c>
      <c r="D4" t="inlineStr">
        <is>
          <t>VÄSTRA GÖTALANDS LÄN</t>
        </is>
      </c>
      <c r="E4" t="inlineStr">
        <is>
          <t>KUNGÄLV</t>
        </is>
      </c>
      <c r="G4" t="n">
        <v>12.5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Spillkråka
Revlummer</t>
        </is>
      </c>
      <c r="S4">
        <f>HYPERLINK("https://klasma.github.io/Logging_1482/artfynd/A 8558-2024 artfynd.xlsx", "A 8558-2024")</f>
        <v/>
      </c>
      <c r="T4">
        <f>HYPERLINK("https://klasma.github.io/Logging_1482/kartor/A 8558-2024 karta.png", "A 8558-2024")</f>
        <v/>
      </c>
      <c r="V4">
        <f>HYPERLINK("https://klasma.github.io/Logging_1482/klagomål/A 8558-2024 FSC-klagomål.docx", "A 8558-2024")</f>
        <v/>
      </c>
      <c r="W4">
        <f>HYPERLINK("https://klasma.github.io/Logging_1482/klagomålsmail/A 8558-2024 FSC-klagomål mail.docx", "A 8558-2024")</f>
        <v/>
      </c>
      <c r="X4">
        <f>HYPERLINK("https://klasma.github.io/Logging_1482/tillsyn/A 8558-2024 tillsynsbegäran.docx", "A 8558-2024")</f>
        <v/>
      </c>
      <c r="Y4">
        <f>HYPERLINK("https://klasma.github.io/Logging_1482/tillsynsmail/A 8558-2024 tillsynsbegäran mail.docx", "A 8558-2024")</f>
        <v/>
      </c>
      <c r="Z4">
        <f>HYPERLINK("https://klasma.github.io/Logging_1482/fåglar/A 8558-2024 prioriterade fågelarter.docx", "A 8558-2024")</f>
        <v/>
      </c>
    </row>
    <row r="5" ht="15" customHeight="1">
      <c r="A5" t="inlineStr">
        <is>
          <t>A 36424-2025</t>
        </is>
      </c>
      <c r="B5" s="1" t="n">
        <v>45868.90353009259</v>
      </c>
      <c r="C5" s="1" t="n">
        <v>45958</v>
      </c>
      <c r="D5" t="inlineStr">
        <is>
          <t>VÄSTRA GÖTALANDS LÄN</t>
        </is>
      </c>
      <c r="E5" t="inlineStr">
        <is>
          <t>KUNGÄLV</t>
        </is>
      </c>
      <c r="G5" t="n">
        <v>16.9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Spillkråka
Vedtrappmossa
Västlig hakmossa</t>
        </is>
      </c>
      <c r="S5">
        <f>HYPERLINK("https://klasma.github.io/Logging_1482/artfynd/A 36424-2025 artfynd.xlsx", "A 36424-2025")</f>
        <v/>
      </c>
      <c r="T5">
        <f>HYPERLINK("https://klasma.github.io/Logging_1482/kartor/A 36424-2025 karta.png", "A 36424-2025")</f>
        <v/>
      </c>
      <c r="V5">
        <f>HYPERLINK("https://klasma.github.io/Logging_1482/klagomål/A 36424-2025 FSC-klagomål.docx", "A 36424-2025")</f>
        <v/>
      </c>
      <c r="W5">
        <f>HYPERLINK("https://klasma.github.io/Logging_1482/klagomålsmail/A 36424-2025 FSC-klagomål mail.docx", "A 36424-2025")</f>
        <v/>
      </c>
      <c r="X5">
        <f>HYPERLINK("https://klasma.github.io/Logging_1482/tillsyn/A 36424-2025 tillsynsbegäran.docx", "A 36424-2025")</f>
        <v/>
      </c>
      <c r="Y5">
        <f>HYPERLINK("https://klasma.github.io/Logging_1482/tillsynsmail/A 36424-2025 tillsynsbegäran mail.docx", "A 36424-2025")</f>
        <v/>
      </c>
      <c r="Z5">
        <f>HYPERLINK("https://klasma.github.io/Logging_1482/fåglar/A 36424-2025 prioriterade fågelarter.docx", "A 36424-2025")</f>
        <v/>
      </c>
    </row>
    <row r="6" ht="15" customHeight="1">
      <c r="A6" t="inlineStr">
        <is>
          <t>A 44132-2025</t>
        </is>
      </c>
      <c r="B6" s="1" t="n">
        <v>45915.58515046296</v>
      </c>
      <c r="C6" s="1" t="n">
        <v>45958</v>
      </c>
      <c r="D6" t="inlineStr">
        <is>
          <t>VÄSTRA GÖTALANDS LÄN</t>
        </is>
      </c>
      <c r="E6" t="inlineStr">
        <is>
          <t>KUNGÄLV</t>
        </is>
      </c>
      <c r="F6" t="inlineStr">
        <is>
          <t>Kommuner</t>
        </is>
      </c>
      <c r="G6" t="n">
        <v>1.8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Svartvit flugsnappare
Kungsfågel</t>
        </is>
      </c>
      <c r="S6">
        <f>HYPERLINK("https://klasma.github.io/Logging_1482/artfynd/A 44132-2025 artfynd.xlsx", "A 44132-2025")</f>
        <v/>
      </c>
      <c r="T6">
        <f>HYPERLINK("https://klasma.github.io/Logging_1482/kartor/A 44132-2025 karta.png", "A 44132-2025")</f>
        <v/>
      </c>
      <c r="V6">
        <f>HYPERLINK("https://klasma.github.io/Logging_1482/klagomål/A 44132-2025 FSC-klagomål.docx", "A 44132-2025")</f>
        <v/>
      </c>
      <c r="W6">
        <f>HYPERLINK("https://klasma.github.io/Logging_1482/klagomålsmail/A 44132-2025 FSC-klagomål mail.docx", "A 44132-2025")</f>
        <v/>
      </c>
      <c r="X6">
        <f>HYPERLINK("https://klasma.github.io/Logging_1482/tillsyn/A 44132-2025 tillsynsbegäran.docx", "A 44132-2025")</f>
        <v/>
      </c>
      <c r="Y6">
        <f>HYPERLINK("https://klasma.github.io/Logging_1482/tillsynsmail/A 44132-2025 tillsynsbegäran mail.docx", "A 44132-2025")</f>
        <v/>
      </c>
      <c r="Z6">
        <f>HYPERLINK("https://klasma.github.io/Logging_1482/fåglar/A 44132-2025 prioriterade fågelarter.docx", "A 44132-2025")</f>
        <v/>
      </c>
    </row>
    <row r="7" ht="15" customHeight="1">
      <c r="A7" t="inlineStr">
        <is>
          <t>A 33448-2021</t>
        </is>
      </c>
      <c r="B7" s="1" t="n">
        <v>44377</v>
      </c>
      <c r="C7" s="1" t="n">
        <v>45958</v>
      </c>
      <c r="D7" t="inlineStr">
        <is>
          <t>VÄSTRA GÖTALANDS LÄN</t>
        </is>
      </c>
      <c r="E7" t="inlineStr">
        <is>
          <t>KUNGÄLV</t>
        </is>
      </c>
      <c r="G7" t="n">
        <v>14.7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Mattlummer</t>
        </is>
      </c>
      <c r="S7">
        <f>HYPERLINK("https://klasma.github.io/Logging_1482/artfynd/A 33448-2021 artfynd.xlsx", "A 33448-2021")</f>
        <v/>
      </c>
      <c r="T7">
        <f>HYPERLINK("https://klasma.github.io/Logging_1482/kartor/A 33448-2021 karta.png", "A 33448-2021")</f>
        <v/>
      </c>
      <c r="V7">
        <f>HYPERLINK("https://klasma.github.io/Logging_1482/klagomål/A 33448-2021 FSC-klagomål.docx", "A 33448-2021")</f>
        <v/>
      </c>
      <c r="W7">
        <f>HYPERLINK("https://klasma.github.io/Logging_1482/klagomålsmail/A 33448-2021 FSC-klagomål mail.docx", "A 33448-2021")</f>
        <v/>
      </c>
      <c r="X7">
        <f>HYPERLINK("https://klasma.github.io/Logging_1482/tillsyn/A 33448-2021 tillsynsbegäran.docx", "A 33448-2021")</f>
        <v/>
      </c>
      <c r="Y7">
        <f>HYPERLINK("https://klasma.github.io/Logging_1482/tillsynsmail/A 33448-2021 tillsynsbegäran mail.docx", "A 33448-2021")</f>
        <v/>
      </c>
    </row>
    <row r="8" ht="15" customHeight="1">
      <c r="A8" t="inlineStr">
        <is>
          <t>A 5637-2024</t>
        </is>
      </c>
      <c r="B8" s="1" t="n">
        <v>45334.6115162037</v>
      </c>
      <c r="C8" s="1" t="n">
        <v>45958</v>
      </c>
      <c r="D8" t="inlineStr">
        <is>
          <t>VÄSTRA GÖTALANDS LÄN</t>
        </is>
      </c>
      <c r="E8" t="inlineStr">
        <is>
          <t>KUNGÄLV</t>
        </is>
      </c>
      <c r="G8" t="n">
        <v>1.8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Klofibbla
Åkerrödtoppa</t>
        </is>
      </c>
      <c r="S8">
        <f>HYPERLINK("https://klasma.github.io/Logging_1482/artfynd/A 5637-2024 artfynd.xlsx", "A 5637-2024")</f>
        <v/>
      </c>
      <c r="T8">
        <f>HYPERLINK("https://klasma.github.io/Logging_1482/kartor/A 5637-2024 karta.png", "A 5637-2024")</f>
        <v/>
      </c>
      <c r="V8">
        <f>HYPERLINK("https://klasma.github.io/Logging_1482/klagomål/A 5637-2024 FSC-klagomål.docx", "A 5637-2024")</f>
        <v/>
      </c>
      <c r="W8">
        <f>HYPERLINK("https://klasma.github.io/Logging_1482/klagomålsmail/A 5637-2024 FSC-klagomål mail.docx", "A 5637-2024")</f>
        <v/>
      </c>
      <c r="X8">
        <f>HYPERLINK("https://klasma.github.io/Logging_1482/tillsyn/A 5637-2024 tillsynsbegäran.docx", "A 5637-2024")</f>
        <v/>
      </c>
      <c r="Y8">
        <f>HYPERLINK("https://klasma.github.io/Logging_1482/tillsynsmail/A 5637-2024 tillsynsbegäran mail.docx", "A 5637-2024")</f>
        <v/>
      </c>
    </row>
    <row r="9" ht="15" customHeight="1">
      <c r="A9" t="inlineStr">
        <is>
          <t>A 48345-2021</t>
        </is>
      </c>
      <c r="B9" s="1" t="n">
        <v>44451</v>
      </c>
      <c r="C9" s="1" t="n">
        <v>45958</v>
      </c>
      <c r="D9" t="inlineStr">
        <is>
          <t>VÄSTRA GÖTALANDS LÄN</t>
        </is>
      </c>
      <c r="E9" t="inlineStr">
        <is>
          <t>KUNGÄLV</t>
        </is>
      </c>
      <c r="G9" t="n">
        <v>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HYPERLINK("https://klasma.github.io/Logging_1482/artfynd/A 48345-2021 artfynd.xlsx", "A 48345-2021")</f>
        <v/>
      </c>
      <c r="T9">
        <f>HYPERLINK("https://klasma.github.io/Logging_1482/kartor/A 48345-2021 karta.png", "A 48345-2021")</f>
        <v/>
      </c>
      <c r="V9">
        <f>HYPERLINK("https://klasma.github.io/Logging_1482/klagomål/A 48345-2021 FSC-klagomål.docx", "A 48345-2021")</f>
        <v/>
      </c>
      <c r="W9">
        <f>HYPERLINK("https://klasma.github.io/Logging_1482/klagomålsmail/A 48345-2021 FSC-klagomål mail.docx", "A 48345-2021")</f>
        <v/>
      </c>
      <c r="X9">
        <f>HYPERLINK("https://klasma.github.io/Logging_1482/tillsyn/A 48345-2021 tillsynsbegäran.docx", "A 48345-2021")</f>
        <v/>
      </c>
      <c r="Y9">
        <f>HYPERLINK("https://klasma.github.io/Logging_1482/tillsynsmail/A 48345-2021 tillsynsbegäran mail.docx", "A 48345-2021")</f>
        <v/>
      </c>
      <c r="Z9">
        <f>HYPERLINK("https://klasma.github.io/Logging_1482/fåglar/A 48345-2021 prioriterade fågelarter.docx", "A 48345-2021")</f>
        <v/>
      </c>
    </row>
    <row r="10" ht="15" customHeight="1">
      <c r="A10" t="inlineStr">
        <is>
          <t>A 6041-2025</t>
        </is>
      </c>
      <c r="B10" s="1" t="n">
        <v>45695.66287037037</v>
      </c>
      <c r="C10" s="1" t="n">
        <v>45958</v>
      </c>
      <c r="D10" t="inlineStr">
        <is>
          <t>VÄSTRA GÖTALANDS LÄN</t>
        </is>
      </c>
      <c r="E10" t="inlineStr">
        <is>
          <t>KUNGÄLV</t>
        </is>
      </c>
      <c r="G10" t="n">
        <v>8.800000000000001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Kambräken</t>
        </is>
      </c>
      <c r="S10">
        <f>HYPERLINK("https://klasma.github.io/Logging_1482/artfynd/A 6041-2025 artfynd.xlsx", "A 6041-2025")</f>
        <v/>
      </c>
      <c r="T10">
        <f>HYPERLINK("https://klasma.github.io/Logging_1482/kartor/A 6041-2025 karta.png", "A 6041-2025")</f>
        <v/>
      </c>
      <c r="V10">
        <f>HYPERLINK("https://klasma.github.io/Logging_1482/klagomål/A 6041-2025 FSC-klagomål.docx", "A 6041-2025")</f>
        <v/>
      </c>
      <c r="W10">
        <f>HYPERLINK("https://klasma.github.io/Logging_1482/klagomålsmail/A 6041-2025 FSC-klagomål mail.docx", "A 6041-2025")</f>
        <v/>
      </c>
      <c r="X10">
        <f>HYPERLINK("https://klasma.github.io/Logging_1482/tillsyn/A 6041-2025 tillsynsbegäran.docx", "A 6041-2025")</f>
        <v/>
      </c>
      <c r="Y10">
        <f>HYPERLINK("https://klasma.github.io/Logging_1482/tillsynsmail/A 6041-2025 tillsynsbegäran mail.docx", "A 6041-2025")</f>
        <v/>
      </c>
      <c r="Z10">
        <f>HYPERLINK("https://klasma.github.io/Logging_1482/fåglar/A 6041-2025 prioriterade fågelarter.docx", "A 6041-2025")</f>
        <v/>
      </c>
    </row>
    <row r="11" ht="15" customHeight="1">
      <c r="A11" t="inlineStr">
        <is>
          <t>A 23704-2024</t>
        </is>
      </c>
      <c r="B11" s="1" t="n">
        <v>45454.71498842593</v>
      </c>
      <c r="C11" s="1" t="n">
        <v>45958</v>
      </c>
      <c r="D11" t="inlineStr">
        <is>
          <t>VÄSTRA GÖTALANDS LÄN</t>
        </is>
      </c>
      <c r="E11" t="inlineStr">
        <is>
          <t>KUNGÄLV</t>
        </is>
      </c>
      <c r="G11" t="n">
        <v>4.9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Hedjohannesört</t>
        </is>
      </c>
      <c r="S11">
        <f>HYPERLINK("https://klasma.github.io/Logging_1482/artfynd/A 23704-2024 artfynd.xlsx", "A 23704-2024")</f>
        <v/>
      </c>
      <c r="T11">
        <f>HYPERLINK("https://klasma.github.io/Logging_1482/kartor/A 23704-2024 karta.png", "A 23704-2024")</f>
        <v/>
      </c>
      <c r="V11">
        <f>HYPERLINK("https://klasma.github.io/Logging_1482/klagomål/A 23704-2024 FSC-klagomål.docx", "A 23704-2024")</f>
        <v/>
      </c>
      <c r="W11">
        <f>HYPERLINK("https://klasma.github.io/Logging_1482/klagomålsmail/A 23704-2024 FSC-klagomål mail.docx", "A 23704-2024")</f>
        <v/>
      </c>
      <c r="X11">
        <f>HYPERLINK("https://klasma.github.io/Logging_1482/tillsyn/A 23704-2024 tillsynsbegäran.docx", "A 23704-2024")</f>
        <v/>
      </c>
      <c r="Y11">
        <f>HYPERLINK("https://klasma.github.io/Logging_1482/tillsynsmail/A 23704-2024 tillsynsbegäran mail.docx", "A 23704-2024")</f>
        <v/>
      </c>
    </row>
    <row r="12" ht="15" customHeight="1">
      <c r="A12" t="inlineStr">
        <is>
          <t>A 6082-2025</t>
        </is>
      </c>
      <c r="B12" s="1" t="n">
        <v>45697</v>
      </c>
      <c r="C12" s="1" t="n">
        <v>45958</v>
      </c>
      <c r="D12" t="inlineStr">
        <is>
          <t>VÄSTRA GÖTALANDS LÄN</t>
        </is>
      </c>
      <c r="E12" t="inlineStr">
        <is>
          <t>KUNGÄLV</t>
        </is>
      </c>
      <c r="G12" t="n">
        <v>2.8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HYPERLINK("https://klasma.github.io/Logging_1482/artfynd/A 6082-2025 artfynd.xlsx", "A 6082-2025")</f>
        <v/>
      </c>
      <c r="T12">
        <f>HYPERLINK("https://klasma.github.io/Logging_1482/kartor/A 6082-2025 karta.png", "A 6082-2025")</f>
        <v/>
      </c>
      <c r="V12">
        <f>HYPERLINK("https://klasma.github.io/Logging_1482/klagomål/A 6082-2025 FSC-klagomål.docx", "A 6082-2025")</f>
        <v/>
      </c>
      <c r="W12">
        <f>HYPERLINK("https://klasma.github.io/Logging_1482/klagomålsmail/A 6082-2025 FSC-klagomål mail.docx", "A 6082-2025")</f>
        <v/>
      </c>
      <c r="X12">
        <f>HYPERLINK("https://klasma.github.io/Logging_1482/tillsyn/A 6082-2025 tillsynsbegäran.docx", "A 6082-2025")</f>
        <v/>
      </c>
      <c r="Y12">
        <f>HYPERLINK("https://klasma.github.io/Logging_1482/tillsynsmail/A 6082-2025 tillsynsbegäran mail.docx", "A 6082-2025")</f>
        <v/>
      </c>
      <c r="Z12">
        <f>HYPERLINK("https://klasma.github.io/Logging_1482/fåglar/A 6082-2025 prioriterade fågelarter.docx", "A 6082-2025")</f>
        <v/>
      </c>
    </row>
    <row r="13" ht="15" customHeight="1">
      <c r="A13" t="inlineStr">
        <is>
          <t>A 49988-2023</t>
        </is>
      </c>
      <c r="B13" s="1" t="n">
        <v>45215</v>
      </c>
      <c r="C13" s="1" t="n">
        <v>45958</v>
      </c>
      <c r="D13" t="inlineStr">
        <is>
          <t>VÄSTRA GÖTALANDS LÄN</t>
        </is>
      </c>
      <c r="E13" t="inlineStr">
        <is>
          <t>KUNGÄLV</t>
        </is>
      </c>
      <c r="G13" t="n">
        <v>2.3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HYPERLINK("https://klasma.github.io/Logging_1482/artfynd/A 49988-2023 artfynd.xlsx", "A 49988-2023")</f>
        <v/>
      </c>
      <c r="T13">
        <f>HYPERLINK("https://klasma.github.io/Logging_1482/kartor/A 49988-2023 karta.png", "A 49988-2023")</f>
        <v/>
      </c>
      <c r="V13">
        <f>HYPERLINK("https://klasma.github.io/Logging_1482/klagomål/A 49988-2023 FSC-klagomål.docx", "A 49988-2023")</f>
        <v/>
      </c>
      <c r="W13">
        <f>HYPERLINK("https://klasma.github.io/Logging_1482/klagomålsmail/A 49988-2023 FSC-klagomål mail.docx", "A 49988-2023")</f>
        <v/>
      </c>
      <c r="X13">
        <f>HYPERLINK("https://klasma.github.io/Logging_1482/tillsyn/A 49988-2023 tillsynsbegäran.docx", "A 49988-2023")</f>
        <v/>
      </c>
      <c r="Y13">
        <f>HYPERLINK("https://klasma.github.io/Logging_1482/tillsynsmail/A 49988-2023 tillsynsbegäran mail.docx", "A 49988-2023")</f>
        <v/>
      </c>
    </row>
    <row r="14" ht="15" customHeight="1">
      <c r="A14" t="inlineStr">
        <is>
          <t>A 33426-2021</t>
        </is>
      </c>
      <c r="B14" s="1" t="n">
        <v>44377</v>
      </c>
      <c r="C14" s="1" t="n">
        <v>45958</v>
      </c>
      <c r="D14" t="inlineStr">
        <is>
          <t>VÄSTRA GÖTALANDS LÄN</t>
        </is>
      </c>
      <c r="E14" t="inlineStr">
        <is>
          <t>KUNGÄLV</t>
        </is>
      </c>
      <c r="G14" t="n">
        <v>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HYPERLINK("https://klasma.github.io/Logging_1482/artfynd/A 33426-2021 artfynd.xlsx", "A 33426-2021")</f>
        <v/>
      </c>
      <c r="T14">
        <f>HYPERLINK("https://klasma.github.io/Logging_1482/kartor/A 33426-2021 karta.png", "A 33426-2021")</f>
        <v/>
      </c>
      <c r="V14">
        <f>HYPERLINK("https://klasma.github.io/Logging_1482/klagomål/A 33426-2021 FSC-klagomål.docx", "A 33426-2021")</f>
        <v/>
      </c>
      <c r="W14">
        <f>HYPERLINK("https://klasma.github.io/Logging_1482/klagomålsmail/A 33426-2021 FSC-klagomål mail.docx", "A 33426-2021")</f>
        <v/>
      </c>
      <c r="X14">
        <f>HYPERLINK("https://klasma.github.io/Logging_1482/tillsyn/A 33426-2021 tillsynsbegäran.docx", "A 33426-2021")</f>
        <v/>
      </c>
      <c r="Y14">
        <f>HYPERLINK("https://klasma.github.io/Logging_1482/tillsynsmail/A 33426-2021 tillsynsbegäran mail.docx", "A 33426-2021")</f>
        <v/>
      </c>
    </row>
    <row r="15" ht="15" customHeight="1">
      <c r="A15" t="inlineStr">
        <is>
          <t>A 53008-2025</t>
        </is>
      </c>
      <c r="B15" s="1" t="n">
        <v>45957</v>
      </c>
      <c r="C15" s="1" t="n">
        <v>45958</v>
      </c>
      <c r="D15" t="inlineStr">
        <is>
          <t>VÄSTRA GÖTALANDS LÄN</t>
        </is>
      </c>
      <c r="E15" t="inlineStr">
        <is>
          <t>KUNGÄLV</t>
        </is>
      </c>
      <c r="G15" t="n">
        <v>2.9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HYPERLINK("https://klasma.github.io/Logging_1482/artfynd/A 53008-2025 artfynd.xlsx", "A 53008-2025")</f>
        <v/>
      </c>
      <c r="T15">
        <f>HYPERLINK("https://klasma.github.io/Logging_1482/kartor/A 53008-2025 karta.png", "A 53008-2025")</f>
        <v/>
      </c>
      <c r="V15">
        <f>HYPERLINK("https://klasma.github.io/Logging_1482/klagomål/A 53008-2025 FSC-klagomål.docx", "A 53008-2025")</f>
        <v/>
      </c>
      <c r="W15">
        <f>HYPERLINK("https://klasma.github.io/Logging_1482/klagomålsmail/A 53008-2025 FSC-klagomål mail.docx", "A 53008-2025")</f>
        <v/>
      </c>
      <c r="X15">
        <f>HYPERLINK("https://klasma.github.io/Logging_1482/tillsyn/A 53008-2025 tillsynsbegäran.docx", "A 53008-2025")</f>
        <v/>
      </c>
      <c r="Y15">
        <f>HYPERLINK("https://klasma.github.io/Logging_1482/tillsynsmail/A 53008-2025 tillsynsbegäran mail.docx", "A 53008-2025")</f>
        <v/>
      </c>
    </row>
    <row r="16" ht="15" customHeight="1">
      <c r="A16" t="inlineStr">
        <is>
          <t>A 45243-2025</t>
        </is>
      </c>
      <c r="B16" s="1" t="n">
        <v>45919.60089120371</v>
      </c>
      <c r="C16" s="1" t="n">
        <v>45958</v>
      </c>
      <c r="D16" t="inlineStr">
        <is>
          <t>VÄSTRA GÖTALANDS LÄN</t>
        </is>
      </c>
      <c r="E16" t="inlineStr">
        <is>
          <t>KUNGÄLV</t>
        </is>
      </c>
      <c r="G16" t="n">
        <v>8.1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HYPERLINK("https://klasma.github.io/Logging_1482/artfynd/A 45243-2025 artfynd.xlsx", "A 45243-2025")</f>
        <v/>
      </c>
      <c r="T16">
        <f>HYPERLINK("https://klasma.github.io/Logging_1482/kartor/A 45243-2025 karta.png", "A 45243-2025")</f>
        <v/>
      </c>
      <c r="V16">
        <f>HYPERLINK("https://klasma.github.io/Logging_1482/klagomål/A 45243-2025 FSC-klagomål.docx", "A 45243-2025")</f>
        <v/>
      </c>
      <c r="W16">
        <f>HYPERLINK("https://klasma.github.io/Logging_1482/klagomålsmail/A 45243-2025 FSC-klagomål mail.docx", "A 45243-2025")</f>
        <v/>
      </c>
      <c r="X16">
        <f>HYPERLINK("https://klasma.github.io/Logging_1482/tillsyn/A 45243-2025 tillsynsbegäran.docx", "A 45243-2025")</f>
        <v/>
      </c>
      <c r="Y16">
        <f>HYPERLINK("https://klasma.github.io/Logging_1482/tillsynsmail/A 45243-2025 tillsynsbegäran mail.docx", "A 45243-2025")</f>
        <v/>
      </c>
    </row>
    <row r="17" ht="15" customHeight="1">
      <c r="A17" t="inlineStr">
        <is>
          <t>A 38103-2025</t>
        </is>
      </c>
      <c r="B17" s="1" t="n">
        <v>45882.49244212963</v>
      </c>
      <c r="C17" s="1" t="n">
        <v>45958</v>
      </c>
      <c r="D17" t="inlineStr">
        <is>
          <t>VÄSTRA GÖTALANDS LÄN</t>
        </is>
      </c>
      <c r="E17" t="inlineStr">
        <is>
          <t>KUNGÄLV</t>
        </is>
      </c>
      <c r="G17" t="n">
        <v>1.8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HYPERLINK("https://klasma.github.io/Logging_1482/artfynd/A 38103-2025 artfynd.xlsx", "A 38103-2025")</f>
        <v/>
      </c>
      <c r="T17">
        <f>HYPERLINK("https://klasma.github.io/Logging_1482/kartor/A 38103-2025 karta.png", "A 38103-2025")</f>
        <v/>
      </c>
      <c r="V17">
        <f>HYPERLINK("https://klasma.github.io/Logging_1482/klagomål/A 38103-2025 FSC-klagomål.docx", "A 38103-2025")</f>
        <v/>
      </c>
      <c r="W17">
        <f>HYPERLINK("https://klasma.github.io/Logging_1482/klagomålsmail/A 38103-2025 FSC-klagomål mail.docx", "A 38103-2025")</f>
        <v/>
      </c>
      <c r="X17">
        <f>HYPERLINK("https://klasma.github.io/Logging_1482/tillsyn/A 38103-2025 tillsynsbegäran.docx", "A 38103-2025")</f>
        <v/>
      </c>
      <c r="Y17">
        <f>HYPERLINK("https://klasma.github.io/Logging_1482/tillsynsmail/A 38103-2025 tillsynsbegäran mail.docx", "A 38103-2025")</f>
        <v/>
      </c>
      <c r="Z17">
        <f>HYPERLINK("https://klasma.github.io/Logging_1482/fåglar/A 38103-2025 prioriterade fågelarter.docx", "A 38103-2025")</f>
        <v/>
      </c>
    </row>
    <row r="18" ht="15" customHeight="1">
      <c r="A18" t="inlineStr">
        <is>
          <t>A 4892-2021</t>
        </is>
      </c>
      <c r="B18" s="1" t="n">
        <v>44224</v>
      </c>
      <c r="C18" s="1" t="n">
        <v>45958</v>
      </c>
      <c r="D18" t="inlineStr">
        <is>
          <t>VÄSTRA GÖTALANDS LÄN</t>
        </is>
      </c>
      <c r="E18" t="inlineStr">
        <is>
          <t>KUNGÄLV</t>
        </is>
      </c>
      <c r="G18" t="n">
        <v>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41771-2021</t>
        </is>
      </c>
      <c r="B19" s="1" t="n">
        <v>44425</v>
      </c>
      <c r="C19" s="1" t="n">
        <v>45958</v>
      </c>
      <c r="D19" t="inlineStr">
        <is>
          <t>VÄSTRA GÖTALANDS LÄN</t>
        </is>
      </c>
      <c r="E19" t="inlineStr">
        <is>
          <t>KUNGÄLV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19132-2022</t>
        </is>
      </c>
      <c r="B20" s="1" t="n">
        <v>44691</v>
      </c>
      <c r="C20" s="1" t="n">
        <v>45958</v>
      </c>
      <c r="D20" t="inlineStr">
        <is>
          <t>VÄSTRA GÖTALANDS LÄN</t>
        </is>
      </c>
      <c r="E20" t="inlineStr">
        <is>
          <t>KUNGÄLV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19133-2022</t>
        </is>
      </c>
      <c r="B21" s="1" t="n">
        <v>44691</v>
      </c>
      <c r="C21" s="1" t="n">
        <v>45958</v>
      </c>
      <c r="D21" t="inlineStr">
        <is>
          <t>VÄSTRA GÖTALANDS LÄN</t>
        </is>
      </c>
      <c r="E21" t="inlineStr">
        <is>
          <t>KUNGÄLV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3038-2021</t>
        </is>
      </c>
      <c r="B22" s="1" t="n">
        <v>44216</v>
      </c>
      <c r="C22" s="1" t="n">
        <v>45958</v>
      </c>
      <c r="D22" t="inlineStr">
        <is>
          <t>VÄSTRA GÖTALANDS LÄN</t>
        </is>
      </c>
      <c r="E22" t="inlineStr">
        <is>
          <t>KUNGÄLV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48312-2021</t>
        </is>
      </c>
      <c r="B23" s="1" t="n">
        <v>44450.66346064815</v>
      </c>
      <c r="C23" s="1" t="n">
        <v>45958</v>
      </c>
      <c r="D23" t="inlineStr">
        <is>
          <t>VÄSTRA GÖTALANDS LÄN</t>
        </is>
      </c>
      <c r="E23" t="inlineStr">
        <is>
          <t>KUNGÄLV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41751-2021</t>
        </is>
      </c>
      <c r="B24" s="1" t="n">
        <v>44425</v>
      </c>
      <c r="C24" s="1" t="n">
        <v>45958</v>
      </c>
      <c r="D24" t="inlineStr">
        <is>
          <t>VÄSTRA GÖTALANDS LÄN</t>
        </is>
      </c>
      <c r="E24" t="inlineStr">
        <is>
          <t>KUNGÄLV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43847-2022</t>
        </is>
      </c>
      <c r="B25" s="1" t="n">
        <v>44838</v>
      </c>
      <c r="C25" s="1" t="n">
        <v>45958</v>
      </c>
      <c r="D25" t="inlineStr">
        <is>
          <t>VÄSTRA GÖTALANDS LÄN</t>
        </is>
      </c>
      <c r="E25" t="inlineStr">
        <is>
          <t>KUNGÄLV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43709-2022</t>
        </is>
      </c>
      <c r="B26" s="1" t="n">
        <v>44836</v>
      </c>
      <c r="C26" s="1" t="n">
        <v>45958</v>
      </c>
      <c r="D26" t="inlineStr">
        <is>
          <t>VÄSTRA GÖTALANDS LÄN</t>
        </is>
      </c>
      <c r="E26" t="inlineStr">
        <is>
          <t>KUNGÄLV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9297-2021</t>
        </is>
      </c>
      <c r="B27" s="1" t="n">
        <v>44250</v>
      </c>
      <c r="C27" s="1" t="n">
        <v>45958</v>
      </c>
      <c r="D27" t="inlineStr">
        <is>
          <t>VÄSTRA GÖTALANDS LÄN</t>
        </is>
      </c>
      <c r="E27" t="inlineStr">
        <is>
          <t>KUNGÄLV</t>
        </is>
      </c>
      <c r="G27" t="n">
        <v>6.5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58334-2020</t>
        </is>
      </c>
      <c r="B28" s="1" t="n">
        <v>44141</v>
      </c>
      <c r="C28" s="1" t="n">
        <v>45958</v>
      </c>
      <c r="D28" t="inlineStr">
        <is>
          <t>VÄSTRA GÖTALANDS LÄN</t>
        </is>
      </c>
      <c r="E28" t="inlineStr">
        <is>
          <t>KUNGÄLV</t>
        </is>
      </c>
      <c r="F28" t="inlineStr">
        <is>
          <t>Övriga statliga verk och myndigheter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50648-2021</t>
        </is>
      </c>
      <c r="B29" s="1" t="n">
        <v>44459.89270833333</v>
      </c>
      <c r="C29" s="1" t="n">
        <v>45958</v>
      </c>
      <c r="D29" t="inlineStr">
        <is>
          <t>VÄSTRA GÖTALANDS LÄN</t>
        </is>
      </c>
      <c r="E29" t="inlineStr">
        <is>
          <t>KUNGÄLV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50413-2021</t>
        </is>
      </c>
      <c r="B30" s="1" t="n">
        <v>44459</v>
      </c>
      <c r="C30" s="1" t="n">
        <v>45958</v>
      </c>
      <c r="D30" t="inlineStr">
        <is>
          <t>VÄSTRA GÖTALANDS LÄN</t>
        </is>
      </c>
      <c r="E30" t="inlineStr">
        <is>
          <t>KUNGÄLV</t>
        </is>
      </c>
      <c r="G30" t="n">
        <v>3.9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30322-2022</t>
        </is>
      </c>
      <c r="B31" s="1" t="n">
        <v>44760.44488425926</v>
      </c>
      <c r="C31" s="1" t="n">
        <v>45958</v>
      </c>
      <c r="D31" t="inlineStr">
        <is>
          <t>VÄSTRA GÖTALANDS LÄN</t>
        </is>
      </c>
      <c r="E31" t="inlineStr">
        <is>
          <t>KUNGÄLV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30373-2022</t>
        </is>
      </c>
      <c r="B32" s="1" t="n">
        <v>44760</v>
      </c>
      <c r="C32" s="1" t="n">
        <v>45958</v>
      </c>
      <c r="D32" t="inlineStr">
        <is>
          <t>VÄSTRA GÖTALANDS LÄN</t>
        </is>
      </c>
      <c r="E32" t="inlineStr">
        <is>
          <t>KUNGÄLV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30377-2022</t>
        </is>
      </c>
      <c r="B33" s="1" t="n">
        <v>44760</v>
      </c>
      <c r="C33" s="1" t="n">
        <v>45958</v>
      </c>
      <c r="D33" t="inlineStr">
        <is>
          <t>VÄSTRA GÖTALANDS LÄN</t>
        </is>
      </c>
      <c r="E33" t="inlineStr">
        <is>
          <t>KUNGÄLV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48311-2021</t>
        </is>
      </c>
      <c r="B34" s="1" t="n">
        <v>44450</v>
      </c>
      <c r="C34" s="1" t="n">
        <v>45958</v>
      </c>
      <c r="D34" t="inlineStr">
        <is>
          <t>VÄSTRA GÖTALANDS LÄN</t>
        </is>
      </c>
      <c r="E34" t="inlineStr">
        <is>
          <t>KUNGÄLV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17451-2025</t>
        </is>
      </c>
      <c r="B35" s="1" t="n">
        <v>45757.44825231482</v>
      </c>
      <c r="C35" s="1" t="n">
        <v>45958</v>
      </c>
      <c r="D35" t="inlineStr">
        <is>
          <t>VÄSTRA GÖTALANDS LÄN</t>
        </is>
      </c>
      <c r="E35" t="inlineStr">
        <is>
          <t>KUNGÄLV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17455-2025</t>
        </is>
      </c>
      <c r="B36" s="1" t="n">
        <v>45757.45109953704</v>
      </c>
      <c r="C36" s="1" t="n">
        <v>45958</v>
      </c>
      <c r="D36" t="inlineStr">
        <is>
          <t>VÄSTRA GÖTALANDS LÄN</t>
        </is>
      </c>
      <c r="E36" t="inlineStr">
        <is>
          <t>KUNGÄLV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62221-2023</t>
        </is>
      </c>
      <c r="B37" s="1" t="n">
        <v>45267.54049768519</v>
      </c>
      <c r="C37" s="1" t="n">
        <v>45958</v>
      </c>
      <c r="D37" t="inlineStr">
        <is>
          <t>VÄSTRA GÖTALANDS LÄN</t>
        </is>
      </c>
      <c r="E37" t="inlineStr">
        <is>
          <t>KUNGÄLV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51930-2022</t>
        </is>
      </c>
      <c r="B38" s="1" t="n">
        <v>44872.64650462963</v>
      </c>
      <c r="C38" s="1" t="n">
        <v>45958</v>
      </c>
      <c r="D38" t="inlineStr">
        <is>
          <t>VÄSTRA GÖTALANDS LÄN</t>
        </is>
      </c>
      <c r="E38" t="inlineStr">
        <is>
          <t>KUNGÄLV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21240-2023</t>
        </is>
      </c>
      <c r="B39" s="1" t="n">
        <v>45058</v>
      </c>
      <c r="C39" s="1" t="n">
        <v>45958</v>
      </c>
      <c r="D39" t="inlineStr">
        <is>
          <t>VÄSTRA GÖTALANDS LÄN</t>
        </is>
      </c>
      <c r="E39" t="inlineStr">
        <is>
          <t>KUNGÄLV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3026-2021</t>
        </is>
      </c>
      <c r="B40" s="1" t="n">
        <v>44216</v>
      </c>
      <c r="C40" s="1" t="n">
        <v>45958</v>
      </c>
      <c r="D40" t="inlineStr">
        <is>
          <t>VÄSTRA GÖTALANDS LÄN</t>
        </is>
      </c>
      <c r="E40" t="inlineStr">
        <is>
          <t>KUNGÄLV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34366-2022</t>
        </is>
      </c>
      <c r="B41" s="1" t="n">
        <v>44792</v>
      </c>
      <c r="C41" s="1" t="n">
        <v>45958</v>
      </c>
      <c r="D41" t="inlineStr">
        <is>
          <t>VÄSTRA GÖTALANDS LÄN</t>
        </is>
      </c>
      <c r="E41" t="inlineStr">
        <is>
          <t>KUNGÄLV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5631-2024</t>
        </is>
      </c>
      <c r="B42" s="1" t="n">
        <v>45334.61013888889</v>
      </c>
      <c r="C42" s="1" t="n">
        <v>45958</v>
      </c>
      <c r="D42" t="inlineStr">
        <is>
          <t>VÄSTRA GÖTALANDS LÄN</t>
        </is>
      </c>
      <c r="E42" t="inlineStr">
        <is>
          <t>KUNGÄLV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21579-2025</t>
        </is>
      </c>
      <c r="B43" s="1" t="n">
        <v>45782.91234953704</v>
      </c>
      <c r="C43" s="1" t="n">
        <v>45958</v>
      </c>
      <c r="D43" t="inlineStr">
        <is>
          <t>VÄSTRA GÖTALANDS LÄN</t>
        </is>
      </c>
      <c r="E43" t="inlineStr">
        <is>
          <t>KUNGÄLV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13529-2024</t>
        </is>
      </c>
      <c r="B44" s="1" t="n">
        <v>45387.84504629629</v>
      </c>
      <c r="C44" s="1" t="n">
        <v>45958</v>
      </c>
      <c r="D44" t="inlineStr">
        <is>
          <t>VÄSTRA GÖTALANDS LÄN</t>
        </is>
      </c>
      <c r="E44" t="inlineStr">
        <is>
          <t>KUNGÄLV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29223-2024</t>
        </is>
      </c>
      <c r="B45" s="1" t="n">
        <v>45482.81978009259</v>
      </c>
      <c r="C45" s="1" t="n">
        <v>45958</v>
      </c>
      <c r="D45" t="inlineStr">
        <is>
          <t>VÄSTRA GÖTALANDS LÄN</t>
        </is>
      </c>
      <c r="E45" t="inlineStr">
        <is>
          <t>KUNGÄLV</t>
        </is>
      </c>
      <c r="G45" t="n">
        <v>5.6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21883-2021</t>
        </is>
      </c>
      <c r="B46" s="1" t="n">
        <v>44322</v>
      </c>
      <c r="C46" s="1" t="n">
        <v>45958</v>
      </c>
      <c r="D46" t="inlineStr">
        <is>
          <t>VÄSTRA GÖTALANDS LÄN</t>
        </is>
      </c>
      <c r="E46" t="inlineStr">
        <is>
          <t>KUNGÄLV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21899-2021</t>
        </is>
      </c>
      <c r="B47" s="1" t="n">
        <v>44322</v>
      </c>
      <c r="C47" s="1" t="n">
        <v>45958</v>
      </c>
      <c r="D47" t="inlineStr">
        <is>
          <t>VÄSTRA GÖTALANDS LÄN</t>
        </is>
      </c>
      <c r="E47" t="inlineStr">
        <is>
          <t>KUNGÄLV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10655-2022</t>
        </is>
      </c>
      <c r="B48" s="1" t="n">
        <v>44624</v>
      </c>
      <c r="C48" s="1" t="n">
        <v>45958</v>
      </c>
      <c r="D48" t="inlineStr">
        <is>
          <t>VÄSTRA GÖTALANDS LÄN</t>
        </is>
      </c>
      <c r="E48" t="inlineStr">
        <is>
          <t>KUNGÄLV</t>
        </is>
      </c>
      <c r="G48" t="n">
        <v>13.3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39714-2024</t>
        </is>
      </c>
      <c r="B49" s="1" t="n">
        <v>45552.60074074074</v>
      </c>
      <c r="C49" s="1" t="n">
        <v>45958</v>
      </c>
      <c r="D49" t="inlineStr">
        <is>
          <t>VÄSTRA GÖTALANDS LÄN</t>
        </is>
      </c>
      <c r="E49" t="inlineStr">
        <is>
          <t>KUNGÄLV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44176-2023</t>
        </is>
      </c>
      <c r="B50" s="1" t="n">
        <v>45188</v>
      </c>
      <c r="C50" s="1" t="n">
        <v>45958</v>
      </c>
      <c r="D50" t="inlineStr">
        <is>
          <t>VÄSTRA GÖTALANDS LÄN</t>
        </is>
      </c>
      <c r="E50" t="inlineStr">
        <is>
          <t>KUNGÄLV</t>
        </is>
      </c>
      <c r="G50" t="n">
        <v>7.1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10677-2025</t>
        </is>
      </c>
      <c r="B51" s="1" t="n">
        <v>45721.89055555555</v>
      </c>
      <c r="C51" s="1" t="n">
        <v>45958</v>
      </c>
      <c r="D51" t="inlineStr">
        <is>
          <t>VÄSTRA GÖTALANDS LÄN</t>
        </is>
      </c>
      <c r="E51" t="inlineStr">
        <is>
          <t>KUNGÄLV</t>
        </is>
      </c>
      <c r="G51" t="n">
        <v>7.4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10679-2025</t>
        </is>
      </c>
      <c r="B52" s="1" t="n">
        <v>45721.89462962963</v>
      </c>
      <c r="C52" s="1" t="n">
        <v>45958</v>
      </c>
      <c r="D52" t="inlineStr">
        <is>
          <t>VÄSTRA GÖTALANDS LÄN</t>
        </is>
      </c>
      <c r="E52" t="inlineStr">
        <is>
          <t>KUNGÄLV</t>
        </is>
      </c>
      <c r="G52" t="n">
        <v>4.4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8943-2025</t>
        </is>
      </c>
      <c r="B53" s="1" t="n">
        <v>45713.45105324074</v>
      </c>
      <c r="C53" s="1" t="n">
        <v>45958</v>
      </c>
      <c r="D53" t="inlineStr">
        <is>
          <t>VÄSTRA GÖTALANDS LÄN</t>
        </is>
      </c>
      <c r="E53" t="inlineStr">
        <is>
          <t>KUNGÄLV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11237-2025</t>
        </is>
      </c>
      <c r="B54" s="1" t="n">
        <v>45726.36668981481</v>
      </c>
      <c r="C54" s="1" t="n">
        <v>45958</v>
      </c>
      <c r="D54" t="inlineStr">
        <is>
          <t>VÄSTRA GÖTALANDS LÄN</t>
        </is>
      </c>
      <c r="E54" t="inlineStr">
        <is>
          <t>KUNGÄLV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15078-2025</t>
        </is>
      </c>
      <c r="B55" s="1" t="n">
        <v>45743.84284722222</v>
      </c>
      <c r="C55" s="1" t="n">
        <v>45958</v>
      </c>
      <c r="D55" t="inlineStr">
        <is>
          <t>VÄSTRA GÖTALANDS LÄN</t>
        </is>
      </c>
      <c r="E55" t="inlineStr">
        <is>
          <t>KUNGÄLV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26812-2024</t>
        </is>
      </c>
      <c r="B56" s="1" t="n">
        <v>45470.54344907407</v>
      </c>
      <c r="C56" s="1" t="n">
        <v>45958</v>
      </c>
      <c r="D56" t="inlineStr">
        <is>
          <t>VÄSTRA GÖTALANDS LÄN</t>
        </is>
      </c>
      <c r="E56" t="inlineStr">
        <is>
          <t>KUNGÄLV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46588-2025</t>
        </is>
      </c>
      <c r="B57" s="1" t="n">
        <v>45926.39152777778</v>
      </c>
      <c r="C57" s="1" t="n">
        <v>45958</v>
      </c>
      <c r="D57" t="inlineStr">
        <is>
          <t>VÄSTRA GÖTALANDS LÄN</t>
        </is>
      </c>
      <c r="E57" t="inlineStr">
        <is>
          <t>KUNGÄLV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74285-2021</t>
        </is>
      </c>
      <c r="B58" s="1" t="n">
        <v>44558</v>
      </c>
      <c r="C58" s="1" t="n">
        <v>45958</v>
      </c>
      <c r="D58" t="inlineStr">
        <is>
          <t>VÄSTRA GÖTALANDS LÄN</t>
        </is>
      </c>
      <c r="E58" t="inlineStr">
        <is>
          <t>KUNGÄLV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29801-2022</t>
        </is>
      </c>
      <c r="B59" s="1" t="n">
        <v>44755.70518518519</v>
      </c>
      <c r="C59" s="1" t="n">
        <v>45958</v>
      </c>
      <c r="D59" t="inlineStr">
        <is>
          <t>VÄSTRA GÖTALANDS LÄN</t>
        </is>
      </c>
      <c r="E59" t="inlineStr">
        <is>
          <t>KUNGÄLV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18852-2024</t>
        </is>
      </c>
      <c r="B60" s="1" t="n">
        <v>45426.69550925926</v>
      </c>
      <c r="C60" s="1" t="n">
        <v>45958</v>
      </c>
      <c r="D60" t="inlineStr">
        <is>
          <t>VÄSTRA GÖTALANDS LÄN</t>
        </is>
      </c>
      <c r="E60" t="inlineStr">
        <is>
          <t>KUNGÄLV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19531-2023</t>
        </is>
      </c>
      <c r="B61" s="1" t="n">
        <v>45050.54896990741</v>
      </c>
      <c r="C61" s="1" t="n">
        <v>45958</v>
      </c>
      <c r="D61" t="inlineStr">
        <is>
          <t>VÄSTRA GÖTALANDS LÄN</t>
        </is>
      </c>
      <c r="E61" t="inlineStr">
        <is>
          <t>KUNGÄLV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43520-2022</t>
        </is>
      </c>
      <c r="B62" s="1" t="n">
        <v>44837.37417824074</v>
      </c>
      <c r="C62" s="1" t="n">
        <v>45958</v>
      </c>
      <c r="D62" t="inlineStr">
        <is>
          <t>VÄSTRA GÖTALANDS LÄN</t>
        </is>
      </c>
      <c r="E62" t="inlineStr">
        <is>
          <t>KUNGÄLV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5705-2025</t>
        </is>
      </c>
      <c r="B63" s="1" t="n">
        <v>45694</v>
      </c>
      <c r="C63" s="1" t="n">
        <v>45958</v>
      </c>
      <c r="D63" t="inlineStr">
        <is>
          <t>VÄSTRA GÖTALANDS LÄN</t>
        </is>
      </c>
      <c r="E63" t="inlineStr">
        <is>
          <t>KUNGÄLV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61417-2022</t>
        </is>
      </c>
      <c r="B64" s="1" t="n">
        <v>44916.35082175926</v>
      </c>
      <c r="C64" s="1" t="n">
        <v>45958</v>
      </c>
      <c r="D64" t="inlineStr">
        <is>
          <t>VÄSTRA GÖTALANDS LÄN</t>
        </is>
      </c>
      <c r="E64" t="inlineStr">
        <is>
          <t>KUNGÄLV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7505-2024</t>
        </is>
      </c>
      <c r="B65" s="1" t="n">
        <v>45347.93181712963</v>
      </c>
      <c r="C65" s="1" t="n">
        <v>45958</v>
      </c>
      <c r="D65" t="inlineStr">
        <is>
          <t>VÄSTRA GÖTALANDS LÄN</t>
        </is>
      </c>
      <c r="E65" t="inlineStr">
        <is>
          <t>KUNGÄLV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47569-2025</t>
        </is>
      </c>
      <c r="B66" s="1" t="n">
        <v>45931.39331018519</v>
      </c>
      <c r="C66" s="1" t="n">
        <v>45958</v>
      </c>
      <c r="D66" t="inlineStr">
        <is>
          <t>VÄSTRA GÖTALANDS LÄN</t>
        </is>
      </c>
      <c r="E66" t="inlineStr">
        <is>
          <t>KUNGÄLV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32272-2023</t>
        </is>
      </c>
      <c r="B67" s="1" t="n">
        <v>45120.35368055556</v>
      </c>
      <c r="C67" s="1" t="n">
        <v>45958</v>
      </c>
      <c r="D67" t="inlineStr">
        <is>
          <t>VÄSTRA GÖTALANDS LÄN</t>
        </is>
      </c>
      <c r="E67" t="inlineStr">
        <is>
          <t>KUNGÄLV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47564-2025</t>
        </is>
      </c>
      <c r="B68" s="1" t="n">
        <v>45931.38982638889</v>
      </c>
      <c r="C68" s="1" t="n">
        <v>45958</v>
      </c>
      <c r="D68" t="inlineStr">
        <is>
          <t>VÄSTRA GÖTALANDS LÄN</t>
        </is>
      </c>
      <c r="E68" t="inlineStr">
        <is>
          <t>KUNGÄLV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32847-2023</t>
        </is>
      </c>
      <c r="B69" s="1" t="n">
        <v>45124.61965277778</v>
      </c>
      <c r="C69" s="1" t="n">
        <v>45958</v>
      </c>
      <c r="D69" t="inlineStr">
        <is>
          <t>VÄSTRA GÖTALANDS LÄN</t>
        </is>
      </c>
      <c r="E69" t="inlineStr">
        <is>
          <t>KUNGÄLV</t>
        </is>
      </c>
      <c r="G69" t="n">
        <v>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8334-2023</t>
        </is>
      </c>
      <c r="B70" s="1" t="n">
        <v>44975</v>
      </c>
      <c r="C70" s="1" t="n">
        <v>45958</v>
      </c>
      <c r="D70" t="inlineStr">
        <is>
          <t>VÄSTRA GÖTALANDS LÄN</t>
        </is>
      </c>
      <c r="E70" t="inlineStr">
        <is>
          <t>KUNGÄLV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16538-2025</t>
        </is>
      </c>
      <c r="B71" s="1" t="n">
        <v>45751.66126157407</v>
      </c>
      <c r="C71" s="1" t="n">
        <v>45958</v>
      </c>
      <c r="D71" t="inlineStr">
        <is>
          <t>VÄSTRA GÖTALANDS LÄN</t>
        </is>
      </c>
      <c r="E71" t="inlineStr">
        <is>
          <t>KUNGÄLV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40951-2025</t>
        </is>
      </c>
      <c r="B72" s="1" t="n">
        <v>45897.66342592592</v>
      </c>
      <c r="C72" s="1" t="n">
        <v>45958</v>
      </c>
      <c r="D72" t="inlineStr">
        <is>
          <t>VÄSTRA GÖTALANDS LÄN</t>
        </is>
      </c>
      <c r="E72" t="inlineStr">
        <is>
          <t>KUNGÄLV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45990-2022</t>
        </is>
      </c>
      <c r="B73" s="1" t="n">
        <v>44846</v>
      </c>
      <c r="C73" s="1" t="n">
        <v>45958</v>
      </c>
      <c r="D73" t="inlineStr">
        <is>
          <t>VÄSTRA GÖTALANDS LÄN</t>
        </is>
      </c>
      <c r="E73" t="inlineStr">
        <is>
          <t>KUNGÄLV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25135-2025</t>
        </is>
      </c>
      <c r="B74" s="1" t="n">
        <v>45798</v>
      </c>
      <c r="C74" s="1" t="n">
        <v>45958</v>
      </c>
      <c r="D74" t="inlineStr">
        <is>
          <t>VÄSTRA GÖTALANDS LÄN</t>
        </is>
      </c>
      <c r="E74" t="inlineStr">
        <is>
          <t>KUNGÄLV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33244-2021</t>
        </is>
      </c>
      <c r="B75" s="1" t="n">
        <v>44377</v>
      </c>
      <c r="C75" s="1" t="n">
        <v>45958</v>
      </c>
      <c r="D75" t="inlineStr">
        <is>
          <t>VÄSTRA GÖTALANDS LÄN</t>
        </is>
      </c>
      <c r="E75" t="inlineStr">
        <is>
          <t>KUNGÄLV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143-2023</t>
        </is>
      </c>
      <c r="B76" s="1" t="n">
        <v>44928.53378472223</v>
      </c>
      <c r="C76" s="1" t="n">
        <v>45958</v>
      </c>
      <c r="D76" t="inlineStr">
        <is>
          <t>VÄSTRA GÖTALANDS LÄN</t>
        </is>
      </c>
      <c r="E76" t="inlineStr">
        <is>
          <t>KUNGÄLV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32391-2025</t>
        </is>
      </c>
      <c r="B77" s="1" t="n">
        <v>45837.90662037037</v>
      </c>
      <c r="C77" s="1" t="n">
        <v>45958</v>
      </c>
      <c r="D77" t="inlineStr">
        <is>
          <t>VÄSTRA GÖTALANDS LÄN</t>
        </is>
      </c>
      <c r="E77" t="inlineStr">
        <is>
          <t>KUNGÄLV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32392-2025</t>
        </is>
      </c>
      <c r="B78" s="1" t="n">
        <v>45837.9102199074</v>
      </c>
      <c r="C78" s="1" t="n">
        <v>45958</v>
      </c>
      <c r="D78" t="inlineStr">
        <is>
          <t>VÄSTRA GÖTALANDS LÄN</t>
        </is>
      </c>
      <c r="E78" t="inlineStr">
        <is>
          <t>KUNGÄLV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33493-2021</t>
        </is>
      </c>
      <c r="B79" s="1" t="n">
        <v>44377</v>
      </c>
      <c r="C79" s="1" t="n">
        <v>45958</v>
      </c>
      <c r="D79" t="inlineStr">
        <is>
          <t>VÄSTRA GÖTALANDS LÄN</t>
        </is>
      </c>
      <c r="E79" t="inlineStr">
        <is>
          <t>KUNGÄLV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18851-2024</t>
        </is>
      </c>
      <c r="B80" s="1" t="n">
        <v>45426.69</v>
      </c>
      <c r="C80" s="1" t="n">
        <v>45958</v>
      </c>
      <c r="D80" t="inlineStr">
        <is>
          <t>VÄSTRA GÖTALANDS LÄN</t>
        </is>
      </c>
      <c r="E80" t="inlineStr">
        <is>
          <t>KUNGÄLV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34250-2025</t>
        </is>
      </c>
      <c r="B81" s="1" t="n">
        <v>45844</v>
      </c>
      <c r="C81" s="1" t="n">
        <v>45958</v>
      </c>
      <c r="D81" t="inlineStr">
        <is>
          <t>VÄSTRA GÖTALANDS LÄN</t>
        </is>
      </c>
      <c r="E81" t="inlineStr">
        <is>
          <t>KUNGÄLV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49985-2023</t>
        </is>
      </c>
      <c r="B82" s="1" t="n">
        <v>45215</v>
      </c>
      <c r="C82" s="1" t="n">
        <v>45958</v>
      </c>
      <c r="D82" t="inlineStr">
        <is>
          <t>VÄSTRA GÖTALANDS LÄN</t>
        </is>
      </c>
      <c r="E82" t="inlineStr">
        <is>
          <t>KUNGÄLV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71835-2021</t>
        </is>
      </c>
      <c r="B83" s="1" t="n">
        <v>44543.62230324074</v>
      </c>
      <c r="C83" s="1" t="n">
        <v>45958</v>
      </c>
      <c r="D83" t="inlineStr">
        <is>
          <t>VÄSTRA GÖTALANDS LÄN</t>
        </is>
      </c>
      <c r="E83" t="inlineStr">
        <is>
          <t>KUNGÄLV</t>
        </is>
      </c>
      <c r="G83" t="n">
        <v>7.5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34244-2025</t>
        </is>
      </c>
      <c r="B84" s="1" t="n">
        <v>45844</v>
      </c>
      <c r="C84" s="1" t="n">
        <v>45958</v>
      </c>
      <c r="D84" t="inlineStr">
        <is>
          <t>VÄSTRA GÖTALANDS LÄN</t>
        </is>
      </c>
      <c r="E84" t="inlineStr">
        <is>
          <t>KUNGÄLV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25624-2025</t>
        </is>
      </c>
      <c r="B85" s="1" t="n">
        <v>45803.57885416667</v>
      </c>
      <c r="C85" s="1" t="n">
        <v>45958</v>
      </c>
      <c r="D85" t="inlineStr">
        <is>
          <t>VÄSTRA GÖTALANDS LÄN</t>
        </is>
      </c>
      <c r="E85" t="inlineStr">
        <is>
          <t>KUNGÄLV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36055-2025</t>
        </is>
      </c>
      <c r="B86" s="1" t="n">
        <v>45866</v>
      </c>
      <c r="C86" s="1" t="n">
        <v>45958</v>
      </c>
      <c r="D86" t="inlineStr">
        <is>
          <t>VÄSTRA GÖTALANDS LÄN</t>
        </is>
      </c>
      <c r="E86" t="inlineStr">
        <is>
          <t>KUNGÄLV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52932-2025</t>
        </is>
      </c>
      <c r="B87" s="1" t="n">
        <v>45957.62373842593</v>
      </c>
      <c r="C87" s="1" t="n">
        <v>45958</v>
      </c>
      <c r="D87" t="inlineStr">
        <is>
          <t>VÄSTRA GÖTALANDS LÄN</t>
        </is>
      </c>
      <c r="E87" t="inlineStr">
        <is>
          <t>KUNGÄLV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41442-2025</t>
        </is>
      </c>
      <c r="B88" s="1" t="n">
        <v>45869</v>
      </c>
      <c r="C88" s="1" t="n">
        <v>45958</v>
      </c>
      <c r="D88" t="inlineStr">
        <is>
          <t>VÄSTRA GÖTALANDS LÄN</t>
        </is>
      </c>
      <c r="E88" t="inlineStr">
        <is>
          <t>KUNGÄLV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43207-2025</t>
        </is>
      </c>
      <c r="B89" s="1" t="n">
        <v>45910.45111111111</v>
      </c>
      <c r="C89" s="1" t="n">
        <v>45958</v>
      </c>
      <c r="D89" t="inlineStr">
        <is>
          <t>VÄSTRA GÖTALANDS LÄN</t>
        </is>
      </c>
      <c r="E89" t="inlineStr">
        <is>
          <t>KUNGÄLV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6096-2025</t>
        </is>
      </c>
      <c r="B90" s="1" t="n">
        <v>45697</v>
      </c>
      <c r="C90" s="1" t="n">
        <v>45958</v>
      </c>
      <c r="D90" t="inlineStr">
        <is>
          <t>VÄSTRA GÖTALANDS LÄN</t>
        </is>
      </c>
      <c r="E90" t="inlineStr">
        <is>
          <t>KUNGÄLV</t>
        </is>
      </c>
      <c r="G90" t="n">
        <v>8.699999999999999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53007-2025</t>
        </is>
      </c>
      <c r="B91" s="1" t="n">
        <v>45957</v>
      </c>
      <c r="C91" s="1" t="n">
        <v>45958</v>
      </c>
      <c r="D91" t="inlineStr">
        <is>
          <t>VÄSTRA GÖTALANDS LÄN</t>
        </is>
      </c>
      <c r="E91" t="inlineStr">
        <is>
          <t>KUNGÄLV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50071-2023</t>
        </is>
      </c>
      <c r="B92" s="1" t="n">
        <v>45215</v>
      </c>
      <c r="C92" s="1" t="n">
        <v>45958</v>
      </c>
      <c r="D92" t="inlineStr">
        <is>
          <t>VÄSTRA GÖTALANDS LÄN</t>
        </is>
      </c>
      <c r="E92" t="inlineStr">
        <is>
          <t>KUNGÄLV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45124-2025</t>
        </is>
      </c>
      <c r="B93" s="1" t="n">
        <v>45919.43206018519</v>
      </c>
      <c r="C93" s="1" t="n">
        <v>45958</v>
      </c>
      <c r="D93" t="inlineStr">
        <is>
          <t>VÄSTRA GÖTALANDS LÄN</t>
        </is>
      </c>
      <c r="E93" t="inlineStr">
        <is>
          <t>KUNGÄLV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49981-2023</t>
        </is>
      </c>
      <c r="B94" s="1" t="n">
        <v>45215</v>
      </c>
      <c r="C94" s="1" t="n">
        <v>45958</v>
      </c>
      <c r="D94" t="inlineStr">
        <is>
          <t>VÄSTRA GÖTALANDS LÄN</t>
        </is>
      </c>
      <c r="E94" t="inlineStr">
        <is>
          <t>KUNGÄLV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37443-2025</t>
        </is>
      </c>
      <c r="B95" s="1" t="n">
        <v>45877.54152777778</v>
      </c>
      <c r="C95" s="1" t="n">
        <v>45958</v>
      </c>
      <c r="D95" t="inlineStr">
        <is>
          <t>VÄSTRA GÖTALANDS LÄN</t>
        </is>
      </c>
      <c r="E95" t="inlineStr">
        <is>
          <t>KUNGÄLV</t>
        </is>
      </c>
      <c r="F95" t="inlineStr">
        <is>
          <t>Kyrkan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56782-2022</t>
        </is>
      </c>
      <c r="B96" s="1" t="n">
        <v>44894.39475694444</v>
      </c>
      <c r="C96" s="1" t="n">
        <v>45958</v>
      </c>
      <c r="D96" t="inlineStr">
        <is>
          <t>VÄSTRA GÖTALANDS LÄN</t>
        </is>
      </c>
      <c r="E96" t="inlineStr">
        <is>
          <t>KUNGÄLV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1995-2024</t>
        </is>
      </c>
      <c r="B97" s="1" t="n">
        <v>45308</v>
      </c>
      <c r="C97" s="1" t="n">
        <v>45958</v>
      </c>
      <c r="D97" t="inlineStr">
        <is>
          <t>VÄSTRA GÖTALANDS LÄN</t>
        </is>
      </c>
      <c r="E97" t="inlineStr">
        <is>
          <t>KUNGÄLV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51724-2023</t>
        </is>
      </c>
      <c r="B98" s="1" t="n">
        <v>45222</v>
      </c>
      <c r="C98" s="1" t="n">
        <v>45958</v>
      </c>
      <c r="D98" t="inlineStr">
        <is>
          <t>VÄSTRA GÖTALANDS LÄN</t>
        </is>
      </c>
      <c r="E98" t="inlineStr">
        <is>
          <t>KUNGÄLV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17922-2025</t>
        </is>
      </c>
      <c r="B99" s="1" t="n">
        <v>45758.90710648148</v>
      </c>
      <c r="C99" s="1" t="n">
        <v>45958</v>
      </c>
      <c r="D99" t="inlineStr">
        <is>
          <t>VÄSTRA GÖTALANDS LÄN</t>
        </is>
      </c>
      <c r="E99" t="inlineStr">
        <is>
          <t>KUNGÄLV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30170-2022</t>
        </is>
      </c>
      <c r="B100" s="1" t="n">
        <v>44757</v>
      </c>
      <c r="C100" s="1" t="n">
        <v>45958</v>
      </c>
      <c r="D100" t="inlineStr">
        <is>
          <t>VÄSTRA GÖTALANDS LÄN</t>
        </is>
      </c>
      <c r="E100" t="inlineStr">
        <is>
          <t>KUNGÄLV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10810-2023</t>
        </is>
      </c>
      <c r="B101" s="1" t="n">
        <v>44989.75795138889</v>
      </c>
      <c r="C101" s="1" t="n">
        <v>45958</v>
      </c>
      <c r="D101" t="inlineStr">
        <is>
          <t>VÄSTRA GÖTALANDS LÄN</t>
        </is>
      </c>
      <c r="E101" t="inlineStr">
        <is>
          <t>KUNGÄLV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4204-2024</t>
        </is>
      </c>
      <c r="B102" s="1" t="n">
        <v>45324.36422453704</v>
      </c>
      <c r="C102" s="1" t="n">
        <v>45958</v>
      </c>
      <c r="D102" t="inlineStr">
        <is>
          <t>VÄSTRA GÖTALANDS LÄN</t>
        </is>
      </c>
      <c r="E102" t="inlineStr">
        <is>
          <t>KUNGÄLV</t>
        </is>
      </c>
      <c r="G102" t="n">
        <v>4.4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661-2025</t>
        </is>
      </c>
      <c r="B103" s="1" t="n">
        <v>45664.68572916667</v>
      </c>
      <c r="C103" s="1" t="n">
        <v>45958</v>
      </c>
      <c r="D103" t="inlineStr">
        <is>
          <t>VÄSTRA GÖTALANDS LÄN</t>
        </is>
      </c>
      <c r="E103" t="inlineStr">
        <is>
          <t>KUNGÄLV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55830-2024</t>
        </is>
      </c>
      <c r="B104" s="1" t="n">
        <v>45623.48478009259</v>
      </c>
      <c r="C104" s="1" t="n">
        <v>45958</v>
      </c>
      <c r="D104" t="inlineStr">
        <is>
          <t>VÄSTRA GÖTALANDS LÄN</t>
        </is>
      </c>
      <c r="E104" t="inlineStr">
        <is>
          <t>KUNGÄLV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24461-2023</t>
        </is>
      </c>
      <c r="B105" s="1" t="n">
        <v>45082</v>
      </c>
      <c r="C105" s="1" t="n">
        <v>45958</v>
      </c>
      <c r="D105" t="inlineStr">
        <is>
          <t>VÄSTRA GÖTALANDS LÄN</t>
        </is>
      </c>
      <c r="E105" t="inlineStr">
        <is>
          <t>KUNGÄLV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13880-2024</t>
        </is>
      </c>
      <c r="B106" s="1" t="n">
        <v>45391.59994212963</v>
      </c>
      <c r="C106" s="1" t="n">
        <v>45958</v>
      </c>
      <c r="D106" t="inlineStr">
        <is>
          <t>VÄSTRA GÖTALANDS LÄN</t>
        </is>
      </c>
      <c r="E106" t="inlineStr">
        <is>
          <t>KUNGÄLV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62128-2021</t>
        </is>
      </c>
      <c r="B107" s="1" t="n">
        <v>44502</v>
      </c>
      <c r="C107" s="1" t="n">
        <v>45958</v>
      </c>
      <c r="D107" t="inlineStr">
        <is>
          <t>VÄSTRA GÖTALANDS LÄN</t>
        </is>
      </c>
      <c r="E107" t="inlineStr">
        <is>
          <t>KUNGÄLV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62979-2023</t>
        </is>
      </c>
      <c r="B108" s="1" t="n">
        <v>45271</v>
      </c>
      <c r="C108" s="1" t="n">
        <v>45958</v>
      </c>
      <c r="D108" t="inlineStr">
        <is>
          <t>VÄSTRA GÖTALANDS LÄN</t>
        </is>
      </c>
      <c r="E108" t="inlineStr">
        <is>
          <t>KUNGÄLV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4263-2024</t>
        </is>
      </c>
      <c r="B109" s="1" t="n">
        <v>45324.51049768519</v>
      </c>
      <c r="C109" s="1" t="n">
        <v>45958</v>
      </c>
      <c r="D109" t="inlineStr">
        <is>
          <t>VÄSTRA GÖTALANDS LÄN</t>
        </is>
      </c>
      <c r="E109" t="inlineStr">
        <is>
          <t>KUNGÄLV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23457-2024</t>
        </is>
      </c>
      <c r="B110" s="1" t="n">
        <v>45453.65128472223</v>
      </c>
      <c r="C110" s="1" t="n">
        <v>45958</v>
      </c>
      <c r="D110" t="inlineStr">
        <is>
          <t>VÄSTRA GÖTALANDS LÄN</t>
        </is>
      </c>
      <c r="E110" t="inlineStr">
        <is>
          <t>KUNGÄLV</t>
        </is>
      </c>
      <c r="G110" t="n">
        <v>5.1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41765-2021</t>
        </is>
      </c>
      <c r="B111" s="1" t="n">
        <v>44425</v>
      </c>
      <c r="C111" s="1" t="n">
        <v>45958</v>
      </c>
      <c r="D111" t="inlineStr">
        <is>
          <t>VÄSTRA GÖTALANDS LÄN</t>
        </is>
      </c>
      <c r="E111" t="inlineStr">
        <is>
          <t>KUNGÄLV</t>
        </is>
      </c>
      <c r="G111" t="n">
        <v>5.6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21389-2023</t>
        </is>
      </c>
      <c r="B112" s="1" t="n">
        <v>45063</v>
      </c>
      <c r="C112" s="1" t="n">
        <v>45958</v>
      </c>
      <c r="D112" t="inlineStr">
        <is>
          <t>VÄSTRA GÖTALANDS LÄN</t>
        </is>
      </c>
      <c r="E112" t="inlineStr">
        <is>
          <t>KUNGÄLV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4262-2024</t>
        </is>
      </c>
      <c r="B113" s="1" t="n">
        <v>45324.50902777778</v>
      </c>
      <c r="C113" s="1" t="n">
        <v>45958</v>
      </c>
      <c r="D113" t="inlineStr">
        <is>
          <t>VÄSTRA GÖTALANDS LÄN</t>
        </is>
      </c>
      <c r="E113" t="inlineStr">
        <is>
          <t>KUNGÄLV</t>
        </is>
      </c>
      <c r="G113" t="n">
        <v>14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27463-2024</t>
        </is>
      </c>
      <c r="B114" s="1" t="n">
        <v>45474.45266203704</v>
      </c>
      <c r="C114" s="1" t="n">
        <v>45958</v>
      </c>
      <c r="D114" t="inlineStr">
        <is>
          <t>VÄSTRA GÖTALANDS LÄN</t>
        </is>
      </c>
      <c r="E114" t="inlineStr">
        <is>
          <t>KUNGÄLV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63319-2021</t>
        </is>
      </c>
      <c r="B115" s="1" t="n">
        <v>44508.45226851852</v>
      </c>
      <c r="C115" s="1" t="n">
        <v>45958</v>
      </c>
      <c r="D115" t="inlineStr">
        <is>
          <t>VÄSTRA GÖTALANDS LÄN</t>
        </is>
      </c>
      <c r="E115" t="inlineStr">
        <is>
          <t>KUNGÄLV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2025-10-28T10:28:42Z</dcterms:created>
  <dcterms:modified xmlns:dcterms="http://purl.org/dc/terms/" xmlns:xsi="http://www.w3.org/2001/XMLSchema-instance" xsi:type="dcterms:W3CDTF">2025-10-28T10:28:42Z</dcterms:modified>
</cp:coreProperties>
</file>