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45957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45957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45957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11824-2025</t>
        </is>
      </c>
      <c r="B5" s="1" t="n">
        <v>45728.32841435185</v>
      </c>
      <c r="C5" s="1" t="n">
        <v>45957</v>
      </c>
      <c r="D5" t="inlineStr">
        <is>
          <t>VÄSTRA GÖTALANDS LÄN</t>
        </is>
      </c>
      <c r="E5" t="inlineStr">
        <is>
          <t>UDDEVALLA</t>
        </is>
      </c>
      <c r="G5" t="n">
        <v>2.9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Långskägg
Garnlav
Stjärntagging
Kungsfågel
Skogsduva</t>
        </is>
      </c>
      <c r="S5">
        <f>HYPERLINK("https://klasma.github.io/Logging_1485/artfynd/A 11824-2025 artfynd.xlsx", "A 11824-2025")</f>
        <v/>
      </c>
      <c r="T5">
        <f>HYPERLINK("https://klasma.github.io/Logging_1485/kartor/A 11824-2025 karta.png", "A 11824-2025")</f>
        <v/>
      </c>
      <c r="V5">
        <f>HYPERLINK("https://klasma.github.io/Logging_1485/klagomål/A 11824-2025 FSC-klagomål.docx", "A 11824-2025")</f>
        <v/>
      </c>
      <c r="W5">
        <f>HYPERLINK("https://klasma.github.io/Logging_1485/klagomålsmail/A 11824-2025 FSC-klagomål mail.docx", "A 11824-2025")</f>
        <v/>
      </c>
      <c r="X5">
        <f>HYPERLINK("https://klasma.github.io/Logging_1485/tillsyn/A 11824-2025 tillsynsbegäran.docx", "A 11824-2025")</f>
        <v/>
      </c>
      <c r="Y5">
        <f>HYPERLINK("https://klasma.github.io/Logging_1485/tillsynsmail/A 11824-2025 tillsynsbegäran mail.docx", "A 11824-2025")</f>
        <v/>
      </c>
      <c r="Z5">
        <f>HYPERLINK("https://klasma.github.io/Logging_1485/fåglar/A 11824-2025 prioriterade fågelarter.docx", "A 11824-2025")</f>
        <v/>
      </c>
    </row>
    <row r="6" ht="15" customHeight="1">
      <c r="A6" t="inlineStr">
        <is>
          <t>A 2165-2021</t>
        </is>
      </c>
      <c r="B6" s="1" t="n">
        <v>44210</v>
      </c>
      <c r="C6" s="1" t="n">
        <v>45957</v>
      </c>
      <c r="D6" t="inlineStr">
        <is>
          <t>VÄSTRA GÖTALANDS LÄN</t>
        </is>
      </c>
      <c r="E6" t="inlineStr">
        <is>
          <t>UDDEVALLA</t>
        </is>
      </c>
      <c r="G6" t="n">
        <v>2.7</v>
      </c>
      <c r="H6" t="n">
        <v>5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Ärtsångare
Gröngöling
Järnsparv
Kungsfågel</t>
        </is>
      </c>
      <c r="S6">
        <f>HYPERLINK("https://klasma.github.io/Logging_1485/artfynd/A 2165-2021 artfynd.xlsx", "A 2165-2021")</f>
        <v/>
      </c>
      <c r="T6">
        <f>HYPERLINK("https://klasma.github.io/Logging_1485/kartor/A 2165-2021 karta.png", "A 2165-2021")</f>
        <v/>
      </c>
      <c r="V6">
        <f>HYPERLINK("https://klasma.github.io/Logging_1485/klagomål/A 2165-2021 FSC-klagomål.docx", "A 2165-2021")</f>
        <v/>
      </c>
      <c r="W6">
        <f>HYPERLINK("https://klasma.github.io/Logging_1485/klagomålsmail/A 2165-2021 FSC-klagomål mail.docx", "A 2165-2021")</f>
        <v/>
      </c>
      <c r="X6">
        <f>HYPERLINK("https://klasma.github.io/Logging_1485/tillsyn/A 2165-2021 tillsynsbegäran.docx", "A 2165-2021")</f>
        <v/>
      </c>
      <c r="Y6">
        <f>HYPERLINK("https://klasma.github.io/Logging_1485/tillsynsmail/A 2165-2021 tillsynsbegäran mail.docx", "A 2165-2021")</f>
        <v/>
      </c>
      <c r="Z6">
        <f>HYPERLINK("https://klasma.github.io/Logging_1485/fåglar/A 2165-2021 prioriterade fågelarter.docx", "A 2165-2021")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45957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29487-2023</t>
        </is>
      </c>
      <c r="B8" s="1" t="n">
        <v>45106</v>
      </c>
      <c r="C8" s="1" t="n">
        <v>45957</v>
      </c>
      <c r="D8" t="inlineStr">
        <is>
          <t>VÄSTRA GÖTALANDS LÄN</t>
        </is>
      </c>
      <c r="E8" t="inlineStr">
        <is>
          <t>UDDEVALLA</t>
        </is>
      </c>
      <c r="G8" t="n">
        <v>4.9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Gränsticka
Brandticka
Dunmossa
Sotriska</t>
        </is>
      </c>
      <c r="S8">
        <f>HYPERLINK("https://klasma.github.io/Logging_1485/artfynd/A 29487-2023 artfynd.xlsx", "A 29487-2023")</f>
        <v/>
      </c>
      <c r="T8">
        <f>HYPERLINK("https://klasma.github.io/Logging_1485/kartor/A 29487-2023 karta.png", "A 29487-2023")</f>
        <v/>
      </c>
      <c r="V8">
        <f>HYPERLINK("https://klasma.github.io/Logging_1485/klagomål/A 29487-2023 FSC-klagomål.docx", "A 29487-2023")</f>
        <v/>
      </c>
      <c r="W8">
        <f>HYPERLINK("https://klasma.github.io/Logging_1485/klagomålsmail/A 29487-2023 FSC-klagomål mail.docx", "A 29487-2023")</f>
        <v/>
      </c>
      <c r="X8">
        <f>HYPERLINK("https://klasma.github.io/Logging_1485/tillsyn/A 29487-2023 tillsynsbegäran.docx", "A 29487-2023")</f>
        <v/>
      </c>
      <c r="Y8">
        <f>HYPERLINK("https://klasma.github.io/Logging_1485/tillsynsmail/A 29487-2023 tillsynsbegäran mail.docx", "A 29487-2023")</f>
        <v/>
      </c>
    </row>
    <row r="9" ht="15" customHeight="1">
      <c r="A9" t="inlineStr">
        <is>
          <t>A 62062-2024</t>
        </is>
      </c>
      <c r="B9" s="1" t="n">
        <v>45656.38539351852</v>
      </c>
      <c r="C9" s="1" t="n">
        <v>45957</v>
      </c>
      <c r="D9" t="inlineStr">
        <is>
          <t>VÄSTRA GÖTALANDS LÄN</t>
        </is>
      </c>
      <c r="E9" t="inlineStr">
        <is>
          <t>UDDEVALLA</t>
        </is>
      </c>
      <c r="F9" t="inlineStr">
        <is>
          <t>Kommuner</t>
        </is>
      </c>
      <c r="G9" t="n">
        <v>8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Slåttergubbe
Västlig hakmossa
Nattviol
Revlummer</t>
        </is>
      </c>
      <c r="S9">
        <f>HYPERLINK("https://klasma.github.io/Logging_1485/artfynd/A 62062-2024 artfynd.xlsx", "A 62062-2024")</f>
        <v/>
      </c>
      <c r="T9">
        <f>HYPERLINK("https://klasma.github.io/Logging_1485/kartor/A 62062-2024 karta.png", "A 62062-2024")</f>
        <v/>
      </c>
      <c r="V9">
        <f>HYPERLINK("https://klasma.github.io/Logging_1485/klagomål/A 62062-2024 FSC-klagomål.docx", "A 62062-2024")</f>
        <v/>
      </c>
      <c r="W9">
        <f>HYPERLINK("https://klasma.github.io/Logging_1485/klagomålsmail/A 62062-2024 FSC-klagomål mail.docx", "A 62062-2024")</f>
        <v/>
      </c>
      <c r="X9">
        <f>HYPERLINK("https://klasma.github.io/Logging_1485/tillsyn/A 62062-2024 tillsynsbegäran.docx", "A 62062-2024")</f>
        <v/>
      </c>
      <c r="Y9">
        <f>HYPERLINK("https://klasma.github.io/Logging_1485/tillsynsmail/A 62062-2024 tillsynsbegäran mail.docx", "A 62062-2024")</f>
        <v/>
      </c>
    </row>
    <row r="10" ht="15" customHeight="1">
      <c r="A10" t="inlineStr">
        <is>
          <t>A 62065-2024</t>
        </is>
      </c>
      <c r="B10" s="1" t="n">
        <v>45656.39114583333</v>
      </c>
      <c r="C10" s="1" t="n">
        <v>45957</v>
      </c>
      <c r="D10" t="inlineStr">
        <is>
          <t>VÄSTRA GÖTALANDS LÄN</t>
        </is>
      </c>
      <c r="E10" t="inlineStr">
        <is>
          <t>UDDEVALLA</t>
        </is>
      </c>
      <c r="F10" t="inlineStr">
        <is>
          <t>Kommuner</t>
        </is>
      </c>
      <c r="G10" t="n">
        <v>3.6</v>
      </c>
      <c r="H10" t="n">
        <v>3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Större vattensalamander
Mindre vattensalamander
Vanlig groda</t>
        </is>
      </c>
      <c r="S10">
        <f>HYPERLINK("https://klasma.github.io/Logging_1485/artfynd/A 62065-2024 artfynd.xlsx", "A 62065-2024")</f>
        <v/>
      </c>
      <c r="T10">
        <f>HYPERLINK("https://klasma.github.io/Logging_1485/kartor/A 62065-2024 karta.png", "A 62065-2024")</f>
        <v/>
      </c>
      <c r="V10">
        <f>HYPERLINK("https://klasma.github.io/Logging_1485/klagomål/A 62065-2024 FSC-klagomål.docx", "A 62065-2024")</f>
        <v/>
      </c>
      <c r="W10">
        <f>HYPERLINK("https://klasma.github.io/Logging_1485/klagomålsmail/A 62065-2024 FSC-klagomål mail.docx", "A 62065-2024")</f>
        <v/>
      </c>
      <c r="X10">
        <f>HYPERLINK("https://klasma.github.io/Logging_1485/tillsyn/A 62065-2024 tillsynsbegäran.docx", "A 62065-2024")</f>
        <v/>
      </c>
      <c r="Y10">
        <f>HYPERLINK("https://klasma.github.io/Logging_1485/tillsynsmail/A 62065-2024 tillsynsbegäran mail.docx", "A 62065-2024")</f>
        <v/>
      </c>
    </row>
    <row r="11" ht="15" customHeight="1">
      <c r="A11" t="inlineStr">
        <is>
          <t>A 62051-2024</t>
        </is>
      </c>
      <c r="B11" s="1" t="n">
        <v>45656.36642361111</v>
      </c>
      <c r="C11" s="1" t="n">
        <v>45957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5.5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Duvhök
Spillkråka
Talltita</t>
        </is>
      </c>
      <c r="S11">
        <f>HYPERLINK("https://klasma.github.io/Logging_1485/artfynd/A 62051-2024 artfynd.xlsx", "A 62051-2024")</f>
        <v/>
      </c>
      <c r="T11">
        <f>HYPERLINK("https://klasma.github.io/Logging_1485/kartor/A 62051-2024 karta.png", "A 62051-2024")</f>
        <v/>
      </c>
      <c r="V11">
        <f>HYPERLINK("https://klasma.github.io/Logging_1485/klagomål/A 62051-2024 FSC-klagomål.docx", "A 62051-2024")</f>
        <v/>
      </c>
      <c r="W11">
        <f>HYPERLINK("https://klasma.github.io/Logging_1485/klagomålsmail/A 62051-2024 FSC-klagomål mail.docx", "A 62051-2024")</f>
        <v/>
      </c>
      <c r="X11">
        <f>HYPERLINK("https://klasma.github.io/Logging_1485/tillsyn/A 62051-2024 tillsynsbegäran.docx", "A 62051-2024")</f>
        <v/>
      </c>
      <c r="Y11">
        <f>HYPERLINK("https://klasma.github.io/Logging_1485/tillsynsmail/A 62051-2024 tillsynsbegäran mail.docx", "A 62051-2024")</f>
        <v/>
      </c>
      <c r="Z11">
        <f>HYPERLINK("https://klasma.github.io/Logging_1485/fåglar/A 62051-2024 prioriterade fågelarter.docx", "A 62051-2024")</f>
        <v/>
      </c>
    </row>
    <row r="12" ht="15" customHeight="1">
      <c r="A12" t="inlineStr">
        <is>
          <t>A 25010-2025</t>
        </is>
      </c>
      <c r="B12" s="1" t="n">
        <v>45799.6280787037</v>
      </c>
      <c r="C12" s="1" t="n">
        <v>45957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3.6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Större vattensalamander
Mindre vattensalamander
Vanlig groda</t>
        </is>
      </c>
      <c r="S12">
        <f>HYPERLINK("https://klasma.github.io/Logging_1485/artfynd/A 25010-2025 artfynd.xlsx", "A 25010-2025")</f>
        <v/>
      </c>
      <c r="T12">
        <f>HYPERLINK("https://klasma.github.io/Logging_1485/kartor/A 25010-2025 karta.png", "A 25010-2025")</f>
        <v/>
      </c>
      <c r="V12">
        <f>HYPERLINK("https://klasma.github.io/Logging_1485/klagomål/A 25010-2025 FSC-klagomål.docx", "A 25010-2025")</f>
        <v/>
      </c>
      <c r="W12">
        <f>HYPERLINK("https://klasma.github.io/Logging_1485/klagomålsmail/A 25010-2025 FSC-klagomål mail.docx", "A 25010-2025")</f>
        <v/>
      </c>
      <c r="X12">
        <f>HYPERLINK("https://klasma.github.io/Logging_1485/tillsyn/A 25010-2025 tillsynsbegäran.docx", "A 25010-2025")</f>
        <v/>
      </c>
      <c r="Y12">
        <f>HYPERLINK("https://klasma.github.io/Logging_1485/tillsynsmail/A 25010-2025 tillsynsbegäran mail.docx", "A 25010-2025")</f>
        <v/>
      </c>
    </row>
    <row r="13" ht="15" customHeight="1">
      <c r="A13" t="inlineStr">
        <is>
          <t>A 62068-2024</t>
        </is>
      </c>
      <c r="B13" s="1" t="n">
        <v>45656</v>
      </c>
      <c r="C13" s="1" t="n">
        <v>45957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4.1</v>
      </c>
      <c r="H13" t="n">
        <v>2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Talltita
Kungsfågel</t>
        </is>
      </c>
      <c r="S13">
        <f>HYPERLINK("https://klasma.github.io/Logging_1485/artfynd/A 62068-2024 artfynd.xlsx", "A 62068-2024")</f>
        <v/>
      </c>
      <c r="T13">
        <f>HYPERLINK("https://klasma.github.io/Logging_1485/kartor/A 62068-2024 karta.png", "A 62068-2024")</f>
        <v/>
      </c>
      <c r="V13">
        <f>HYPERLINK("https://klasma.github.io/Logging_1485/klagomål/A 62068-2024 FSC-klagomål.docx", "A 62068-2024")</f>
        <v/>
      </c>
      <c r="W13">
        <f>HYPERLINK("https://klasma.github.io/Logging_1485/klagomålsmail/A 62068-2024 FSC-klagomål mail.docx", "A 62068-2024")</f>
        <v/>
      </c>
      <c r="X13">
        <f>HYPERLINK("https://klasma.github.io/Logging_1485/tillsyn/A 62068-2024 tillsynsbegäran.docx", "A 62068-2024")</f>
        <v/>
      </c>
      <c r="Y13">
        <f>HYPERLINK("https://klasma.github.io/Logging_1485/tillsynsmail/A 62068-2024 tillsynsbegäran mail.docx", "A 62068-2024")</f>
        <v/>
      </c>
      <c r="Z13">
        <f>HYPERLINK("https://klasma.github.io/Logging_1485/fåglar/A 62068-2024 prioriterade fågelarter.docx", "A 62068-2024")</f>
        <v/>
      </c>
    </row>
    <row r="14" ht="15" customHeight="1">
      <c r="A14" t="inlineStr">
        <is>
          <t>A 57325-2020</t>
        </is>
      </c>
      <c r="B14" s="1" t="n">
        <v>44139</v>
      </c>
      <c r="C14" s="1" t="n">
        <v>45957</v>
      </c>
      <c r="D14" t="inlineStr">
        <is>
          <t>VÄSTRA GÖTALANDS LÄN</t>
        </is>
      </c>
      <c r="E14" t="inlineStr">
        <is>
          <t>UDDEVALLA</t>
        </is>
      </c>
      <c r="G14" t="n">
        <v>10.7</v>
      </c>
      <c r="H14" t="n">
        <v>3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Knärot
Fjällvråk
Spillkråka</t>
        </is>
      </c>
      <c r="S14">
        <f>HYPERLINK("https://klasma.github.io/Logging_1485/artfynd/A 57325-2020 artfynd.xlsx", "A 57325-2020")</f>
        <v/>
      </c>
      <c r="T14">
        <f>HYPERLINK("https://klasma.github.io/Logging_1485/kartor/A 57325-2020 karta.png", "A 57325-2020")</f>
        <v/>
      </c>
      <c r="U14">
        <f>HYPERLINK("https://klasma.github.io/Logging_1485/knärot/A 57325-2020 karta knärot.png", "A 57325-2020")</f>
        <v/>
      </c>
      <c r="V14">
        <f>HYPERLINK("https://klasma.github.io/Logging_1485/klagomål/A 57325-2020 FSC-klagomål.docx", "A 57325-2020")</f>
        <v/>
      </c>
      <c r="W14">
        <f>HYPERLINK("https://klasma.github.io/Logging_1485/klagomålsmail/A 57325-2020 FSC-klagomål mail.docx", "A 57325-2020")</f>
        <v/>
      </c>
      <c r="X14">
        <f>HYPERLINK("https://klasma.github.io/Logging_1485/tillsyn/A 57325-2020 tillsynsbegäran.docx", "A 57325-2020")</f>
        <v/>
      </c>
      <c r="Y14">
        <f>HYPERLINK("https://klasma.github.io/Logging_1485/tillsynsmail/A 57325-2020 tillsynsbegäran mail.docx", "A 57325-2020")</f>
        <v/>
      </c>
      <c r="Z14">
        <f>HYPERLINK("https://klasma.github.io/Logging_1485/fåglar/A 57325-2020 prioriterade fågelarter.docx", "A 57325-2020")</f>
        <v/>
      </c>
    </row>
    <row r="15" ht="15" customHeight="1">
      <c r="A15" t="inlineStr">
        <is>
          <t>A 45582-2025</t>
        </is>
      </c>
      <c r="B15" s="1" t="n">
        <v>45922.66782407407</v>
      </c>
      <c r="C15" s="1" t="n">
        <v>45957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Ryl
Mandelriska
Mattlummer</t>
        </is>
      </c>
      <c r="S15">
        <f>HYPERLINK("https://klasma.github.io/Logging_1485/artfynd/A 45582-2025 artfynd.xlsx", "A 45582-2025")</f>
        <v/>
      </c>
      <c r="T15">
        <f>HYPERLINK("https://klasma.github.io/Logging_1485/kartor/A 45582-2025 karta.png", "A 45582-2025")</f>
        <v/>
      </c>
      <c r="V15">
        <f>HYPERLINK("https://klasma.github.io/Logging_1485/klagomål/A 45582-2025 FSC-klagomål.docx", "A 45582-2025")</f>
        <v/>
      </c>
      <c r="W15">
        <f>HYPERLINK("https://klasma.github.io/Logging_1485/klagomålsmail/A 45582-2025 FSC-klagomål mail.docx", "A 45582-2025")</f>
        <v/>
      </c>
      <c r="X15">
        <f>HYPERLINK("https://klasma.github.io/Logging_1485/tillsyn/A 45582-2025 tillsynsbegäran.docx", "A 45582-2025")</f>
        <v/>
      </c>
      <c r="Y15">
        <f>HYPERLINK("https://klasma.github.io/Logging_1485/tillsynsmail/A 45582-2025 tillsynsbegäran mail.docx", "A 45582-2025")</f>
        <v/>
      </c>
    </row>
    <row r="16" ht="15" customHeight="1">
      <c r="A16" t="inlineStr">
        <is>
          <t>A 16863-2025</t>
        </is>
      </c>
      <c r="B16" s="1" t="n">
        <v>45754.82484953704</v>
      </c>
      <c r="C16" s="1" t="n">
        <v>45957</v>
      </c>
      <c r="D16" t="inlineStr">
        <is>
          <t>VÄSTRA GÖTALANDS LÄN</t>
        </is>
      </c>
      <c r="E16" t="inlineStr">
        <is>
          <t>UDDEVALLA</t>
        </is>
      </c>
      <c r="G16" t="n">
        <v>15.3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Kambräken
Kopparödla</t>
        </is>
      </c>
      <c r="S16">
        <f>HYPERLINK("https://klasma.github.io/Logging_1485/artfynd/A 16863-2025 artfynd.xlsx", "A 16863-2025")</f>
        <v/>
      </c>
      <c r="T16">
        <f>HYPERLINK("https://klasma.github.io/Logging_1485/kartor/A 16863-2025 karta.png", "A 16863-2025")</f>
        <v/>
      </c>
      <c r="V16">
        <f>HYPERLINK("https://klasma.github.io/Logging_1485/klagomål/A 16863-2025 FSC-klagomål.docx", "A 16863-2025")</f>
        <v/>
      </c>
      <c r="W16">
        <f>HYPERLINK("https://klasma.github.io/Logging_1485/klagomålsmail/A 16863-2025 FSC-klagomål mail.docx", "A 16863-2025")</f>
        <v/>
      </c>
      <c r="X16">
        <f>HYPERLINK("https://klasma.github.io/Logging_1485/tillsyn/A 16863-2025 tillsynsbegäran.docx", "A 16863-2025")</f>
        <v/>
      </c>
      <c r="Y16">
        <f>HYPERLINK("https://klasma.github.io/Logging_1485/tillsynsmail/A 16863-2025 tillsynsbegäran mail.docx", "A 16863-2025")</f>
        <v/>
      </c>
    </row>
    <row r="17" ht="15" customHeight="1">
      <c r="A17" t="inlineStr">
        <is>
          <t>A 8666-2024</t>
        </is>
      </c>
      <c r="B17" s="1" t="n">
        <v>45352</v>
      </c>
      <c r="C17" s="1" t="n">
        <v>45957</v>
      </c>
      <c r="D17" t="inlineStr">
        <is>
          <t>VÄSTRA GÖTALANDS LÄN</t>
        </is>
      </c>
      <c r="E17" t="inlineStr">
        <is>
          <t>UDDEVALLA</t>
        </is>
      </c>
      <c r="G17" t="n">
        <v>4.6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Västlig hakmossa</t>
        </is>
      </c>
      <c r="S17">
        <f>HYPERLINK("https://klasma.github.io/Logging_1485/artfynd/A 8666-2024 artfynd.xlsx", "A 8666-2024")</f>
        <v/>
      </c>
      <c r="T17">
        <f>HYPERLINK("https://klasma.github.io/Logging_1485/kartor/A 8666-2024 karta.png", "A 8666-2024")</f>
        <v/>
      </c>
      <c r="V17">
        <f>HYPERLINK("https://klasma.github.io/Logging_1485/klagomål/A 8666-2024 FSC-klagomål.docx", "A 8666-2024")</f>
        <v/>
      </c>
      <c r="W17">
        <f>HYPERLINK("https://klasma.github.io/Logging_1485/klagomålsmail/A 8666-2024 FSC-klagomål mail.docx", "A 8666-2024")</f>
        <v/>
      </c>
      <c r="X17">
        <f>HYPERLINK("https://klasma.github.io/Logging_1485/tillsyn/A 8666-2024 tillsynsbegäran.docx", "A 8666-2024")</f>
        <v/>
      </c>
      <c r="Y17">
        <f>HYPERLINK("https://klasma.github.io/Logging_1485/tillsynsmail/A 8666-2024 tillsynsbegäran mail.docx", "A 8666-2024")</f>
        <v/>
      </c>
      <c r="Z17">
        <f>HYPERLINK("https://klasma.github.io/Logging_1485/fåglar/A 8666-2024 prioriterade fågelarter.docx", "A 8666-2024")</f>
        <v/>
      </c>
    </row>
    <row r="18" ht="15" customHeight="1">
      <c r="A18" t="inlineStr">
        <is>
          <t>A 32523-2024</t>
        </is>
      </c>
      <c r="B18" s="1" t="n">
        <v>45513.47328703704</v>
      </c>
      <c r="C18" s="1" t="n">
        <v>45957</v>
      </c>
      <c r="D18" t="inlineStr">
        <is>
          <t>VÄSTRA GÖTALANDS LÄN</t>
        </is>
      </c>
      <c r="E18" t="inlineStr">
        <is>
          <t>UDDEVALLA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Grönhjon
Granbarkgnagare</t>
        </is>
      </c>
      <c r="S18">
        <f>HYPERLINK("https://klasma.github.io/Logging_1485/artfynd/A 32523-2024 artfynd.xlsx", "A 32523-2024")</f>
        <v/>
      </c>
      <c r="T18">
        <f>HYPERLINK("https://klasma.github.io/Logging_1485/kartor/A 32523-2024 karta.png", "A 32523-2024")</f>
        <v/>
      </c>
      <c r="V18">
        <f>HYPERLINK("https://klasma.github.io/Logging_1485/klagomål/A 32523-2024 FSC-klagomål.docx", "A 32523-2024")</f>
        <v/>
      </c>
      <c r="W18">
        <f>HYPERLINK("https://klasma.github.io/Logging_1485/klagomålsmail/A 32523-2024 FSC-klagomål mail.docx", "A 32523-2024")</f>
        <v/>
      </c>
      <c r="X18">
        <f>HYPERLINK("https://klasma.github.io/Logging_1485/tillsyn/A 32523-2024 tillsynsbegäran.docx", "A 32523-2024")</f>
        <v/>
      </c>
      <c r="Y18">
        <f>HYPERLINK("https://klasma.github.io/Logging_1485/tillsynsmail/A 32523-2024 tillsynsbegäran mail.docx", "A 32523-2024")</f>
        <v/>
      </c>
    </row>
    <row r="19" ht="15" customHeight="1">
      <c r="A19" t="inlineStr">
        <is>
          <t>A 19676-2024</t>
        </is>
      </c>
      <c r="B19" s="1" t="n">
        <v>45432</v>
      </c>
      <c r="C19" s="1" t="n">
        <v>45957</v>
      </c>
      <c r="D19" t="inlineStr">
        <is>
          <t>VÄSTRA GÖTALANDS LÄN</t>
        </is>
      </c>
      <c r="E19" t="inlineStr">
        <is>
          <t>UDDEVALLA</t>
        </is>
      </c>
      <c r="G19" t="n">
        <v>10.3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Hässleklocka
Springkorn</t>
        </is>
      </c>
      <c r="S19">
        <f>HYPERLINK("https://klasma.github.io/Logging_1485/artfynd/A 19676-2024 artfynd.xlsx", "A 19676-2024")</f>
        <v/>
      </c>
      <c r="T19">
        <f>HYPERLINK("https://klasma.github.io/Logging_1485/kartor/A 19676-2024 karta.png", "A 19676-2024")</f>
        <v/>
      </c>
      <c r="V19">
        <f>HYPERLINK("https://klasma.github.io/Logging_1485/klagomål/A 19676-2024 FSC-klagomål.docx", "A 19676-2024")</f>
        <v/>
      </c>
      <c r="W19">
        <f>HYPERLINK("https://klasma.github.io/Logging_1485/klagomålsmail/A 19676-2024 FSC-klagomål mail.docx", "A 19676-2024")</f>
        <v/>
      </c>
      <c r="X19">
        <f>HYPERLINK("https://klasma.github.io/Logging_1485/tillsyn/A 19676-2024 tillsynsbegäran.docx", "A 19676-2024")</f>
        <v/>
      </c>
      <c r="Y19">
        <f>HYPERLINK("https://klasma.github.io/Logging_1485/tillsynsmail/A 19676-2024 tillsynsbegäran mail.docx", "A 19676-2024")</f>
        <v/>
      </c>
    </row>
    <row r="20" ht="15" customHeight="1">
      <c r="A20" t="inlineStr">
        <is>
          <t>A 62040-2024</t>
        </is>
      </c>
      <c r="B20" s="1" t="n">
        <v>45656</v>
      </c>
      <c r="C20" s="1" t="n">
        <v>45957</v>
      </c>
      <c r="D20" t="inlineStr">
        <is>
          <t>VÄSTRA GÖTALANDS LÄN</t>
        </is>
      </c>
      <c r="E20" t="inlineStr">
        <is>
          <t>UDDEVALLA</t>
        </is>
      </c>
      <c r="F20" t="inlineStr">
        <is>
          <t>Kommuner</t>
        </is>
      </c>
      <c r="G20" t="n">
        <v>2.9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Kambräken
Vanlig groda</t>
        </is>
      </c>
      <c r="S20">
        <f>HYPERLINK("https://klasma.github.io/Logging_1485/artfynd/A 62040-2024 artfynd.xlsx", "A 62040-2024")</f>
        <v/>
      </c>
      <c r="T20">
        <f>HYPERLINK("https://klasma.github.io/Logging_1485/kartor/A 62040-2024 karta.png", "A 62040-2024")</f>
        <v/>
      </c>
      <c r="V20">
        <f>HYPERLINK("https://klasma.github.io/Logging_1485/klagomål/A 62040-2024 FSC-klagomål.docx", "A 62040-2024")</f>
        <v/>
      </c>
      <c r="W20">
        <f>HYPERLINK("https://klasma.github.io/Logging_1485/klagomålsmail/A 62040-2024 FSC-klagomål mail.docx", "A 62040-2024")</f>
        <v/>
      </c>
      <c r="X20">
        <f>HYPERLINK("https://klasma.github.io/Logging_1485/tillsyn/A 62040-2024 tillsynsbegäran.docx", "A 62040-2024")</f>
        <v/>
      </c>
      <c r="Y20">
        <f>HYPERLINK("https://klasma.github.io/Logging_1485/tillsynsmail/A 62040-2024 tillsynsbegäran mail.docx", "A 62040-2024")</f>
        <v/>
      </c>
    </row>
    <row r="21" ht="15" customHeight="1">
      <c r="A21" t="inlineStr">
        <is>
          <t>A 32528-2024</t>
        </is>
      </c>
      <c r="B21" s="1" t="n">
        <v>45513.47662037037</v>
      </c>
      <c r="C21" s="1" t="n">
        <v>45957</v>
      </c>
      <c r="D21" t="inlineStr">
        <is>
          <t>VÄSTRA GÖTALANDS LÄN</t>
        </is>
      </c>
      <c r="E21" t="inlineStr">
        <is>
          <t>UDDEVALLA</t>
        </is>
      </c>
      <c r="G21" t="n">
        <v>1.5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Grönhjon
Granbarkgnagare</t>
        </is>
      </c>
      <c r="S21">
        <f>HYPERLINK("https://klasma.github.io/Logging_1485/artfynd/A 32528-2024 artfynd.xlsx", "A 32528-2024")</f>
        <v/>
      </c>
      <c r="T21">
        <f>HYPERLINK("https://klasma.github.io/Logging_1485/kartor/A 32528-2024 karta.png", "A 32528-2024")</f>
        <v/>
      </c>
      <c r="V21">
        <f>HYPERLINK("https://klasma.github.io/Logging_1485/klagomål/A 32528-2024 FSC-klagomål.docx", "A 32528-2024")</f>
        <v/>
      </c>
      <c r="W21">
        <f>HYPERLINK("https://klasma.github.io/Logging_1485/klagomålsmail/A 32528-2024 FSC-klagomål mail.docx", "A 32528-2024")</f>
        <v/>
      </c>
      <c r="X21">
        <f>HYPERLINK("https://klasma.github.io/Logging_1485/tillsyn/A 32528-2024 tillsynsbegäran.docx", "A 32528-2024")</f>
        <v/>
      </c>
      <c r="Y21">
        <f>HYPERLINK("https://klasma.github.io/Logging_1485/tillsynsmail/A 32528-2024 tillsynsbegäran mail.docx", "A 32528-2024")</f>
        <v/>
      </c>
    </row>
    <row r="22" ht="15" customHeight="1">
      <c r="A22" t="inlineStr">
        <is>
          <t>A 3432-2024</t>
        </is>
      </c>
      <c r="B22" s="1" t="n">
        <v>45317</v>
      </c>
      <c r="C22" s="1" t="n">
        <v>45957</v>
      </c>
      <c r="D22" t="inlineStr">
        <is>
          <t>VÄSTRA GÖTALANDS LÄN</t>
        </is>
      </c>
      <c r="E22" t="inlineStr">
        <is>
          <t>UDDEVALLA</t>
        </is>
      </c>
      <c r="F22" t="inlineStr">
        <is>
          <t>Kyrkan</t>
        </is>
      </c>
      <c r="G22" t="n">
        <v>3.1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Klippfrullania
Västlig hakmossa</t>
        </is>
      </c>
      <c r="S22">
        <f>HYPERLINK("https://klasma.github.io/Logging_1485/artfynd/A 3432-2024 artfynd.xlsx", "A 3432-2024")</f>
        <v/>
      </c>
      <c r="T22">
        <f>HYPERLINK("https://klasma.github.io/Logging_1485/kartor/A 3432-2024 karta.png", "A 3432-2024")</f>
        <v/>
      </c>
      <c r="V22">
        <f>HYPERLINK("https://klasma.github.io/Logging_1485/klagomål/A 3432-2024 FSC-klagomål.docx", "A 3432-2024")</f>
        <v/>
      </c>
      <c r="W22">
        <f>HYPERLINK("https://klasma.github.io/Logging_1485/klagomålsmail/A 3432-2024 FSC-klagomål mail.docx", "A 3432-2024")</f>
        <v/>
      </c>
      <c r="X22">
        <f>HYPERLINK("https://klasma.github.io/Logging_1485/tillsyn/A 3432-2024 tillsynsbegäran.docx", "A 3432-2024")</f>
        <v/>
      </c>
      <c r="Y22">
        <f>HYPERLINK("https://klasma.github.io/Logging_1485/tillsynsmail/A 3432-2024 tillsynsbegäran mail.docx", "A 3432-2024")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45957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45957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45957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10865-2022</t>
        </is>
      </c>
      <c r="B26" s="1" t="n">
        <v>44627.64710648148</v>
      </c>
      <c r="C26" s="1" t="n">
        <v>45957</v>
      </c>
      <c r="D26" t="inlineStr">
        <is>
          <t>VÄSTRA GÖTALANDS LÄN</t>
        </is>
      </c>
      <c r="E26" t="inlineStr">
        <is>
          <t>UDDEVALLA</t>
        </is>
      </c>
      <c r="G26" t="n">
        <v>3.9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HYPERLINK("https://klasma.github.io/Logging_1485/artfynd/A 10865-2022 artfynd.xlsx", "A 10865-2022")</f>
        <v/>
      </c>
      <c r="T26">
        <f>HYPERLINK("https://klasma.github.io/Logging_1485/kartor/A 10865-2022 karta.png", "A 10865-2022")</f>
        <v/>
      </c>
      <c r="V26">
        <f>HYPERLINK("https://klasma.github.io/Logging_1485/klagomål/A 10865-2022 FSC-klagomål.docx", "A 10865-2022")</f>
        <v/>
      </c>
      <c r="W26">
        <f>HYPERLINK("https://klasma.github.io/Logging_1485/klagomålsmail/A 10865-2022 FSC-klagomål mail.docx", "A 10865-2022")</f>
        <v/>
      </c>
      <c r="X26">
        <f>HYPERLINK("https://klasma.github.io/Logging_1485/tillsyn/A 10865-2022 tillsynsbegäran.docx", "A 10865-2022")</f>
        <v/>
      </c>
      <c r="Y26">
        <f>HYPERLINK("https://klasma.github.io/Logging_1485/tillsynsmail/A 10865-2022 tillsynsbegäran mail.docx", "A 10865-2022")</f>
        <v/>
      </c>
    </row>
    <row r="27" ht="15" customHeight="1">
      <c r="A27" t="inlineStr">
        <is>
          <t>A 14063-2025</t>
        </is>
      </c>
      <c r="B27" s="1" t="n">
        <v>45740.41236111111</v>
      </c>
      <c r="C27" s="1" t="n">
        <v>45957</v>
      </c>
      <c r="D27" t="inlineStr">
        <is>
          <t>VÄSTRA GÖTALANDS LÄN</t>
        </is>
      </c>
      <c r="E27" t="inlineStr">
        <is>
          <t>UDDEVALLA</t>
        </is>
      </c>
      <c r="G27" t="n">
        <v>8.800000000000001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HYPERLINK("https://klasma.github.io/Logging_1485/artfynd/A 14063-2025 artfynd.xlsx", "A 14063-2025")</f>
        <v/>
      </c>
      <c r="T27">
        <f>HYPERLINK("https://klasma.github.io/Logging_1485/kartor/A 14063-2025 karta.png", "A 14063-2025")</f>
        <v/>
      </c>
      <c r="V27">
        <f>HYPERLINK("https://klasma.github.io/Logging_1485/klagomål/A 14063-2025 FSC-klagomål.docx", "A 14063-2025")</f>
        <v/>
      </c>
      <c r="W27">
        <f>HYPERLINK("https://klasma.github.io/Logging_1485/klagomålsmail/A 14063-2025 FSC-klagomål mail.docx", "A 14063-2025")</f>
        <v/>
      </c>
      <c r="X27">
        <f>HYPERLINK("https://klasma.github.io/Logging_1485/tillsyn/A 14063-2025 tillsynsbegäran.docx", "A 14063-2025")</f>
        <v/>
      </c>
      <c r="Y27">
        <f>HYPERLINK("https://klasma.github.io/Logging_1485/tillsynsmail/A 14063-2025 tillsynsbegäran mail.docx", "A 14063-2025")</f>
        <v/>
      </c>
    </row>
    <row r="28" ht="15" customHeight="1">
      <c r="A28" t="inlineStr">
        <is>
          <t>A 58626-2024</t>
        </is>
      </c>
      <c r="B28" s="1" t="n">
        <v>45635</v>
      </c>
      <c r="C28" s="1" t="n">
        <v>45957</v>
      </c>
      <c r="D28" t="inlineStr">
        <is>
          <t>VÄSTRA GÖTALANDS LÄN</t>
        </is>
      </c>
      <c r="E28" t="inlineStr">
        <is>
          <t>UDDEVALLA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Lundvårlök</t>
        </is>
      </c>
      <c r="S28">
        <f>HYPERLINK("https://klasma.github.io/Logging_1485/artfynd/A 58626-2024 artfynd.xlsx", "A 58626-2024")</f>
        <v/>
      </c>
      <c r="T28">
        <f>HYPERLINK("https://klasma.github.io/Logging_1485/kartor/A 58626-2024 karta.png", "A 58626-2024")</f>
        <v/>
      </c>
      <c r="V28">
        <f>HYPERLINK("https://klasma.github.io/Logging_1485/klagomål/A 58626-2024 FSC-klagomål.docx", "A 58626-2024")</f>
        <v/>
      </c>
      <c r="W28">
        <f>HYPERLINK("https://klasma.github.io/Logging_1485/klagomålsmail/A 58626-2024 FSC-klagomål mail.docx", "A 58626-2024")</f>
        <v/>
      </c>
      <c r="X28">
        <f>HYPERLINK("https://klasma.github.io/Logging_1485/tillsyn/A 58626-2024 tillsynsbegäran.docx", "A 58626-2024")</f>
        <v/>
      </c>
      <c r="Y28">
        <f>HYPERLINK("https://klasma.github.io/Logging_1485/tillsynsmail/A 58626-2024 tillsynsbegäran mail.docx", "A 58626-2024")</f>
        <v/>
      </c>
    </row>
    <row r="29" ht="15" customHeight="1">
      <c r="A29" t="inlineStr">
        <is>
          <t>A 62048-2024</t>
        </is>
      </c>
      <c r="B29" s="1" t="n">
        <v>45656.36435185185</v>
      </c>
      <c r="C29" s="1" t="n">
        <v>45957</v>
      </c>
      <c r="D29" t="inlineStr">
        <is>
          <t>VÄSTRA GÖTALANDS LÄN</t>
        </is>
      </c>
      <c r="E29" t="inlineStr">
        <is>
          <t>UDDEVALLA</t>
        </is>
      </c>
      <c r="F29" t="inlineStr">
        <is>
          <t>Kommuner</t>
        </is>
      </c>
      <c r="G29" t="n">
        <v>3.8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HYPERLINK("https://klasma.github.io/Logging_1485/artfynd/A 62048-2024 artfynd.xlsx", "A 62048-2024")</f>
        <v/>
      </c>
      <c r="T29">
        <f>HYPERLINK("https://klasma.github.io/Logging_1485/kartor/A 62048-2024 karta.png", "A 62048-2024")</f>
        <v/>
      </c>
      <c r="V29">
        <f>HYPERLINK("https://klasma.github.io/Logging_1485/klagomål/A 62048-2024 FSC-klagomål.docx", "A 62048-2024")</f>
        <v/>
      </c>
      <c r="W29">
        <f>HYPERLINK("https://klasma.github.io/Logging_1485/klagomålsmail/A 62048-2024 FSC-klagomål mail.docx", "A 62048-2024")</f>
        <v/>
      </c>
      <c r="X29">
        <f>HYPERLINK("https://klasma.github.io/Logging_1485/tillsyn/A 62048-2024 tillsynsbegäran.docx", "A 62048-2024")</f>
        <v/>
      </c>
      <c r="Y29">
        <f>HYPERLINK("https://klasma.github.io/Logging_1485/tillsynsmail/A 62048-2024 tillsynsbegäran mail.docx", "A 62048-2024")</f>
        <v/>
      </c>
    </row>
    <row r="30" ht="15" customHeight="1">
      <c r="A30" t="inlineStr">
        <is>
          <t>A 62043-2024</t>
        </is>
      </c>
      <c r="B30" s="1" t="n">
        <v>45656.35826388889</v>
      </c>
      <c r="C30" s="1" t="n">
        <v>45957</v>
      </c>
      <c r="D30" t="inlineStr">
        <is>
          <t>VÄSTRA GÖTALANDS LÄN</t>
        </is>
      </c>
      <c r="E30" t="inlineStr">
        <is>
          <t>UDDEVALLA</t>
        </is>
      </c>
      <c r="F30" t="inlineStr">
        <is>
          <t>Kommuner</t>
        </is>
      </c>
      <c r="G30" t="n">
        <v>2.7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Spillkråka</t>
        </is>
      </c>
      <c r="S30">
        <f>HYPERLINK("https://klasma.github.io/Logging_1485/artfynd/A 62043-2024 artfynd.xlsx", "A 62043-2024")</f>
        <v/>
      </c>
      <c r="T30">
        <f>HYPERLINK("https://klasma.github.io/Logging_1485/kartor/A 62043-2024 karta.png", "A 62043-2024")</f>
        <v/>
      </c>
      <c r="V30">
        <f>HYPERLINK("https://klasma.github.io/Logging_1485/klagomål/A 62043-2024 FSC-klagomål.docx", "A 62043-2024")</f>
        <v/>
      </c>
      <c r="W30">
        <f>HYPERLINK("https://klasma.github.io/Logging_1485/klagomålsmail/A 62043-2024 FSC-klagomål mail.docx", "A 62043-2024")</f>
        <v/>
      </c>
      <c r="X30">
        <f>HYPERLINK("https://klasma.github.io/Logging_1485/tillsyn/A 62043-2024 tillsynsbegäran.docx", "A 62043-2024")</f>
        <v/>
      </c>
      <c r="Y30">
        <f>HYPERLINK("https://klasma.github.io/Logging_1485/tillsynsmail/A 62043-2024 tillsynsbegäran mail.docx", "A 62043-2024")</f>
        <v/>
      </c>
      <c r="Z30">
        <f>HYPERLINK("https://klasma.github.io/Logging_1485/fåglar/A 62043-2024 prioriterade fågelarter.docx", "A 62043-2024")</f>
        <v/>
      </c>
    </row>
    <row r="31" ht="15" customHeight="1">
      <c r="A31" t="inlineStr">
        <is>
          <t>A 2824-2025</t>
        </is>
      </c>
      <c r="B31" s="1" t="n">
        <v>45677</v>
      </c>
      <c r="C31" s="1" t="n">
        <v>45957</v>
      </c>
      <c r="D31" t="inlineStr">
        <is>
          <t>VÄSTRA GÖTALANDS LÄN</t>
        </is>
      </c>
      <c r="E31" t="inlineStr">
        <is>
          <t>UDDEVALLA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HYPERLINK("https://klasma.github.io/Logging_1485/artfynd/A 2824-2025 artfynd.xlsx", "A 2824-2025")</f>
        <v/>
      </c>
      <c r="T31">
        <f>HYPERLINK("https://klasma.github.io/Logging_1485/kartor/A 2824-2025 karta.png", "A 2824-2025")</f>
        <v/>
      </c>
      <c r="V31">
        <f>HYPERLINK("https://klasma.github.io/Logging_1485/klagomål/A 2824-2025 FSC-klagomål.docx", "A 2824-2025")</f>
        <v/>
      </c>
      <c r="W31">
        <f>HYPERLINK("https://klasma.github.io/Logging_1485/klagomålsmail/A 2824-2025 FSC-klagomål mail.docx", "A 2824-2025")</f>
        <v/>
      </c>
      <c r="X31">
        <f>HYPERLINK("https://klasma.github.io/Logging_1485/tillsyn/A 2824-2025 tillsynsbegäran.docx", "A 2824-2025")</f>
        <v/>
      </c>
      <c r="Y31">
        <f>HYPERLINK("https://klasma.github.io/Logging_1485/tillsynsmail/A 2824-2025 tillsynsbegäran mail.docx", "A 2824-2025")</f>
        <v/>
      </c>
    </row>
    <row r="32" ht="15" customHeight="1">
      <c r="A32" t="inlineStr">
        <is>
          <t>A 16347-2025</t>
        </is>
      </c>
      <c r="B32" s="1" t="n">
        <v>45751.37494212963</v>
      </c>
      <c r="C32" s="1" t="n">
        <v>45957</v>
      </c>
      <c r="D32" t="inlineStr">
        <is>
          <t>VÄSTRA GÖTALANDS LÄN</t>
        </is>
      </c>
      <c r="E32" t="inlineStr">
        <is>
          <t>UDDEVALLA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Klibbtickgnagare</t>
        </is>
      </c>
      <c r="S32">
        <f>HYPERLINK("https://klasma.github.io/Logging_1485/artfynd/A 16347-2025 artfynd.xlsx", "A 16347-2025")</f>
        <v/>
      </c>
      <c r="T32">
        <f>HYPERLINK("https://klasma.github.io/Logging_1485/kartor/A 16347-2025 karta.png", "A 16347-2025")</f>
        <v/>
      </c>
      <c r="V32">
        <f>HYPERLINK("https://klasma.github.io/Logging_1485/klagomål/A 16347-2025 FSC-klagomål.docx", "A 16347-2025")</f>
        <v/>
      </c>
      <c r="W32">
        <f>HYPERLINK("https://klasma.github.io/Logging_1485/klagomålsmail/A 16347-2025 FSC-klagomål mail.docx", "A 16347-2025")</f>
        <v/>
      </c>
      <c r="X32">
        <f>HYPERLINK("https://klasma.github.io/Logging_1485/tillsyn/A 16347-2025 tillsynsbegäran.docx", "A 16347-2025")</f>
        <v/>
      </c>
      <c r="Y32">
        <f>HYPERLINK("https://klasma.github.io/Logging_1485/tillsynsmail/A 16347-2025 tillsynsbegäran mail.docx", "A 16347-2025")</f>
        <v/>
      </c>
    </row>
    <row r="33" ht="15" customHeight="1">
      <c r="A33" t="inlineStr">
        <is>
          <t>A 55288-2023</t>
        </is>
      </c>
      <c r="B33" s="1" t="n">
        <v>45237.75653935185</v>
      </c>
      <c r="C33" s="1" t="n">
        <v>45957</v>
      </c>
      <c r="D33" t="inlineStr">
        <is>
          <t>VÄSTRA GÖTALANDS LÄN</t>
        </is>
      </c>
      <c r="E33" t="inlineStr">
        <is>
          <t>UDDEVALLA</t>
        </is>
      </c>
      <c r="G33" t="n">
        <v>5.2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HYPERLINK("https://klasma.github.io/Logging_1485/artfynd/A 55288-2023 artfynd.xlsx", "A 55288-2023")</f>
        <v/>
      </c>
      <c r="T33">
        <f>HYPERLINK("https://klasma.github.io/Logging_1485/kartor/A 55288-2023 karta.png", "A 55288-2023")</f>
        <v/>
      </c>
      <c r="V33">
        <f>HYPERLINK("https://klasma.github.io/Logging_1485/klagomål/A 55288-2023 FSC-klagomål.docx", "A 55288-2023")</f>
        <v/>
      </c>
      <c r="W33">
        <f>HYPERLINK("https://klasma.github.io/Logging_1485/klagomålsmail/A 55288-2023 FSC-klagomål mail.docx", "A 55288-2023")</f>
        <v/>
      </c>
      <c r="X33">
        <f>HYPERLINK("https://klasma.github.io/Logging_1485/tillsyn/A 55288-2023 tillsynsbegäran.docx", "A 55288-2023")</f>
        <v/>
      </c>
      <c r="Y33">
        <f>HYPERLINK("https://klasma.github.io/Logging_1485/tillsynsmail/A 55288-2023 tillsynsbegäran mail.docx", "A 55288-2023")</f>
        <v/>
      </c>
    </row>
    <row r="34" ht="15" customHeight="1">
      <c r="A34" t="inlineStr">
        <is>
          <t>A 969-2024</t>
        </is>
      </c>
      <c r="B34" s="1" t="n">
        <v>45301</v>
      </c>
      <c r="C34" s="1" t="n">
        <v>45957</v>
      </c>
      <c r="D34" t="inlineStr">
        <is>
          <t>VÄSTRA GÖTALANDS LÄN</t>
        </is>
      </c>
      <c r="E34" t="inlineStr">
        <is>
          <t>UDDEVALLA</t>
        </is>
      </c>
      <c r="G34" t="n">
        <v>17.4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HYPERLINK("https://klasma.github.io/Logging_1485/artfynd/A 969-2024 artfynd.xlsx", "A 969-2024")</f>
        <v/>
      </c>
      <c r="T34">
        <f>HYPERLINK("https://klasma.github.io/Logging_1485/kartor/A 969-2024 karta.png", "A 969-2024")</f>
        <v/>
      </c>
      <c r="V34">
        <f>HYPERLINK("https://klasma.github.io/Logging_1485/klagomål/A 969-2024 FSC-klagomål.docx", "A 969-2024")</f>
        <v/>
      </c>
      <c r="W34">
        <f>HYPERLINK("https://klasma.github.io/Logging_1485/klagomålsmail/A 969-2024 FSC-klagomål mail.docx", "A 969-2024")</f>
        <v/>
      </c>
      <c r="X34">
        <f>HYPERLINK("https://klasma.github.io/Logging_1485/tillsyn/A 969-2024 tillsynsbegäran.docx", "A 969-2024")</f>
        <v/>
      </c>
      <c r="Y34">
        <f>HYPERLINK("https://klasma.github.io/Logging_1485/tillsynsmail/A 969-2024 tillsynsbegäran mail.docx", "A 969-2024")</f>
        <v/>
      </c>
    </row>
    <row r="35" ht="15" customHeight="1">
      <c r="A35" t="inlineStr">
        <is>
          <t>A 7770-2024</t>
        </is>
      </c>
      <c r="B35" s="1" t="n">
        <v>45348</v>
      </c>
      <c r="C35" s="1" t="n">
        <v>45957</v>
      </c>
      <c r="D35" t="inlineStr">
        <is>
          <t>VÄSTRA GÖTALANDS LÄN</t>
        </is>
      </c>
      <c r="E35" t="inlineStr">
        <is>
          <t>UDDEVALLA</t>
        </is>
      </c>
      <c r="F35" t="inlineStr">
        <is>
          <t>Kyrkan</t>
        </is>
      </c>
      <c r="G35" t="n">
        <v>6.2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HYPERLINK("https://klasma.github.io/Logging_1485/artfynd/A 7770-2024 artfynd.xlsx", "A 7770-2024")</f>
        <v/>
      </c>
      <c r="T35">
        <f>HYPERLINK("https://klasma.github.io/Logging_1485/kartor/A 7770-2024 karta.png", "A 7770-2024")</f>
        <v/>
      </c>
      <c r="V35">
        <f>HYPERLINK("https://klasma.github.io/Logging_1485/klagomål/A 7770-2024 FSC-klagomål.docx", "A 7770-2024")</f>
        <v/>
      </c>
      <c r="W35">
        <f>HYPERLINK("https://klasma.github.io/Logging_1485/klagomålsmail/A 7770-2024 FSC-klagomål mail.docx", "A 7770-2024")</f>
        <v/>
      </c>
      <c r="X35">
        <f>HYPERLINK("https://klasma.github.io/Logging_1485/tillsyn/A 7770-2024 tillsynsbegäran.docx", "A 7770-2024")</f>
        <v/>
      </c>
      <c r="Y35">
        <f>HYPERLINK("https://klasma.github.io/Logging_1485/tillsynsmail/A 7770-2024 tillsynsbegäran mail.docx", "A 7770-2024")</f>
        <v/>
      </c>
    </row>
    <row r="36" ht="15" customHeight="1">
      <c r="A36" t="inlineStr">
        <is>
          <t>A 62072-2024</t>
        </is>
      </c>
      <c r="B36" s="1" t="n">
        <v>45656</v>
      </c>
      <c r="C36" s="1" t="n">
        <v>45957</v>
      </c>
      <c r="D36" t="inlineStr">
        <is>
          <t>VÄSTRA GÖTALANDS LÄN</t>
        </is>
      </c>
      <c r="E36" t="inlineStr">
        <is>
          <t>UDDEVALLA</t>
        </is>
      </c>
      <c r="F36" t="inlineStr">
        <is>
          <t>Kommuner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Mindre hackspett</t>
        </is>
      </c>
      <c r="S36">
        <f>HYPERLINK("https://klasma.github.io/Logging_1485/artfynd/A 62072-2024 artfynd.xlsx", "A 62072-2024")</f>
        <v/>
      </c>
      <c r="T36">
        <f>HYPERLINK("https://klasma.github.io/Logging_1485/kartor/A 62072-2024 karta.png", "A 62072-2024")</f>
        <v/>
      </c>
      <c r="V36">
        <f>HYPERLINK("https://klasma.github.io/Logging_1485/klagomål/A 62072-2024 FSC-klagomål.docx", "A 62072-2024")</f>
        <v/>
      </c>
      <c r="W36">
        <f>HYPERLINK("https://klasma.github.io/Logging_1485/klagomålsmail/A 62072-2024 FSC-klagomål mail.docx", "A 62072-2024")</f>
        <v/>
      </c>
      <c r="X36">
        <f>HYPERLINK("https://klasma.github.io/Logging_1485/tillsyn/A 62072-2024 tillsynsbegäran.docx", "A 62072-2024")</f>
        <v/>
      </c>
      <c r="Y36">
        <f>HYPERLINK("https://klasma.github.io/Logging_1485/tillsynsmail/A 62072-2024 tillsynsbegäran mail.docx", "A 62072-2024")</f>
        <v/>
      </c>
      <c r="Z36">
        <f>HYPERLINK("https://klasma.github.io/Logging_1485/fåglar/A 62072-2024 prioriterade fågelarter.docx", "A 62072-2024")</f>
        <v/>
      </c>
    </row>
    <row r="37" ht="15" customHeight="1">
      <c r="A37" t="inlineStr">
        <is>
          <t>A 18387-2025</t>
        </is>
      </c>
      <c r="B37" s="1" t="n">
        <v>45762.58939814815</v>
      </c>
      <c r="C37" s="1" t="n">
        <v>45957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Vanlig groda</t>
        </is>
      </c>
      <c r="S37">
        <f>HYPERLINK("https://klasma.github.io/Logging_1485/artfynd/A 18387-2025 artfynd.xlsx", "A 18387-2025")</f>
        <v/>
      </c>
      <c r="T37">
        <f>HYPERLINK("https://klasma.github.io/Logging_1485/kartor/A 18387-2025 karta.png", "A 18387-2025")</f>
        <v/>
      </c>
      <c r="V37">
        <f>HYPERLINK("https://klasma.github.io/Logging_1485/klagomål/A 18387-2025 FSC-klagomål.docx", "A 18387-2025")</f>
        <v/>
      </c>
      <c r="W37">
        <f>HYPERLINK("https://klasma.github.io/Logging_1485/klagomålsmail/A 18387-2025 FSC-klagomål mail.docx", "A 18387-2025")</f>
        <v/>
      </c>
      <c r="X37">
        <f>HYPERLINK("https://klasma.github.io/Logging_1485/tillsyn/A 18387-2025 tillsynsbegäran.docx", "A 18387-2025")</f>
        <v/>
      </c>
      <c r="Y37">
        <f>HYPERLINK("https://klasma.github.io/Logging_1485/tillsynsmail/A 18387-2025 tillsynsbegäran mail.docx", "A 18387-2025")</f>
        <v/>
      </c>
    </row>
    <row r="38" ht="15" customHeight="1">
      <c r="A38" t="inlineStr">
        <is>
          <t>A 236-2023</t>
        </is>
      </c>
      <c r="B38" s="1" t="n">
        <v>44928</v>
      </c>
      <c r="C38" s="1" t="n">
        <v>45957</v>
      </c>
      <c r="D38" t="inlineStr">
        <is>
          <t>VÄSTRA GÖTALANDS LÄN</t>
        </is>
      </c>
      <c r="E38" t="inlineStr">
        <is>
          <t>UDDEVALLA</t>
        </is>
      </c>
      <c r="G38" t="n">
        <v>16.7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Rödgul trumpetsvamp</t>
        </is>
      </c>
      <c r="S38">
        <f>HYPERLINK("https://klasma.github.io/Logging_1485/artfynd/A 236-2023 artfynd.xlsx", "A 236-2023")</f>
        <v/>
      </c>
      <c r="T38">
        <f>HYPERLINK("https://klasma.github.io/Logging_1485/kartor/A 236-2023 karta.png", "A 236-2023")</f>
        <v/>
      </c>
      <c r="V38">
        <f>HYPERLINK("https://klasma.github.io/Logging_1485/klagomål/A 236-2023 FSC-klagomål.docx", "A 236-2023")</f>
        <v/>
      </c>
      <c r="W38">
        <f>HYPERLINK("https://klasma.github.io/Logging_1485/klagomålsmail/A 236-2023 FSC-klagomål mail.docx", "A 236-2023")</f>
        <v/>
      </c>
      <c r="X38">
        <f>HYPERLINK("https://klasma.github.io/Logging_1485/tillsyn/A 236-2023 tillsynsbegäran.docx", "A 236-2023")</f>
        <v/>
      </c>
      <c r="Y38">
        <f>HYPERLINK("https://klasma.github.io/Logging_1485/tillsynsmail/A 236-2023 tillsynsbegäran mail.docx", "A 236-2023")</f>
        <v/>
      </c>
    </row>
    <row r="39" ht="15" customHeight="1">
      <c r="A39" t="inlineStr">
        <is>
          <t>A 23401-2023</t>
        </is>
      </c>
      <c r="B39" s="1" t="n">
        <v>45076</v>
      </c>
      <c r="C39" s="1" t="n">
        <v>45957</v>
      </c>
      <c r="D39" t="inlineStr">
        <is>
          <t>VÄSTRA GÖTALANDS LÄN</t>
        </is>
      </c>
      <c r="E39" t="inlineStr">
        <is>
          <t>UDDEVALLA</t>
        </is>
      </c>
      <c r="G39" t="n">
        <v>3.3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Vedticka</t>
        </is>
      </c>
      <c r="S39">
        <f>HYPERLINK("https://klasma.github.io/Logging_1485/artfynd/A 23401-2023 artfynd.xlsx", "A 23401-2023")</f>
        <v/>
      </c>
      <c r="T39">
        <f>HYPERLINK("https://klasma.github.io/Logging_1485/kartor/A 23401-2023 karta.png", "A 23401-2023")</f>
        <v/>
      </c>
      <c r="V39">
        <f>HYPERLINK("https://klasma.github.io/Logging_1485/klagomål/A 23401-2023 FSC-klagomål.docx", "A 23401-2023")</f>
        <v/>
      </c>
      <c r="W39">
        <f>HYPERLINK("https://klasma.github.io/Logging_1485/klagomålsmail/A 23401-2023 FSC-klagomål mail.docx", "A 23401-2023")</f>
        <v/>
      </c>
      <c r="X39">
        <f>HYPERLINK("https://klasma.github.io/Logging_1485/tillsyn/A 23401-2023 tillsynsbegäran.docx", "A 23401-2023")</f>
        <v/>
      </c>
      <c r="Y39">
        <f>HYPERLINK("https://klasma.github.io/Logging_1485/tillsynsmail/A 23401-2023 tillsynsbegäran mail.docx", "A 23401-2023")</f>
        <v/>
      </c>
    </row>
    <row r="40" ht="15" customHeight="1">
      <c r="A40" t="inlineStr">
        <is>
          <t>A 65109-2023</t>
        </is>
      </c>
      <c r="B40" s="1" t="n">
        <v>45288</v>
      </c>
      <c r="C40" s="1" t="n">
        <v>45957</v>
      </c>
      <c r="D40" t="inlineStr">
        <is>
          <t>VÄSTRA GÖTALANDS LÄN</t>
        </is>
      </c>
      <c r="E40" t="inlineStr">
        <is>
          <t>UDDEVALLA</t>
        </is>
      </c>
      <c r="G40" t="n">
        <v>1.8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HYPERLINK("https://klasma.github.io/Logging_1485/artfynd/A 65109-2023 artfynd.xlsx", "A 65109-2023")</f>
        <v/>
      </c>
      <c r="T40">
        <f>HYPERLINK("https://klasma.github.io/Logging_1485/kartor/A 65109-2023 karta.png", "A 65109-2023")</f>
        <v/>
      </c>
      <c r="V40">
        <f>HYPERLINK("https://klasma.github.io/Logging_1485/klagomål/A 65109-2023 FSC-klagomål.docx", "A 65109-2023")</f>
        <v/>
      </c>
      <c r="W40">
        <f>HYPERLINK("https://klasma.github.io/Logging_1485/klagomålsmail/A 65109-2023 FSC-klagomål mail.docx", "A 65109-2023")</f>
        <v/>
      </c>
      <c r="X40">
        <f>HYPERLINK("https://klasma.github.io/Logging_1485/tillsyn/A 65109-2023 tillsynsbegäran.docx", "A 65109-2023")</f>
        <v/>
      </c>
      <c r="Y40">
        <f>HYPERLINK("https://klasma.github.io/Logging_1485/tillsynsmail/A 65109-2023 tillsynsbegäran mail.docx", "A 65109-2023")</f>
        <v/>
      </c>
    </row>
    <row r="41" ht="15" customHeight="1">
      <c r="A41" t="inlineStr">
        <is>
          <t>A 41964-2022</t>
        </is>
      </c>
      <c r="B41" s="1" t="n">
        <v>44830</v>
      </c>
      <c r="C41" s="1" t="n">
        <v>45957</v>
      </c>
      <c r="D41" t="inlineStr">
        <is>
          <t>VÄSTRA GÖTALANDS LÄN</t>
        </is>
      </c>
      <c r="E41" t="inlineStr">
        <is>
          <t>UDDEVALLA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68950-2021</t>
        </is>
      </c>
      <c r="B42" s="1" t="n">
        <v>44530</v>
      </c>
      <c r="C42" s="1" t="n">
        <v>45957</v>
      </c>
      <c r="D42" t="inlineStr">
        <is>
          <t>VÄSTRA GÖTALANDS LÄN</t>
        </is>
      </c>
      <c r="E42" t="inlineStr">
        <is>
          <t>UDDEVALLA</t>
        </is>
      </c>
      <c r="G42" t="n">
        <v>11.8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3607-2022</t>
        </is>
      </c>
      <c r="B43" s="1" t="n">
        <v>44586.38584490741</v>
      </c>
      <c r="C43" s="1" t="n">
        <v>45957</v>
      </c>
      <c r="D43" t="inlineStr">
        <is>
          <t>VÄSTRA GÖTALANDS LÄN</t>
        </is>
      </c>
      <c r="E43" t="inlineStr">
        <is>
          <t>UDDEVALLA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45957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45957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45957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45957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45957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45957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45957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45957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65558-2020</t>
        </is>
      </c>
      <c r="B52" s="1" t="n">
        <v>44173.6754050926</v>
      </c>
      <c r="C52" s="1" t="n">
        <v>45957</v>
      </c>
      <c r="D52" t="inlineStr">
        <is>
          <t>VÄSTRA GÖTALANDS LÄN</t>
        </is>
      </c>
      <c r="E52" t="inlineStr">
        <is>
          <t>UDDEVALLA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67260-2021</t>
        </is>
      </c>
      <c r="B53" s="1" t="n">
        <v>44523</v>
      </c>
      <c r="C53" s="1" t="n">
        <v>45957</v>
      </c>
      <c r="D53" t="inlineStr">
        <is>
          <t>VÄSTRA GÖTALANDS LÄN</t>
        </is>
      </c>
      <c r="E53" t="inlineStr">
        <is>
          <t>UDDEVALLA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45957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45957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45957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45957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45957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45957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45957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45957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45957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45957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45957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45957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45957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45957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45957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45957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5483-2021</t>
        </is>
      </c>
      <c r="B70" s="1" t="n">
        <v>44230</v>
      </c>
      <c r="C70" s="1" t="n">
        <v>45957</v>
      </c>
      <c r="D70" t="inlineStr">
        <is>
          <t>VÄSTRA GÖTALANDS LÄN</t>
        </is>
      </c>
      <c r="E70" t="inlineStr">
        <is>
          <t>UDDEVALLA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8899-2022</t>
        </is>
      </c>
      <c r="B71" s="1" t="n">
        <v>44614.63824074074</v>
      </c>
      <c r="C71" s="1" t="n">
        <v>45957</v>
      </c>
      <c r="D71" t="inlineStr">
        <is>
          <t>VÄSTRA GÖTALANDS LÄN</t>
        </is>
      </c>
      <c r="E71" t="inlineStr">
        <is>
          <t>UDDEVALLA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66487-2020</t>
        </is>
      </c>
      <c r="B72" s="1" t="n">
        <v>44177</v>
      </c>
      <c r="C72" s="1" t="n">
        <v>45957</v>
      </c>
      <c r="D72" t="inlineStr">
        <is>
          <t>VÄSTRA GÖTALANDS LÄN</t>
        </is>
      </c>
      <c r="E72" t="inlineStr">
        <is>
          <t>UDDEVALLA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13908-2021</t>
        </is>
      </c>
      <c r="B73" s="1" t="n">
        <v>44277</v>
      </c>
      <c r="C73" s="1" t="n">
        <v>45957</v>
      </c>
      <c r="D73" t="inlineStr">
        <is>
          <t>VÄSTRA GÖTALANDS LÄN</t>
        </is>
      </c>
      <c r="E73" t="inlineStr">
        <is>
          <t>UDDEVALLA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27494-2021</t>
        </is>
      </c>
      <c r="B74" s="1" t="n">
        <v>44351</v>
      </c>
      <c r="C74" s="1" t="n">
        <v>45957</v>
      </c>
      <c r="D74" t="inlineStr">
        <is>
          <t>VÄSTRA GÖTALANDS LÄN</t>
        </is>
      </c>
      <c r="E74" t="inlineStr">
        <is>
          <t>UDDEVALLA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18296-2021</t>
        </is>
      </c>
      <c r="B75" s="1" t="n">
        <v>44305.44487268518</v>
      </c>
      <c r="C75" s="1" t="n">
        <v>45957</v>
      </c>
      <c r="D75" t="inlineStr">
        <is>
          <t>VÄSTRA GÖTALANDS LÄN</t>
        </is>
      </c>
      <c r="E75" t="inlineStr">
        <is>
          <t>UDDEVALLA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43276-2022</t>
        </is>
      </c>
      <c r="B76" s="1" t="n">
        <v>44834</v>
      </c>
      <c r="C76" s="1" t="n">
        <v>45957</v>
      </c>
      <c r="D76" t="inlineStr">
        <is>
          <t>VÄSTRA GÖTALANDS LÄN</t>
        </is>
      </c>
      <c r="E76" t="inlineStr">
        <is>
          <t>UDDEVALLA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51868-2021</t>
        </is>
      </c>
      <c r="B77" s="1" t="n">
        <v>44462.73247685185</v>
      </c>
      <c r="C77" s="1" t="n">
        <v>45957</v>
      </c>
      <c r="D77" t="inlineStr">
        <is>
          <t>VÄSTRA GÖTALANDS LÄN</t>
        </is>
      </c>
      <c r="E77" t="inlineStr">
        <is>
          <t>UDDEVALLA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65457-2021</t>
        </is>
      </c>
      <c r="B78" s="1" t="n">
        <v>44516</v>
      </c>
      <c r="C78" s="1" t="n">
        <v>45957</v>
      </c>
      <c r="D78" t="inlineStr">
        <is>
          <t>VÄSTRA GÖTALANDS LÄN</t>
        </is>
      </c>
      <c r="E78" t="inlineStr">
        <is>
          <t>UDDEVALLA</t>
        </is>
      </c>
      <c r="G78" t="n">
        <v>8.5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61904-2021</t>
        </is>
      </c>
      <c r="B79" s="1" t="n">
        <v>44502.34490740741</v>
      </c>
      <c r="C79" s="1" t="n">
        <v>45957</v>
      </c>
      <c r="D79" t="inlineStr">
        <is>
          <t>VÄSTRA GÖTALANDS LÄN</t>
        </is>
      </c>
      <c r="E79" t="inlineStr">
        <is>
          <t>UDDEVALLA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34555-2022</t>
        </is>
      </c>
      <c r="B80" s="1" t="n">
        <v>44794</v>
      </c>
      <c r="C80" s="1" t="n">
        <v>45957</v>
      </c>
      <c r="D80" t="inlineStr">
        <is>
          <t>VÄSTRA GÖTALANDS LÄN</t>
        </is>
      </c>
      <c r="E80" t="inlineStr">
        <is>
          <t>UDDEVALLA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38557-2022</t>
        </is>
      </c>
      <c r="B81" s="1" t="n">
        <v>44813</v>
      </c>
      <c r="C81" s="1" t="n">
        <v>45957</v>
      </c>
      <c r="D81" t="inlineStr">
        <is>
          <t>VÄSTRA GÖTALANDS LÄN</t>
        </is>
      </c>
      <c r="E81" t="inlineStr">
        <is>
          <t>UDDEVALLA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66488-2020</t>
        </is>
      </c>
      <c r="B82" s="1" t="n">
        <v>44177</v>
      </c>
      <c r="C82" s="1" t="n">
        <v>45957</v>
      </c>
      <c r="D82" t="inlineStr">
        <is>
          <t>VÄSTRA GÖTALANDS LÄN</t>
        </is>
      </c>
      <c r="E82" t="inlineStr">
        <is>
          <t>UDDEVALLA</t>
        </is>
      </c>
      <c r="G82" t="n">
        <v>13.8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7583-2025</t>
        </is>
      </c>
      <c r="B83" s="1" t="n">
        <v>45705.62212962963</v>
      </c>
      <c r="C83" s="1" t="n">
        <v>45957</v>
      </c>
      <c r="D83" t="inlineStr">
        <is>
          <t>VÄSTRA GÖTALANDS LÄN</t>
        </is>
      </c>
      <c r="E83" t="inlineStr">
        <is>
          <t>UDDEVALLA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59857-2021</t>
        </is>
      </c>
      <c r="B84" s="1" t="n">
        <v>44494</v>
      </c>
      <c r="C84" s="1" t="n">
        <v>45957</v>
      </c>
      <c r="D84" t="inlineStr">
        <is>
          <t>VÄSTRA GÖTALANDS LÄN</t>
        </is>
      </c>
      <c r="E84" t="inlineStr">
        <is>
          <t>UDDEVALLA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18513-2024</t>
        </is>
      </c>
      <c r="B85" s="1" t="n">
        <v>45425.60424768519</v>
      </c>
      <c r="C85" s="1" t="n">
        <v>45957</v>
      </c>
      <c r="D85" t="inlineStr">
        <is>
          <t>VÄSTRA GÖTALANDS LÄN</t>
        </is>
      </c>
      <c r="E85" t="inlineStr">
        <is>
          <t>UDDEVALLA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20706-2024</t>
        </is>
      </c>
      <c r="B86" s="1" t="n">
        <v>45436.61275462963</v>
      </c>
      <c r="C86" s="1" t="n">
        <v>45957</v>
      </c>
      <c r="D86" t="inlineStr">
        <is>
          <t>VÄSTRA GÖTALANDS LÄN</t>
        </is>
      </c>
      <c r="E86" t="inlineStr">
        <is>
          <t>UDDEVALLA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240-2023</t>
        </is>
      </c>
      <c r="B87" s="1" t="n">
        <v>44928</v>
      </c>
      <c r="C87" s="1" t="n">
        <v>45957</v>
      </c>
      <c r="D87" t="inlineStr">
        <is>
          <t>VÄSTRA GÖTALANDS LÄN</t>
        </is>
      </c>
      <c r="E87" t="inlineStr">
        <is>
          <t>UDDEVALLA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26916-2023</t>
        </is>
      </c>
      <c r="B88" s="1" t="n">
        <v>45093</v>
      </c>
      <c r="C88" s="1" t="n">
        <v>45957</v>
      </c>
      <c r="D88" t="inlineStr">
        <is>
          <t>VÄSTRA GÖTALANDS LÄN</t>
        </is>
      </c>
      <c r="E88" t="inlineStr">
        <is>
          <t>UDDEVALLA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796-2021</t>
        </is>
      </c>
      <c r="B89" s="1" t="n">
        <v>44204</v>
      </c>
      <c r="C89" s="1" t="n">
        <v>45957</v>
      </c>
      <c r="D89" t="inlineStr">
        <is>
          <t>VÄSTRA GÖTALANDS LÄN</t>
        </is>
      </c>
      <c r="E89" t="inlineStr">
        <is>
          <t>UDDEVALLA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9790-2021</t>
        </is>
      </c>
      <c r="B90" s="1" t="n">
        <v>44251</v>
      </c>
      <c r="C90" s="1" t="n">
        <v>45957</v>
      </c>
      <c r="D90" t="inlineStr">
        <is>
          <t>VÄSTRA GÖTALANDS LÄN</t>
        </is>
      </c>
      <c r="E90" t="inlineStr">
        <is>
          <t>UDDEVALLA</t>
        </is>
      </c>
      <c r="F90" t="inlineStr">
        <is>
          <t>Kommuner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27497-2021</t>
        </is>
      </c>
      <c r="B91" s="1" t="n">
        <v>44351.63715277778</v>
      </c>
      <c r="C91" s="1" t="n">
        <v>45957</v>
      </c>
      <c r="D91" t="inlineStr">
        <is>
          <t>VÄSTRA GÖTALANDS LÄN</t>
        </is>
      </c>
      <c r="E91" t="inlineStr">
        <is>
          <t>UDDEVALLA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39287-2021</t>
        </is>
      </c>
      <c r="B92" s="1" t="n">
        <v>44413.64280092593</v>
      </c>
      <c r="C92" s="1" t="n">
        <v>45957</v>
      </c>
      <c r="D92" t="inlineStr">
        <is>
          <t>VÄSTRA GÖTALANDS LÄN</t>
        </is>
      </c>
      <c r="E92" t="inlineStr">
        <is>
          <t>UDDEVALLA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1156-2022</t>
        </is>
      </c>
      <c r="B93" s="1" t="n">
        <v>44572</v>
      </c>
      <c r="C93" s="1" t="n">
        <v>45957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Kommuner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11788-2024</t>
        </is>
      </c>
      <c r="B94" s="1" t="n">
        <v>45374</v>
      </c>
      <c r="C94" s="1" t="n">
        <v>45957</v>
      </c>
      <c r="D94" t="inlineStr">
        <is>
          <t>VÄSTRA GÖTALANDS LÄN</t>
        </is>
      </c>
      <c r="E94" t="inlineStr">
        <is>
          <t>UDDEVALLA</t>
        </is>
      </c>
      <c r="G94" t="n">
        <v>8.5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44269-2022</t>
        </is>
      </c>
      <c r="B95" s="1" t="n">
        <v>44839.57752314815</v>
      </c>
      <c r="C95" s="1" t="n">
        <v>45957</v>
      </c>
      <c r="D95" t="inlineStr">
        <is>
          <t>VÄSTRA GÖTALANDS LÄN</t>
        </is>
      </c>
      <c r="E95" t="inlineStr">
        <is>
          <t>UDDEVALLA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29655-2021</t>
        </is>
      </c>
      <c r="B96" s="1" t="n">
        <v>44361.51533564815</v>
      </c>
      <c r="C96" s="1" t="n">
        <v>45957</v>
      </c>
      <c r="D96" t="inlineStr">
        <is>
          <t>VÄSTRA GÖTALANDS LÄN</t>
        </is>
      </c>
      <c r="E96" t="inlineStr">
        <is>
          <t>UDDEVALLA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18806-2024</t>
        </is>
      </c>
      <c r="B97" s="1" t="n">
        <v>45426.61425925926</v>
      </c>
      <c r="C97" s="1" t="n">
        <v>45957</v>
      </c>
      <c r="D97" t="inlineStr">
        <is>
          <t>VÄSTRA GÖTALANDS LÄN</t>
        </is>
      </c>
      <c r="E97" t="inlineStr">
        <is>
          <t>UDDEVALLA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20137-2025</t>
        </is>
      </c>
      <c r="B98" s="1" t="n">
        <v>45772.51366898148</v>
      </c>
      <c r="C98" s="1" t="n">
        <v>45957</v>
      </c>
      <c r="D98" t="inlineStr">
        <is>
          <t>VÄSTRA GÖTALANDS LÄN</t>
        </is>
      </c>
      <c r="E98" t="inlineStr">
        <is>
          <t>UDDEVALLA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19981-2025</t>
        </is>
      </c>
      <c r="B99" s="1" t="n">
        <v>45771.71726851852</v>
      </c>
      <c r="C99" s="1" t="n">
        <v>45957</v>
      </c>
      <c r="D99" t="inlineStr">
        <is>
          <t>VÄSTRA GÖTALANDS LÄN</t>
        </is>
      </c>
      <c r="E99" t="inlineStr">
        <is>
          <t>UDDEVALLA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23462-2024</t>
        </is>
      </c>
      <c r="B100" s="1" t="n">
        <v>45453.65474537037</v>
      </c>
      <c r="C100" s="1" t="n">
        <v>45957</v>
      </c>
      <c r="D100" t="inlineStr">
        <is>
          <t>VÄSTRA GÖTALANDS LÄN</t>
        </is>
      </c>
      <c r="E100" t="inlineStr">
        <is>
          <t>UDDEVALLA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7804-2024</t>
        </is>
      </c>
      <c r="B101" s="1" t="n">
        <v>45349.63490740741</v>
      </c>
      <c r="C101" s="1" t="n">
        <v>45957</v>
      </c>
      <c r="D101" t="inlineStr">
        <is>
          <t>VÄSTRA GÖTALANDS LÄN</t>
        </is>
      </c>
      <c r="E101" t="inlineStr">
        <is>
          <t>UDDEVALLA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20703-2023</t>
        </is>
      </c>
      <c r="B102" s="1" t="n">
        <v>45058</v>
      </c>
      <c r="C102" s="1" t="n">
        <v>45957</v>
      </c>
      <c r="D102" t="inlineStr">
        <is>
          <t>VÄSTRA GÖTALANDS LÄN</t>
        </is>
      </c>
      <c r="E102" t="inlineStr">
        <is>
          <t>UDDEVALLA</t>
        </is>
      </c>
      <c r="G102" t="n">
        <v>10.7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50023-2023</t>
        </is>
      </c>
      <c r="B103" s="1" t="n">
        <v>45215</v>
      </c>
      <c r="C103" s="1" t="n">
        <v>45957</v>
      </c>
      <c r="D103" t="inlineStr">
        <is>
          <t>VÄSTRA GÖTALANDS LÄN</t>
        </is>
      </c>
      <c r="E103" t="inlineStr">
        <is>
          <t>UDDEVALLA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46319-2025</t>
        </is>
      </c>
      <c r="B104" s="1" t="n">
        <v>45925.44780092593</v>
      </c>
      <c r="C104" s="1" t="n">
        <v>45957</v>
      </c>
      <c r="D104" t="inlineStr">
        <is>
          <t>VÄSTRA GÖTALANDS LÄN</t>
        </is>
      </c>
      <c r="E104" t="inlineStr">
        <is>
          <t>UDDEVALLA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25469-2024</t>
        </is>
      </c>
      <c r="B105" s="1" t="n">
        <v>45463.44024305556</v>
      </c>
      <c r="C105" s="1" t="n">
        <v>45957</v>
      </c>
      <c r="D105" t="inlineStr">
        <is>
          <t>VÄSTRA GÖTALANDS LÄN</t>
        </is>
      </c>
      <c r="E105" t="inlineStr">
        <is>
          <t>UDDEVALLA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10585-2024</t>
        </is>
      </c>
      <c r="B106" s="1" t="n">
        <v>45366.69503472222</v>
      </c>
      <c r="C106" s="1" t="n">
        <v>45957</v>
      </c>
      <c r="D106" t="inlineStr">
        <is>
          <t>VÄSTRA GÖTALANDS LÄN</t>
        </is>
      </c>
      <c r="E106" t="inlineStr">
        <is>
          <t>UDDEVALLA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20732-2025</t>
        </is>
      </c>
      <c r="B107" s="1" t="n">
        <v>45776.53162037037</v>
      </c>
      <c r="C107" s="1" t="n">
        <v>45957</v>
      </c>
      <c r="D107" t="inlineStr">
        <is>
          <t>VÄSTRA GÖTALANDS LÄN</t>
        </is>
      </c>
      <c r="E107" t="inlineStr">
        <is>
          <t>UDDEVALLA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23887-2024</t>
        </is>
      </c>
      <c r="B108" s="1" t="n">
        <v>45455.6478587963</v>
      </c>
      <c r="C108" s="1" t="n">
        <v>45957</v>
      </c>
      <c r="D108" t="inlineStr">
        <is>
          <t>VÄSTRA GÖTALANDS LÄN</t>
        </is>
      </c>
      <c r="E108" t="inlineStr">
        <is>
          <t>UDDEVALLA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21581-2023</t>
        </is>
      </c>
      <c r="B109" s="1" t="n">
        <v>45063</v>
      </c>
      <c r="C109" s="1" t="n">
        <v>45957</v>
      </c>
      <c r="D109" t="inlineStr">
        <is>
          <t>VÄSTRA GÖTALANDS LÄN</t>
        </is>
      </c>
      <c r="E109" t="inlineStr">
        <is>
          <t>UDDEVALLA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41292-2022</t>
        </is>
      </c>
      <c r="B110" s="1" t="n">
        <v>44825</v>
      </c>
      <c r="C110" s="1" t="n">
        <v>45957</v>
      </c>
      <c r="D110" t="inlineStr">
        <is>
          <t>VÄSTRA GÖTALANDS LÄN</t>
        </is>
      </c>
      <c r="E110" t="inlineStr">
        <is>
          <t>UDDEVALLA</t>
        </is>
      </c>
      <c r="F110" t="inlineStr">
        <is>
          <t>Kyrkan</t>
        </is>
      </c>
      <c r="G110" t="n">
        <v>9.699999999999999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60819-2024</t>
        </is>
      </c>
      <c r="B111" s="1" t="n">
        <v>45644.62649305556</v>
      </c>
      <c r="C111" s="1" t="n">
        <v>45957</v>
      </c>
      <c r="D111" t="inlineStr">
        <is>
          <t>VÄSTRA GÖTALANDS LÄN</t>
        </is>
      </c>
      <c r="E111" t="inlineStr">
        <is>
          <t>UDDEVALLA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21102-2025</t>
        </is>
      </c>
      <c r="B112" s="1" t="n">
        <v>45777.65589120371</v>
      </c>
      <c r="C112" s="1" t="n">
        <v>45957</v>
      </c>
      <c r="D112" t="inlineStr">
        <is>
          <t>VÄSTRA GÖTALANDS LÄN</t>
        </is>
      </c>
      <c r="E112" t="inlineStr">
        <is>
          <t>UDDEVALLA</t>
        </is>
      </c>
      <c r="G112" t="n">
        <v>12.9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16330-2025</t>
        </is>
      </c>
      <c r="B113" s="1" t="n">
        <v>45751.36060185185</v>
      </c>
      <c r="C113" s="1" t="n">
        <v>45957</v>
      </c>
      <c r="D113" t="inlineStr">
        <is>
          <t>VÄSTRA GÖTALANDS LÄN</t>
        </is>
      </c>
      <c r="E113" t="inlineStr">
        <is>
          <t>UDDEVALLA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21567-2025</t>
        </is>
      </c>
      <c r="B114" s="1" t="n">
        <v>45782.73740740741</v>
      </c>
      <c r="C114" s="1" t="n">
        <v>45957</v>
      </c>
      <c r="D114" t="inlineStr">
        <is>
          <t>VÄSTRA GÖTALANDS LÄN</t>
        </is>
      </c>
      <c r="E114" t="inlineStr">
        <is>
          <t>UDDEVALLA</t>
        </is>
      </c>
      <c r="G114" t="n">
        <v>10.3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2099-2024</t>
        </is>
      </c>
      <c r="B115" s="1" t="n">
        <v>45309.45153935185</v>
      </c>
      <c r="C115" s="1" t="n">
        <v>45957</v>
      </c>
      <c r="D115" t="inlineStr">
        <is>
          <t>VÄSTRA GÖTALANDS LÄN</t>
        </is>
      </c>
      <c r="E115" t="inlineStr">
        <is>
          <t>UDDEVALLA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21469-2025</t>
        </is>
      </c>
      <c r="B116" s="1" t="n">
        <v>45782.58692129629</v>
      </c>
      <c r="C116" s="1" t="n">
        <v>45957</v>
      </c>
      <c r="D116" t="inlineStr">
        <is>
          <t>VÄSTRA GÖTALANDS LÄN</t>
        </is>
      </c>
      <c r="E116" t="inlineStr">
        <is>
          <t>UDDEVALLA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21470-2025</t>
        </is>
      </c>
      <c r="B117" s="1" t="n">
        <v>45782.58934027778</v>
      </c>
      <c r="C117" s="1" t="n">
        <v>45957</v>
      </c>
      <c r="D117" t="inlineStr">
        <is>
          <t>VÄSTRA GÖTALANDS LÄN</t>
        </is>
      </c>
      <c r="E117" t="inlineStr">
        <is>
          <t>UDDEVALLA</t>
        </is>
      </c>
      <c r="G117" t="n">
        <v>11.8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6650-2025</t>
        </is>
      </c>
      <c r="B118" s="1" t="n">
        <v>45700.41292824074</v>
      </c>
      <c r="C118" s="1" t="n">
        <v>45957</v>
      </c>
      <c r="D118" t="inlineStr">
        <is>
          <t>VÄSTRA GÖTALANDS LÄN</t>
        </is>
      </c>
      <c r="E118" t="inlineStr">
        <is>
          <t>UDDEVALLA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29691-2023</t>
        </is>
      </c>
      <c r="B119" s="1" t="n">
        <v>45107</v>
      </c>
      <c r="C119" s="1" t="n">
        <v>45957</v>
      </c>
      <c r="D119" t="inlineStr">
        <is>
          <t>VÄSTRA GÖTALANDS LÄN</t>
        </is>
      </c>
      <c r="E119" t="inlineStr">
        <is>
          <t>UDDEVALLA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22019-2025</t>
        </is>
      </c>
      <c r="B120" s="1" t="n">
        <v>45784.83086805556</v>
      </c>
      <c r="C120" s="1" t="n">
        <v>45957</v>
      </c>
      <c r="D120" t="inlineStr">
        <is>
          <t>VÄSTRA GÖTALANDS LÄN</t>
        </is>
      </c>
      <c r="E120" t="inlineStr">
        <is>
          <t>UDDEVALLA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15634-2023</t>
        </is>
      </c>
      <c r="B121" s="1" t="n">
        <v>45021</v>
      </c>
      <c r="C121" s="1" t="n">
        <v>45957</v>
      </c>
      <c r="D121" t="inlineStr">
        <is>
          <t>VÄSTRA GÖTALANDS LÄN</t>
        </is>
      </c>
      <c r="E121" t="inlineStr">
        <is>
          <t>UDDEVALLA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46304-2025</t>
        </is>
      </c>
      <c r="B122" s="1" t="n">
        <v>45925</v>
      </c>
      <c r="C122" s="1" t="n">
        <v>45957</v>
      </c>
      <c r="D122" t="inlineStr">
        <is>
          <t>VÄSTRA GÖTALANDS LÄN</t>
        </is>
      </c>
      <c r="E122" t="inlineStr">
        <is>
          <t>UDDEVALLA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59474-2022</t>
        </is>
      </c>
      <c r="B123" s="1" t="n">
        <v>44900</v>
      </c>
      <c r="C123" s="1" t="n">
        <v>45957</v>
      </c>
      <c r="D123" t="inlineStr">
        <is>
          <t>VÄSTRA GÖTALANDS LÄN</t>
        </is>
      </c>
      <c r="E123" t="inlineStr">
        <is>
          <t>UDDEVALLA</t>
        </is>
      </c>
      <c r="F123" t="inlineStr">
        <is>
          <t>Kyrkan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63397-2021</t>
        </is>
      </c>
      <c r="B124" s="1" t="n">
        <v>44508.54208333333</v>
      </c>
      <c r="C124" s="1" t="n">
        <v>45957</v>
      </c>
      <c r="D124" t="inlineStr">
        <is>
          <t>VÄSTRA GÖTALANDS LÄN</t>
        </is>
      </c>
      <c r="E124" t="inlineStr">
        <is>
          <t>UDDEVALLA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7770-2023</t>
        </is>
      </c>
      <c r="B125" s="1" t="n">
        <v>44973</v>
      </c>
      <c r="C125" s="1" t="n">
        <v>45957</v>
      </c>
      <c r="D125" t="inlineStr">
        <is>
          <t>VÄSTRA GÖTALANDS LÄN</t>
        </is>
      </c>
      <c r="E125" t="inlineStr">
        <is>
          <t>UDDEVALLA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39084-2022</t>
        </is>
      </c>
      <c r="B126" s="1" t="n">
        <v>44817.40947916666</v>
      </c>
      <c r="C126" s="1" t="n">
        <v>45957</v>
      </c>
      <c r="D126" t="inlineStr">
        <is>
          <t>VÄSTRA GÖTALANDS LÄN</t>
        </is>
      </c>
      <c r="E126" t="inlineStr">
        <is>
          <t>UDDEVALLA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69198-2021</t>
        </is>
      </c>
      <c r="B127" s="1" t="n">
        <v>44531.34621527778</v>
      </c>
      <c r="C127" s="1" t="n">
        <v>45957</v>
      </c>
      <c r="D127" t="inlineStr">
        <is>
          <t>VÄSTRA GÖTALANDS LÄN</t>
        </is>
      </c>
      <c r="E127" t="inlineStr">
        <is>
          <t>UDDEVALLA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34058-2023</t>
        </is>
      </c>
      <c r="B128" s="1" t="n">
        <v>45135</v>
      </c>
      <c r="C128" s="1" t="n">
        <v>45957</v>
      </c>
      <c r="D128" t="inlineStr">
        <is>
          <t>VÄSTRA GÖTALANDS LÄN</t>
        </is>
      </c>
      <c r="E128" t="inlineStr">
        <is>
          <t>UDDEVALLA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2115-2025</t>
        </is>
      </c>
      <c r="B129" s="1" t="n">
        <v>45672</v>
      </c>
      <c r="C129" s="1" t="n">
        <v>45957</v>
      </c>
      <c r="D129" t="inlineStr">
        <is>
          <t>VÄSTRA GÖTALANDS LÄN</t>
        </is>
      </c>
      <c r="E129" t="inlineStr">
        <is>
          <t>UDDEVALLA</t>
        </is>
      </c>
      <c r="G129" t="n">
        <v>14.1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29642-2024</t>
        </is>
      </c>
      <c r="B130" s="1" t="n">
        <v>45484</v>
      </c>
      <c r="C130" s="1" t="n">
        <v>45957</v>
      </c>
      <c r="D130" t="inlineStr">
        <is>
          <t>VÄSTRA GÖTALANDS LÄN</t>
        </is>
      </c>
      <c r="E130" t="inlineStr">
        <is>
          <t>UDDEVALLA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64083-2023</t>
        </is>
      </c>
      <c r="B131" s="1" t="n">
        <v>45279</v>
      </c>
      <c r="C131" s="1" t="n">
        <v>45957</v>
      </c>
      <c r="D131" t="inlineStr">
        <is>
          <t>VÄSTRA GÖTALANDS LÄN</t>
        </is>
      </c>
      <c r="E131" t="inlineStr">
        <is>
          <t>UDDEVALLA</t>
        </is>
      </c>
      <c r="G131" t="n">
        <v>8.6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6887-2023</t>
        </is>
      </c>
      <c r="B132" s="1" t="n">
        <v>44967</v>
      </c>
      <c r="C132" s="1" t="n">
        <v>45957</v>
      </c>
      <c r="D132" t="inlineStr">
        <is>
          <t>VÄSTRA GÖTALANDS LÄN</t>
        </is>
      </c>
      <c r="E132" t="inlineStr">
        <is>
          <t>UDDEVALLA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14066-2025</t>
        </is>
      </c>
      <c r="B133" s="1" t="n">
        <v>45740.41792824074</v>
      </c>
      <c r="C133" s="1" t="n">
        <v>45957</v>
      </c>
      <c r="D133" t="inlineStr">
        <is>
          <t>VÄSTRA GÖTALANDS LÄN</t>
        </is>
      </c>
      <c r="E133" t="inlineStr">
        <is>
          <t>UDDEVALLA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23322-2025</t>
        </is>
      </c>
      <c r="B134" s="1" t="n">
        <v>45791.61649305555</v>
      </c>
      <c r="C134" s="1" t="n">
        <v>45957</v>
      </c>
      <c r="D134" t="inlineStr">
        <is>
          <t>VÄSTRA GÖTALANDS LÄN</t>
        </is>
      </c>
      <c r="E134" t="inlineStr">
        <is>
          <t>UDDEVALLA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13925-2025</t>
        </is>
      </c>
      <c r="B135" s="1" t="n">
        <v>45737.66130787037</v>
      </c>
      <c r="C135" s="1" t="n">
        <v>45957</v>
      </c>
      <c r="D135" t="inlineStr">
        <is>
          <t>VÄSTRA GÖTALANDS LÄN</t>
        </is>
      </c>
      <c r="E135" t="inlineStr">
        <is>
          <t>UDDEVALLA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36236-2023</t>
        </is>
      </c>
      <c r="B136" s="1" t="n">
        <v>45150.63820601852</v>
      </c>
      <c r="C136" s="1" t="n">
        <v>45957</v>
      </c>
      <c r="D136" t="inlineStr">
        <is>
          <t>VÄSTRA GÖTALANDS LÄN</t>
        </is>
      </c>
      <c r="E136" t="inlineStr">
        <is>
          <t>UDDEVALLA</t>
        </is>
      </c>
      <c r="G136" t="n">
        <v>5.2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33761-2023</t>
        </is>
      </c>
      <c r="B137" s="1" t="n">
        <v>45133</v>
      </c>
      <c r="C137" s="1" t="n">
        <v>45957</v>
      </c>
      <c r="D137" t="inlineStr">
        <is>
          <t>VÄSTRA GÖTALANDS LÄN</t>
        </is>
      </c>
      <c r="E137" t="inlineStr">
        <is>
          <t>UDDEVALLA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13917-2025</t>
        </is>
      </c>
      <c r="B138" s="1" t="n">
        <v>45737.65680555555</v>
      </c>
      <c r="C138" s="1" t="n">
        <v>45957</v>
      </c>
      <c r="D138" t="inlineStr">
        <is>
          <t>VÄSTRA GÖTALANDS LÄN</t>
        </is>
      </c>
      <c r="E138" t="inlineStr">
        <is>
          <t>UDDEVALLA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14021-2025</t>
        </is>
      </c>
      <c r="B139" s="1" t="n">
        <v>45740.33630787037</v>
      </c>
      <c r="C139" s="1" t="n">
        <v>45957</v>
      </c>
      <c r="D139" t="inlineStr">
        <is>
          <t>VÄSTRA GÖTALANDS LÄN</t>
        </is>
      </c>
      <c r="E139" t="inlineStr">
        <is>
          <t>UDDEVALLA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14908-2025</t>
        </is>
      </c>
      <c r="B140" s="1" t="n">
        <v>45743</v>
      </c>
      <c r="C140" s="1" t="n">
        <v>45957</v>
      </c>
      <c r="D140" t="inlineStr">
        <is>
          <t>VÄSTRA GÖTALANDS LÄN</t>
        </is>
      </c>
      <c r="E140" t="inlineStr">
        <is>
          <t>UDDEVALLA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27524-2023</t>
        </is>
      </c>
      <c r="B141" s="1" t="n">
        <v>45097</v>
      </c>
      <c r="C141" s="1" t="n">
        <v>45957</v>
      </c>
      <c r="D141" t="inlineStr">
        <is>
          <t>VÄSTRA GÖTALANDS LÄN</t>
        </is>
      </c>
      <c r="E141" t="inlineStr">
        <is>
          <t>UDDEVALLA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60241-2024</t>
        </is>
      </c>
      <c r="B142" s="1" t="n">
        <v>45642</v>
      </c>
      <c r="C142" s="1" t="n">
        <v>45957</v>
      </c>
      <c r="D142" t="inlineStr">
        <is>
          <t>VÄSTRA GÖTALANDS LÄN</t>
        </is>
      </c>
      <c r="E142" t="inlineStr">
        <is>
          <t>UDDEVALLA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10005-2025</t>
        </is>
      </c>
      <c r="B143" s="1" t="n">
        <v>45719.4530787037</v>
      </c>
      <c r="C143" s="1" t="n">
        <v>45957</v>
      </c>
      <c r="D143" t="inlineStr">
        <is>
          <t>VÄSTRA GÖTALANDS LÄN</t>
        </is>
      </c>
      <c r="E143" t="inlineStr">
        <is>
          <t>UDDEVALLA</t>
        </is>
      </c>
      <c r="G143" t="n">
        <v>8.199999999999999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37157-2024</t>
        </is>
      </c>
      <c r="B144" s="1" t="n">
        <v>45539.61159722223</v>
      </c>
      <c r="C144" s="1" t="n">
        <v>45957</v>
      </c>
      <c r="D144" t="inlineStr">
        <is>
          <t>VÄSTRA GÖTALANDS LÄN</t>
        </is>
      </c>
      <c r="E144" t="inlineStr">
        <is>
          <t>UDDEVALLA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9625-2025</t>
        </is>
      </c>
      <c r="B145" s="1" t="n">
        <v>45715</v>
      </c>
      <c r="C145" s="1" t="n">
        <v>45957</v>
      </c>
      <c r="D145" t="inlineStr">
        <is>
          <t>VÄSTRA GÖTALANDS LÄN</t>
        </is>
      </c>
      <c r="E145" t="inlineStr">
        <is>
          <t>UDDEVALLA</t>
        </is>
      </c>
      <c r="G145" t="n">
        <v>4.9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17139-2023</t>
        </is>
      </c>
      <c r="B146" s="1" t="n">
        <v>45034.61293981481</v>
      </c>
      <c r="C146" s="1" t="n">
        <v>45957</v>
      </c>
      <c r="D146" t="inlineStr">
        <is>
          <t>VÄSTRA GÖTALANDS LÄN</t>
        </is>
      </c>
      <c r="E146" t="inlineStr">
        <is>
          <t>UDDEVALLA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17240-2023</t>
        </is>
      </c>
      <c r="B147" s="1" t="n">
        <v>45035.35192129629</v>
      </c>
      <c r="C147" s="1" t="n">
        <v>45957</v>
      </c>
      <c r="D147" t="inlineStr">
        <is>
          <t>VÄSTRA GÖTALANDS LÄN</t>
        </is>
      </c>
      <c r="E147" t="inlineStr">
        <is>
          <t>UDDEVALLA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17242-2023</t>
        </is>
      </c>
      <c r="B148" s="1" t="n">
        <v>45035.35361111111</v>
      </c>
      <c r="C148" s="1" t="n">
        <v>45957</v>
      </c>
      <c r="D148" t="inlineStr">
        <is>
          <t>VÄSTRA GÖTALANDS LÄN</t>
        </is>
      </c>
      <c r="E148" t="inlineStr">
        <is>
          <t>UDDEVALLA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73437-2021</t>
        </is>
      </c>
      <c r="B149" s="1" t="n">
        <v>44551</v>
      </c>
      <c r="C149" s="1" t="n">
        <v>45957</v>
      </c>
      <c r="D149" t="inlineStr">
        <is>
          <t>VÄSTRA GÖTALANDS LÄN</t>
        </is>
      </c>
      <c r="E149" t="inlineStr">
        <is>
          <t>UDDEVALLA</t>
        </is>
      </c>
      <c r="G149" t="n">
        <v>8.1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27869-2024</t>
        </is>
      </c>
      <c r="B150" s="1" t="n">
        <v>45475.70398148148</v>
      </c>
      <c r="C150" s="1" t="n">
        <v>45957</v>
      </c>
      <c r="D150" t="inlineStr">
        <is>
          <t>VÄSTRA GÖTALANDS LÄN</t>
        </is>
      </c>
      <c r="E150" t="inlineStr">
        <is>
          <t>UDDEVALLA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36562-2024</t>
        </is>
      </c>
      <c r="B151" s="1" t="n">
        <v>45537.4814699074</v>
      </c>
      <c r="C151" s="1" t="n">
        <v>45957</v>
      </c>
      <c r="D151" t="inlineStr">
        <is>
          <t>VÄSTRA GÖTALANDS LÄN</t>
        </is>
      </c>
      <c r="E151" t="inlineStr">
        <is>
          <t>UDDEVALLA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13527-2024</t>
        </is>
      </c>
      <c r="B152" s="1" t="n">
        <v>45387</v>
      </c>
      <c r="C152" s="1" t="n">
        <v>45957</v>
      </c>
      <c r="D152" t="inlineStr">
        <is>
          <t>VÄSTRA GÖTALANDS LÄN</t>
        </is>
      </c>
      <c r="E152" t="inlineStr">
        <is>
          <t>UDDEVALLA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62037-2024</t>
        </is>
      </c>
      <c r="B153" s="1" t="n">
        <v>45656.34373842592</v>
      </c>
      <c r="C153" s="1" t="n">
        <v>45957</v>
      </c>
      <c r="D153" t="inlineStr">
        <is>
          <t>VÄSTRA GÖTALANDS LÄN</t>
        </is>
      </c>
      <c r="E153" t="inlineStr">
        <is>
          <t>UDDEVALLA</t>
        </is>
      </c>
      <c r="F153" t="inlineStr">
        <is>
          <t>Kommuner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1346-2022</t>
        </is>
      </c>
      <c r="B154" s="1" t="n">
        <v>44572</v>
      </c>
      <c r="C154" s="1" t="n">
        <v>45957</v>
      </c>
      <c r="D154" t="inlineStr">
        <is>
          <t>VÄSTRA GÖTALANDS LÄN</t>
        </is>
      </c>
      <c r="E154" t="inlineStr">
        <is>
          <t>UDDEVALLA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495-2023</t>
        </is>
      </c>
      <c r="B155" s="1" t="n">
        <v>44930.32969907407</v>
      </c>
      <c r="C155" s="1" t="n">
        <v>45957</v>
      </c>
      <c r="D155" t="inlineStr">
        <is>
          <t>VÄSTRA GÖTALANDS LÄN</t>
        </is>
      </c>
      <c r="E155" t="inlineStr">
        <is>
          <t>UDDEVALLA</t>
        </is>
      </c>
      <c r="F155" t="inlineStr">
        <is>
          <t>Kommuner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32846-2023</t>
        </is>
      </c>
      <c r="B156" s="1" t="n">
        <v>45112</v>
      </c>
      <c r="C156" s="1" t="n">
        <v>45957</v>
      </c>
      <c r="D156" t="inlineStr">
        <is>
          <t>VÄSTRA GÖTALANDS LÄN</t>
        </is>
      </c>
      <c r="E156" t="inlineStr">
        <is>
          <t>UDDEVALLA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58958-2021</t>
        </is>
      </c>
      <c r="B157" s="1" t="n">
        <v>44489</v>
      </c>
      <c r="C157" s="1" t="n">
        <v>45957</v>
      </c>
      <c r="D157" t="inlineStr">
        <is>
          <t>VÄSTRA GÖTALANDS LÄN</t>
        </is>
      </c>
      <c r="E157" t="inlineStr">
        <is>
          <t>UDDEVALLA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59513-2024</t>
        </is>
      </c>
      <c r="B158" s="1" t="n">
        <v>45638.55920138889</v>
      </c>
      <c r="C158" s="1" t="n">
        <v>45957</v>
      </c>
      <c r="D158" t="inlineStr">
        <is>
          <t>VÄSTRA GÖTALANDS LÄN</t>
        </is>
      </c>
      <c r="E158" t="inlineStr">
        <is>
          <t>UDDEVALLA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49145-2024</t>
        </is>
      </c>
      <c r="B159" s="1" t="n">
        <v>45594.72869212963</v>
      </c>
      <c r="C159" s="1" t="n">
        <v>45957</v>
      </c>
      <c r="D159" t="inlineStr">
        <is>
          <t>VÄSTRA GÖTALANDS LÄN</t>
        </is>
      </c>
      <c r="E159" t="inlineStr">
        <is>
          <t>UDDEVALLA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39621-2023</t>
        </is>
      </c>
      <c r="B160" s="1" t="n">
        <v>45167</v>
      </c>
      <c r="C160" s="1" t="n">
        <v>45957</v>
      </c>
      <c r="D160" t="inlineStr">
        <is>
          <t>VÄSTRA GÖTALANDS LÄN</t>
        </is>
      </c>
      <c r="E160" t="inlineStr">
        <is>
          <t>UDDEVALLA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33092-2024</t>
        </is>
      </c>
      <c r="B161" s="1" t="n">
        <v>45517.68732638889</v>
      </c>
      <c r="C161" s="1" t="n">
        <v>45957</v>
      </c>
      <c r="D161" t="inlineStr">
        <is>
          <t>VÄSTRA GÖTALANDS LÄN</t>
        </is>
      </c>
      <c r="E161" t="inlineStr">
        <is>
          <t>UDDEVALLA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19849-2025</t>
        </is>
      </c>
      <c r="B162" s="1" t="n">
        <v>45771.49246527778</v>
      </c>
      <c r="C162" s="1" t="n">
        <v>45957</v>
      </c>
      <c r="D162" t="inlineStr">
        <is>
          <t>VÄSTRA GÖTALANDS LÄN</t>
        </is>
      </c>
      <c r="E162" t="inlineStr">
        <is>
          <t>UDDEVALLA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62055-2024</t>
        </is>
      </c>
      <c r="B163" s="1" t="n">
        <v>45656.3703587963</v>
      </c>
      <c r="C163" s="1" t="n">
        <v>45957</v>
      </c>
      <c r="D163" t="inlineStr">
        <is>
          <t>VÄSTRA GÖTALANDS LÄN</t>
        </is>
      </c>
      <c r="E163" t="inlineStr">
        <is>
          <t>UDDEVALLA</t>
        </is>
      </c>
      <c r="F163" t="inlineStr">
        <is>
          <t>Kommuner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21332-2024</t>
        </is>
      </c>
      <c r="B164" s="1" t="n">
        <v>45440.87398148148</v>
      </c>
      <c r="C164" s="1" t="n">
        <v>45957</v>
      </c>
      <c r="D164" t="inlineStr">
        <is>
          <t>VÄSTRA GÖTALANDS LÄN</t>
        </is>
      </c>
      <c r="E164" t="inlineStr">
        <is>
          <t>UDDEVALLA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62643-2020</t>
        </is>
      </c>
      <c r="B165" s="1" t="n">
        <v>44161</v>
      </c>
      <c r="C165" s="1" t="n">
        <v>45957</v>
      </c>
      <c r="D165" t="inlineStr">
        <is>
          <t>VÄSTRA GÖTALANDS LÄN</t>
        </is>
      </c>
      <c r="E165" t="inlineStr">
        <is>
          <t>UDDEVALLA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73007-2021</t>
        </is>
      </c>
      <c r="B166" s="1" t="n">
        <v>44550</v>
      </c>
      <c r="C166" s="1" t="n">
        <v>45957</v>
      </c>
      <c r="D166" t="inlineStr">
        <is>
          <t>VÄSTRA GÖTALANDS LÄN</t>
        </is>
      </c>
      <c r="E166" t="inlineStr">
        <is>
          <t>UDDEVALLA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27529-2023</t>
        </is>
      </c>
      <c r="B167" s="1" t="n">
        <v>45097</v>
      </c>
      <c r="C167" s="1" t="n">
        <v>45957</v>
      </c>
      <c r="D167" t="inlineStr">
        <is>
          <t>VÄSTRA GÖTALANDS LÄN</t>
        </is>
      </c>
      <c r="E167" t="inlineStr">
        <is>
          <t>UDDEVALLA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2026-2025</t>
        </is>
      </c>
      <c r="B168" s="1" t="n">
        <v>45672.48296296296</v>
      </c>
      <c r="C168" s="1" t="n">
        <v>45957</v>
      </c>
      <c r="D168" t="inlineStr">
        <is>
          <t>VÄSTRA GÖTALANDS LÄN</t>
        </is>
      </c>
      <c r="E168" t="inlineStr">
        <is>
          <t>UDDEVALLA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3431-2024</t>
        </is>
      </c>
      <c r="B169" s="1" t="n">
        <v>45317</v>
      </c>
      <c r="C169" s="1" t="n">
        <v>45957</v>
      </c>
      <c r="D169" t="inlineStr">
        <is>
          <t>VÄSTRA GÖTALANDS LÄN</t>
        </is>
      </c>
      <c r="E169" t="inlineStr">
        <is>
          <t>UDDEVALLA</t>
        </is>
      </c>
      <c r="F169" t="inlineStr">
        <is>
          <t>Kyrkan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3435-2024</t>
        </is>
      </c>
      <c r="B170" s="1" t="n">
        <v>45317</v>
      </c>
      <c r="C170" s="1" t="n">
        <v>45957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25336-2025</t>
        </is>
      </c>
      <c r="B171" s="1" t="n">
        <v>45800.5974074074</v>
      </c>
      <c r="C171" s="1" t="n">
        <v>45957</v>
      </c>
      <c r="D171" t="inlineStr">
        <is>
          <t>VÄSTRA GÖTALANDS LÄN</t>
        </is>
      </c>
      <c r="E171" t="inlineStr">
        <is>
          <t>UDDEVALLA</t>
        </is>
      </c>
      <c r="G171" t="n">
        <v>19.5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1051-2023</t>
        </is>
      </c>
      <c r="B172" s="1" t="n">
        <v>44935</v>
      </c>
      <c r="C172" s="1" t="n">
        <v>45957</v>
      </c>
      <c r="D172" t="inlineStr">
        <is>
          <t>VÄSTRA GÖTALANDS LÄN</t>
        </is>
      </c>
      <c r="E172" t="inlineStr">
        <is>
          <t>UDDEVALLA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7725-2024</t>
        </is>
      </c>
      <c r="B173" s="1" t="n">
        <v>45349</v>
      </c>
      <c r="C173" s="1" t="n">
        <v>45957</v>
      </c>
      <c r="D173" t="inlineStr">
        <is>
          <t>VÄSTRA GÖTALANDS LÄN</t>
        </is>
      </c>
      <c r="E173" t="inlineStr">
        <is>
          <t>UDDEVALLA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19982-2025</t>
        </is>
      </c>
      <c r="B174" s="1" t="n">
        <v>45771.71873842592</v>
      </c>
      <c r="C174" s="1" t="n">
        <v>45957</v>
      </c>
      <c r="D174" t="inlineStr">
        <is>
          <t>VÄSTRA GÖTALANDS LÄN</t>
        </is>
      </c>
      <c r="E174" t="inlineStr">
        <is>
          <t>UDDEVALLA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10426-2023</t>
        </is>
      </c>
      <c r="B175" s="1" t="n">
        <v>44981</v>
      </c>
      <c r="C175" s="1" t="n">
        <v>45957</v>
      </c>
      <c r="D175" t="inlineStr">
        <is>
          <t>VÄSTRA GÖTALANDS LÄN</t>
        </is>
      </c>
      <c r="E175" t="inlineStr">
        <is>
          <t>UDDEVALLA</t>
        </is>
      </c>
      <c r="F175" t="inlineStr">
        <is>
          <t>Kyrkan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24899-2025</t>
        </is>
      </c>
      <c r="B176" s="1" t="n">
        <v>45799.5200462963</v>
      </c>
      <c r="C176" s="1" t="n">
        <v>45957</v>
      </c>
      <c r="D176" t="inlineStr">
        <is>
          <t>VÄSTRA GÖTALANDS LÄN</t>
        </is>
      </c>
      <c r="E176" t="inlineStr">
        <is>
          <t>UDDEVALLA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19980-2025</t>
        </is>
      </c>
      <c r="B177" s="1" t="n">
        <v>45771.71185185185</v>
      </c>
      <c r="C177" s="1" t="n">
        <v>45957</v>
      </c>
      <c r="D177" t="inlineStr">
        <is>
          <t>VÄSTRA GÖTALANDS LÄN</t>
        </is>
      </c>
      <c r="E177" t="inlineStr">
        <is>
          <t>UDDEVALLA</t>
        </is>
      </c>
      <c r="G177" t="n">
        <v>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25002-2025</t>
        </is>
      </c>
      <c r="B178" s="1" t="n">
        <v>45799.62091435185</v>
      </c>
      <c r="C178" s="1" t="n">
        <v>45957</v>
      </c>
      <c r="D178" t="inlineStr">
        <is>
          <t>VÄSTRA GÖTALANDS LÄN</t>
        </is>
      </c>
      <c r="E178" t="inlineStr">
        <is>
          <t>UDDEVALLA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50879-2024</t>
        </is>
      </c>
      <c r="B179" s="1" t="n">
        <v>45602.65221064815</v>
      </c>
      <c r="C179" s="1" t="n">
        <v>45957</v>
      </c>
      <c r="D179" t="inlineStr">
        <is>
          <t>VÄSTRA GÖTALANDS LÄN</t>
        </is>
      </c>
      <c r="E179" t="inlineStr">
        <is>
          <t>UDDEVALLA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38628-2024</t>
        </is>
      </c>
      <c r="B180" s="1" t="n">
        <v>45546.74638888889</v>
      </c>
      <c r="C180" s="1" t="n">
        <v>45957</v>
      </c>
      <c r="D180" t="inlineStr">
        <is>
          <t>VÄSTRA GÖTALANDS LÄN</t>
        </is>
      </c>
      <c r="E180" t="inlineStr">
        <is>
          <t>UDDEVALLA</t>
        </is>
      </c>
      <c r="G180" t="n">
        <v>6.3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34110-2024</t>
        </is>
      </c>
      <c r="B181" s="1" t="n">
        <v>45524.28465277778</v>
      </c>
      <c r="C181" s="1" t="n">
        <v>45957</v>
      </c>
      <c r="D181" t="inlineStr">
        <is>
          <t>VÄSTRA GÖTALANDS LÄN</t>
        </is>
      </c>
      <c r="E181" t="inlineStr">
        <is>
          <t>UDDEVALLA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7726-2024</t>
        </is>
      </c>
      <c r="B182" s="1" t="n">
        <v>45349</v>
      </c>
      <c r="C182" s="1" t="n">
        <v>45957</v>
      </c>
      <c r="D182" t="inlineStr">
        <is>
          <t>VÄSTRA GÖTALANDS LÄN</t>
        </is>
      </c>
      <c r="E182" t="inlineStr">
        <is>
          <t>UDDEVALLA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39121-2024</t>
        </is>
      </c>
      <c r="B183" s="1" t="n">
        <v>45548.5928587963</v>
      </c>
      <c r="C183" s="1" t="n">
        <v>45957</v>
      </c>
      <c r="D183" t="inlineStr">
        <is>
          <t>VÄSTRA GÖTALANDS LÄN</t>
        </is>
      </c>
      <c r="E183" t="inlineStr">
        <is>
          <t>UDDEVALLA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30639-2024</t>
        </is>
      </c>
      <c r="B184" s="1" t="n">
        <v>45495.56979166667</v>
      </c>
      <c r="C184" s="1" t="n">
        <v>45957</v>
      </c>
      <c r="D184" t="inlineStr">
        <is>
          <t>VÄSTRA GÖTALANDS LÄN</t>
        </is>
      </c>
      <c r="E184" t="inlineStr">
        <is>
          <t>UDDEVALLA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20842-2024</t>
        </is>
      </c>
      <c r="B185" s="1" t="n">
        <v>45439.40318287037</v>
      </c>
      <c r="C185" s="1" t="n">
        <v>45957</v>
      </c>
      <c r="D185" t="inlineStr">
        <is>
          <t>VÄSTRA GÖTALANDS LÄN</t>
        </is>
      </c>
      <c r="E185" t="inlineStr">
        <is>
          <t>UDDEVALLA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33293-2025</t>
        </is>
      </c>
      <c r="B186" s="1" t="n">
        <v>45840.89650462963</v>
      </c>
      <c r="C186" s="1" t="n">
        <v>45957</v>
      </c>
      <c r="D186" t="inlineStr">
        <is>
          <t>VÄSTRA GÖTALANDS LÄN</t>
        </is>
      </c>
      <c r="E186" t="inlineStr">
        <is>
          <t>UDDEVALLA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3077-2022</t>
        </is>
      </c>
      <c r="B187" s="1" t="n">
        <v>44582</v>
      </c>
      <c r="C187" s="1" t="n">
        <v>45957</v>
      </c>
      <c r="D187" t="inlineStr">
        <is>
          <t>VÄSTRA GÖTALANDS LÄN</t>
        </is>
      </c>
      <c r="E187" t="inlineStr">
        <is>
          <t>UDDEVALLA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45149-2024</t>
        </is>
      </c>
      <c r="B188" s="1" t="n">
        <v>45575.64230324074</v>
      </c>
      <c r="C188" s="1" t="n">
        <v>45957</v>
      </c>
      <c r="D188" t="inlineStr">
        <is>
          <t>VÄSTRA GÖTALANDS LÄN</t>
        </is>
      </c>
      <c r="E188" t="inlineStr">
        <is>
          <t>UDDEVALLA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39355-2024</t>
        </is>
      </c>
      <c r="B189" s="1" t="n">
        <v>45551.46081018518</v>
      </c>
      <c r="C189" s="1" t="n">
        <v>45957</v>
      </c>
      <c r="D189" t="inlineStr">
        <is>
          <t>VÄSTRA GÖTALANDS LÄN</t>
        </is>
      </c>
      <c r="E189" t="inlineStr">
        <is>
          <t>UDDEVALLA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2306-2022</t>
        </is>
      </c>
      <c r="B190" s="1" t="n">
        <v>44578</v>
      </c>
      <c r="C190" s="1" t="n">
        <v>45957</v>
      </c>
      <c r="D190" t="inlineStr">
        <is>
          <t>VÄSTRA GÖTALANDS LÄN</t>
        </is>
      </c>
      <c r="E190" t="inlineStr">
        <is>
          <t>UDDEVALLA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47083-2025</t>
        </is>
      </c>
      <c r="B191" s="1" t="n">
        <v>45929.64208333333</v>
      </c>
      <c r="C191" s="1" t="n">
        <v>45957</v>
      </c>
      <c r="D191" t="inlineStr">
        <is>
          <t>VÄSTRA GÖTALANDS LÄN</t>
        </is>
      </c>
      <c r="E191" t="inlineStr">
        <is>
          <t>UDDEVALLA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40027-2024</t>
        </is>
      </c>
      <c r="B192" s="1" t="n">
        <v>45553.68471064815</v>
      </c>
      <c r="C192" s="1" t="n">
        <v>45957</v>
      </c>
      <c r="D192" t="inlineStr">
        <is>
          <t>VÄSTRA GÖTALANDS LÄN</t>
        </is>
      </c>
      <c r="E192" t="inlineStr">
        <is>
          <t>UDDEVALLA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41511-2024</t>
        </is>
      </c>
      <c r="B193" s="1" t="n">
        <v>45560.47459490741</v>
      </c>
      <c r="C193" s="1" t="n">
        <v>45957</v>
      </c>
      <c r="D193" t="inlineStr">
        <is>
          <t>VÄSTRA GÖTALANDS LÄN</t>
        </is>
      </c>
      <c r="E193" t="inlineStr">
        <is>
          <t>UDDEVALLA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45059-2025</t>
        </is>
      </c>
      <c r="B194" s="1" t="n">
        <v>45919</v>
      </c>
      <c r="C194" s="1" t="n">
        <v>45957</v>
      </c>
      <c r="D194" t="inlineStr">
        <is>
          <t>VÄSTRA GÖTALANDS LÄN</t>
        </is>
      </c>
      <c r="E194" t="inlineStr">
        <is>
          <t>UDDEVALLA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10684-2022</t>
        </is>
      </c>
      <c r="B195" s="1" t="n">
        <v>44624</v>
      </c>
      <c r="C195" s="1" t="n">
        <v>45957</v>
      </c>
      <c r="D195" t="inlineStr">
        <is>
          <t>VÄSTRA GÖTALANDS LÄN</t>
        </is>
      </c>
      <c r="E195" t="inlineStr">
        <is>
          <t>UDDEVALLA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10900-2025</t>
        </is>
      </c>
      <c r="B196" s="1" t="n">
        <v>45722.69118055556</v>
      </c>
      <c r="C196" s="1" t="n">
        <v>45957</v>
      </c>
      <c r="D196" t="inlineStr">
        <is>
          <t>VÄSTRA GÖTALANDS LÄN</t>
        </is>
      </c>
      <c r="E196" t="inlineStr">
        <is>
          <t>UDDEVALLA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23895-2024</t>
        </is>
      </c>
      <c r="B197" s="1" t="n">
        <v>45455.67287037037</v>
      </c>
      <c r="C197" s="1" t="n">
        <v>45957</v>
      </c>
      <c r="D197" t="inlineStr">
        <is>
          <t>VÄSTRA GÖTALANDS LÄN</t>
        </is>
      </c>
      <c r="E197" t="inlineStr">
        <is>
          <t>UDDEVALLA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47103-2025</t>
        </is>
      </c>
      <c r="B198" s="1" t="n">
        <v>45929.65766203704</v>
      </c>
      <c r="C198" s="1" t="n">
        <v>45957</v>
      </c>
      <c r="D198" t="inlineStr">
        <is>
          <t>VÄSTRA GÖTALANDS LÄN</t>
        </is>
      </c>
      <c r="E198" t="inlineStr">
        <is>
          <t>UDDEVALLA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6364-2025</t>
        </is>
      </c>
      <c r="B199" s="1" t="n">
        <v>45699.37768518519</v>
      </c>
      <c r="C199" s="1" t="n">
        <v>45957</v>
      </c>
      <c r="D199" t="inlineStr">
        <is>
          <t>VÄSTRA GÖTALANDS LÄN</t>
        </is>
      </c>
      <c r="E199" t="inlineStr">
        <is>
          <t>UDDEVALLA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37431-2024</t>
        </is>
      </c>
      <c r="B200" s="1" t="n">
        <v>45540.65302083334</v>
      </c>
      <c r="C200" s="1" t="n">
        <v>45957</v>
      </c>
      <c r="D200" t="inlineStr">
        <is>
          <t>VÄSTRA GÖTALANDS LÄN</t>
        </is>
      </c>
      <c r="E200" t="inlineStr">
        <is>
          <t>UDDEVALLA</t>
        </is>
      </c>
      <c r="F200" t="inlineStr">
        <is>
          <t>Kyrkan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46480-2023</t>
        </is>
      </c>
      <c r="B201" s="1" t="n">
        <v>45197.63927083334</v>
      </c>
      <c r="C201" s="1" t="n">
        <v>45957</v>
      </c>
      <c r="D201" t="inlineStr">
        <is>
          <t>VÄSTRA GÖTALANDS LÄN</t>
        </is>
      </c>
      <c r="E201" t="inlineStr">
        <is>
          <t>UDDEVALLA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48029-2025</t>
        </is>
      </c>
      <c r="B202" s="1" t="n">
        <v>45932</v>
      </c>
      <c r="C202" s="1" t="n">
        <v>45957</v>
      </c>
      <c r="D202" t="inlineStr">
        <is>
          <t>VÄSTRA GÖTALANDS LÄN</t>
        </is>
      </c>
      <c r="E202" t="inlineStr">
        <is>
          <t>UDDEVALLA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4639-2022</t>
        </is>
      </c>
      <c r="B203" s="1" t="n">
        <v>44592</v>
      </c>
      <c r="C203" s="1" t="n">
        <v>45957</v>
      </c>
      <c r="D203" t="inlineStr">
        <is>
          <t>VÄSTRA GÖTALANDS LÄN</t>
        </is>
      </c>
      <c r="E203" t="inlineStr">
        <is>
          <t>UDDEVALLA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46899-2024</t>
        </is>
      </c>
      <c r="B204" s="1" t="n">
        <v>45583.69771990741</v>
      </c>
      <c r="C204" s="1" t="n">
        <v>45957</v>
      </c>
      <c r="D204" t="inlineStr">
        <is>
          <t>VÄSTRA GÖTALANDS LÄN</t>
        </is>
      </c>
      <c r="E204" t="inlineStr">
        <is>
          <t>UDDEVALLA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58385-2024</t>
        </is>
      </c>
      <c r="B205" s="1" t="n">
        <v>45633.38069444444</v>
      </c>
      <c r="C205" s="1" t="n">
        <v>45957</v>
      </c>
      <c r="D205" t="inlineStr">
        <is>
          <t>VÄSTRA GÖTALANDS LÄN</t>
        </is>
      </c>
      <c r="E205" t="inlineStr">
        <is>
          <t>UDDEVALLA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15334-2024</t>
        </is>
      </c>
      <c r="B206" s="1" t="n">
        <v>45400.73114583334</v>
      </c>
      <c r="C206" s="1" t="n">
        <v>45957</v>
      </c>
      <c r="D206" t="inlineStr">
        <is>
          <t>VÄSTRA GÖTALANDS LÄN</t>
        </is>
      </c>
      <c r="E206" t="inlineStr">
        <is>
          <t>UDDEVALLA</t>
        </is>
      </c>
      <c r="F206" t="inlineStr">
        <is>
          <t>Kyrkan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39615-2025</t>
        </is>
      </c>
      <c r="B207" s="1" t="n">
        <v>45890.56453703704</v>
      </c>
      <c r="C207" s="1" t="n">
        <v>45957</v>
      </c>
      <c r="D207" t="inlineStr">
        <is>
          <t>VÄSTRA GÖTALANDS LÄN</t>
        </is>
      </c>
      <c r="E207" t="inlineStr">
        <is>
          <t>UDDEVALLA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11076-2025</t>
        </is>
      </c>
      <c r="B208" s="1" t="n">
        <v>45723.5541087963</v>
      </c>
      <c r="C208" s="1" t="n">
        <v>45957</v>
      </c>
      <c r="D208" t="inlineStr">
        <is>
          <t>VÄSTRA GÖTALANDS LÄN</t>
        </is>
      </c>
      <c r="E208" t="inlineStr">
        <is>
          <t>UDDEVALLA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39395-2025</t>
        </is>
      </c>
      <c r="B209" s="1" t="n">
        <v>45889.63163194444</v>
      </c>
      <c r="C209" s="1" t="n">
        <v>45957</v>
      </c>
      <c r="D209" t="inlineStr">
        <is>
          <t>VÄSTRA GÖTALANDS LÄN</t>
        </is>
      </c>
      <c r="E209" t="inlineStr">
        <is>
          <t>UDDEVALLA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28222-2025</t>
        </is>
      </c>
      <c r="B210" s="1" t="n">
        <v>45818.47643518518</v>
      </c>
      <c r="C210" s="1" t="n">
        <v>45957</v>
      </c>
      <c r="D210" t="inlineStr">
        <is>
          <t>VÄSTRA GÖTALANDS LÄN</t>
        </is>
      </c>
      <c r="E210" t="inlineStr">
        <is>
          <t>UDDEVALLA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47603-2025</t>
        </is>
      </c>
      <c r="B211" s="1" t="n">
        <v>45931.46130787037</v>
      </c>
      <c r="C211" s="1" t="n">
        <v>45957</v>
      </c>
      <c r="D211" t="inlineStr">
        <is>
          <t>VÄSTRA GÖTALANDS LÄN</t>
        </is>
      </c>
      <c r="E211" t="inlineStr">
        <is>
          <t>UDDEVALLA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39616-2025</t>
        </is>
      </c>
      <c r="B212" s="1" t="n">
        <v>45890.56574074074</v>
      </c>
      <c r="C212" s="1" t="n">
        <v>45957</v>
      </c>
      <c r="D212" t="inlineStr">
        <is>
          <t>VÄSTRA GÖTALANDS LÄN</t>
        </is>
      </c>
      <c r="E212" t="inlineStr">
        <is>
          <t>UDDEVALLA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40135-2025</t>
        </is>
      </c>
      <c r="B213" s="1" t="n">
        <v>45894</v>
      </c>
      <c r="C213" s="1" t="n">
        <v>45957</v>
      </c>
      <c r="D213" t="inlineStr">
        <is>
          <t>VÄSTRA GÖTALANDS LÄN</t>
        </is>
      </c>
      <c r="E213" t="inlineStr">
        <is>
          <t>UDDEVALLA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6875-2022</t>
        </is>
      </c>
      <c r="B214" s="1" t="n">
        <v>44602</v>
      </c>
      <c r="C214" s="1" t="n">
        <v>45957</v>
      </c>
      <c r="D214" t="inlineStr">
        <is>
          <t>VÄSTRA GÖTALANDS LÄN</t>
        </is>
      </c>
      <c r="E214" t="inlineStr">
        <is>
          <t>UDDEVALLA</t>
        </is>
      </c>
      <c r="G214" t="n">
        <v>9.6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28228-2025</t>
        </is>
      </c>
      <c r="B215" s="1" t="n">
        <v>45818.48547453704</v>
      </c>
      <c r="C215" s="1" t="n">
        <v>45957</v>
      </c>
      <c r="D215" t="inlineStr">
        <is>
          <t>VÄSTRA GÖTALANDS LÄN</t>
        </is>
      </c>
      <c r="E215" t="inlineStr">
        <is>
          <t>UDDEVALLA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28803-2025</t>
        </is>
      </c>
      <c r="B216" s="1" t="n">
        <v>45820</v>
      </c>
      <c r="C216" s="1" t="n">
        <v>45957</v>
      </c>
      <c r="D216" t="inlineStr">
        <is>
          <t>VÄSTRA GÖTALANDS LÄN</t>
        </is>
      </c>
      <c r="E216" t="inlineStr">
        <is>
          <t>UDDEVALLA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22603-2023</t>
        </is>
      </c>
      <c r="B217" s="1" t="n">
        <v>45071</v>
      </c>
      <c r="C217" s="1" t="n">
        <v>45957</v>
      </c>
      <c r="D217" t="inlineStr">
        <is>
          <t>VÄSTRA GÖTALANDS LÄN</t>
        </is>
      </c>
      <c r="E217" t="inlineStr">
        <is>
          <t>UDDEVALLA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52889-2023</t>
        </is>
      </c>
      <c r="B218" s="1" t="n">
        <v>45226</v>
      </c>
      <c r="C218" s="1" t="n">
        <v>45957</v>
      </c>
      <c r="D218" t="inlineStr">
        <is>
          <t>VÄSTRA GÖTALANDS LÄN</t>
        </is>
      </c>
      <c r="E218" t="inlineStr">
        <is>
          <t>UDDEVALLA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62073-2024</t>
        </is>
      </c>
      <c r="B219" s="1" t="n">
        <v>45656.41005787037</v>
      </c>
      <c r="C219" s="1" t="n">
        <v>45957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Kommuner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62075-2024</t>
        </is>
      </c>
      <c r="B220" s="1" t="n">
        <v>45656.41354166667</v>
      </c>
      <c r="C220" s="1" t="n">
        <v>45957</v>
      </c>
      <c r="D220" t="inlineStr">
        <is>
          <t>VÄSTRA GÖTALANDS LÄN</t>
        </is>
      </c>
      <c r="E220" t="inlineStr">
        <is>
          <t>UDDEVALLA</t>
        </is>
      </c>
      <c r="F220" t="inlineStr">
        <is>
          <t>Kommuner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29890-2025</t>
        </is>
      </c>
      <c r="B221" s="1" t="n">
        <v>45826.37506944445</v>
      </c>
      <c r="C221" s="1" t="n">
        <v>45957</v>
      </c>
      <c r="D221" t="inlineStr">
        <is>
          <t>VÄSTRA GÖTALANDS LÄN</t>
        </is>
      </c>
      <c r="E221" t="inlineStr">
        <is>
          <t>UDDEVALLA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29929-2025</t>
        </is>
      </c>
      <c r="B222" s="1" t="n">
        <v>45826.43549768518</v>
      </c>
      <c r="C222" s="1" t="n">
        <v>45957</v>
      </c>
      <c r="D222" t="inlineStr">
        <is>
          <t>VÄSTRA GÖTALANDS LÄN</t>
        </is>
      </c>
      <c r="E222" t="inlineStr">
        <is>
          <t>UDDEVALLA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29928-2025</t>
        </is>
      </c>
      <c r="B223" s="1" t="n">
        <v>45826.43283564815</v>
      </c>
      <c r="C223" s="1" t="n">
        <v>45957</v>
      </c>
      <c r="D223" t="inlineStr">
        <is>
          <t>VÄSTRA GÖTALANDS LÄN</t>
        </is>
      </c>
      <c r="E223" t="inlineStr">
        <is>
          <t>UDDEVALLA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29631-2025</t>
        </is>
      </c>
      <c r="B224" s="1" t="n">
        <v>45825.44777777778</v>
      </c>
      <c r="C224" s="1" t="n">
        <v>45957</v>
      </c>
      <c r="D224" t="inlineStr">
        <is>
          <t>VÄSTRA GÖTALANDS LÄN</t>
        </is>
      </c>
      <c r="E224" t="inlineStr">
        <is>
          <t>UDDEVALLA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29919-2025</t>
        </is>
      </c>
      <c r="B225" s="1" t="n">
        <v>45826.42263888889</v>
      </c>
      <c r="C225" s="1" t="n">
        <v>45957</v>
      </c>
      <c r="D225" t="inlineStr">
        <is>
          <t>VÄSTRA GÖTALANDS LÄN</t>
        </is>
      </c>
      <c r="E225" t="inlineStr">
        <is>
          <t>UDDEVALLA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29921-2025</t>
        </is>
      </c>
      <c r="B226" s="1" t="n">
        <v>45826.42519675926</v>
      </c>
      <c r="C226" s="1" t="n">
        <v>45957</v>
      </c>
      <c r="D226" t="inlineStr">
        <is>
          <t>VÄSTRA GÖTALANDS LÄN</t>
        </is>
      </c>
      <c r="E226" t="inlineStr">
        <is>
          <t>UDDEVALLA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40331-2025</t>
        </is>
      </c>
      <c r="B227" s="1" t="n">
        <v>45895</v>
      </c>
      <c r="C227" s="1" t="n">
        <v>45957</v>
      </c>
      <c r="D227" t="inlineStr">
        <is>
          <t>VÄSTRA GÖTALANDS LÄN</t>
        </is>
      </c>
      <c r="E227" t="inlineStr">
        <is>
          <t>UDDEVALLA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30954-2025</t>
        </is>
      </c>
      <c r="B228" s="1" t="n">
        <v>45832.43674768518</v>
      </c>
      <c r="C228" s="1" t="n">
        <v>45957</v>
      </c>
      <c r="D228" t="inlineStr">
        <is>
          <t>VÄSTRA GÖTALANDS LÄN</t>
        </is>
      </c>
      <c r="E228" t="inlineStr">
        <is>
          <t>UDDEVALLA</t>
        </is>
      </c>
      <c r="G228" t="n">
        <v>11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30802-2025</t>
        </is>
      </c>
      <c r="B229" s="1" t="n">
        <v>45831.6530787037</v>
      </c>
      <c r="C229" s="1" t="n">
        <v>45957</v>
      </c>
      <c r="D229" t="inlineStr">
        <is>
          <t>VÄSTRA GÖTALANDS LÄN</t>
        </is>
      </c>
      <c r="E229" t="inlineStr">
        <is>
          <t>UDDEVALLA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49535-2025</t>
        </is>
      </c>
      <c r="B230" s="1" t="n">
        <v>45939.41678240741</v>
      </c>
      <c r="C230" s="1" t="n">
        <v>45957</v>
      </c>
      <c r="D230" t="inlineStr">
        <is>
          <t>VÄSTRA GÖTALANDS LÄN</t>
        </is>
      </c>
      <c r="E230" t="inlineStr">
        <is>
          <t>UDDEVALLA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50274-2024</t>
        </is>
      </c>
      <c r="B231" s="1" t="n">
        <v>45600.600625</v>
      </c>
      <c r="C231" s="1" t="n">
        <v>45957</v>
      </c>
      <c r="D231" t="inlineStr">
        <is>
          <t>VÄSTRA GÖTALANDS LÄN</t>
        </is>
      </c>
      <c r="E231" t="inlineStr">
        <is>
          <t>UDDEVALLA</t>
        </is>
      </c>
      <c r="G231" t="n">
        <v>20.1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52905-2023</t>
        </is>
      </c>
      <c r="B232" s="1" t="n">
        <v>45226</v>
      </c>
      <c r="C232" s="1" t="n">
        <v>45957</v>
      </c>
      <c r="D232" t="inlineStr">
        <is>
          <t>VÄSTRA GÖTALANDS LÄN</t>
        </is>
      </c>
      <c r="E232" t="inlineStr">
        <is>
          <t>UDDEVALLA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41156-2024</t>
        </is>
      </c>
      <c r="B233" s="1" t="n">
        <v>45559.47763888889</v>
      </c>
      <c r="C233" s="1" t="n">
        <v>45957</v>
      </c>
      <c r="D233" t="inlineStr">
        <is>
          <t>VÄSTRA GÖTALANDS LÄN</t>
        </is>
      </c>
      <c r="E233" t="inlineStr">
        <is>
          <t>UDDEVALLA</t>
        </is>
      </c>
      <c r="G233" t="n">
        <v>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49737-2025</t>
        </is>
      </c>
      <c r="B234" s="1" t="n">
        <v>45940.30331018518</v>
      </c>
      <c r="C234" s="1" t="n">
        <v>45957</v>
      </c>
      <c r="D234" t="inlineStr">
        <is>
          <t>VÄSTRA GÖTALANDS LÄN</t>
        </is>
      </c>
      <c r="E234" t="inlineStr">
        <is>
          <t>UDDEVALLA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15716-2025</t>
        </is>
      </c>
      <c r="B235" s="1" t="n">
        <v>45748.50568287037</v>
      </c>
      <c r="C235" s="1" t="n">
        <v>45957</v>
      </c>
      <c r="D235" t="inlineStr">
        <is>
          <t>VÄSTRA GÖTALANDS LÄN</t>
        </is>
      </c>
      <c r="E235" t="inlineStr">
        <is>
          <t>UDDEVALLA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14604-2022</t>
        </is>
      </c>
      <c r="B236" s="1" t="n">
        <v>44655.59598379629</v>
      </c>
      <c r="C236" s="1" t="n">
        <v>45957</v>
      </c>
      <c r="D236" t="inlineStr">
        <is>
          <t>VÄSTRA GÖTALANDS LÄN</t>
        </is>
      </c>
      <c r="E236" t="inlineStr">
        <is>
          <t>UDDEVALLA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16332-2025</t>
        </is>
      </c>
      <c r="B237" s="1" t="n">
        <v>45751.36189814815</v>
      </c>
      <c r="C237" s="1" t="n">
        <v>45957</v>
      </c>
      <c r="D237" t="inlineStr">
        <is>
          <t>VÄSTRA GÖTALANDS LÄN</t>
        </is>
      </c>
      <c r="E237" t="inlineStr">
        <is>
          <t>UDDEVALLA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24081-2024</t>
        </is>
      </c>
      <c r="B238" s="1" t="n">
        <v>45456.57019675926</v>
      </c>
      <c r="C238" s="1" t="n">
        <v>45957</v>
      </c>
      <c r="D238" t="inlineStr">
        <is>
          <t>VÄSTRA GÖTALANDS LÄN</t>
        </is>
      </c>
      <c r="E238" t="inlineStr">
        <is>
          <t>UDDEVALLA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11770-2022</t>
        </is>
      </c>
      <c r="B239" s="1" t="n">
        <v>44634</v>
      </c>
      <c r="C239" s="1" t="n">
        <v>45957</v>
      </c>
      <c r="D239" t="inlineStr">
        <is>
          <t>VÄSTRA GÖTALANDS LÄN</t>
        </is>
      </c>
      <c r="E239" t="inlineStr">
        <is>
          <t>UDDEVALLA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13710-2025</t>
        </is>
      </c>
      <c r="B240" s="1" t="n">
        <v>45737.34603009259</v>
      </c>
      <c r="C240" s="1" t="n">
        <v>45957</v>
      </c>
      <c r="D240" t="inlineStr">
        <is>
          <t>VÄSTRA GÖTALANDS LÄN</t>
        </is>
      </c>
      <c r="E240" t="inlineStr">
        <is>
          <t>UDDEVALLA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59674-2023</t>
        </is>
      </c>
      <c r="B241" s="1" t="n">
        <v>45255</v>
      </c>
      <c r="C241" s="1" t="n">
        <v>45957</v>
      </c>
      <c r="D241" t="inlineStr">
        <is>
          <t>VÄSTRA GÖTALANDS LÄN</t>
        </is>
      </c>
      <c r="E241" t="inlineStr">
        <is>
          <t>UDDEVALLA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41567-2025</t>
        </is>
      </c>
      <c r="B242" s="1" t="n">
        <v>45901.60652777777</v>
      </c>
      <c r="C242" s="1" t="n">
        <v>45957</v>
      </c>
      <c r="D242" t="inlineStr">
        <is>
          <t>VÄSTRA GÖTALANDS LÄN</t>
        </is>
      </c>
      <c r="E242" t="inlineStr">
        <is>
          <t>UDDEVALLA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62045-2024</t>
        </is>
      </c>
      <c r="B243" s="1" t="n">
        <v>45656.36090277778</v>
      </c>
      <c r="C243" s="1" t="n">
        <v>45957</v>
      </c>
      <c r="D243" t="inlineStr">
        <is>
          <t>VÄSTRA GÖTALANDS LÄN</t>
        </is>
      </c>
      <c r="E243" t="inlineStr">
        <is>
          <t>UDDEVALLA</t>
        </is>
      </c>
      <c r="F243" t="inlineStr">
        <is>
          <t>Kommuner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4505-2023</t>
        </is>
      </c>
      <c r="B244" s="1" t="n">
        <v>44956.56306712963</v>
      </c>
      <c r="C244" s="1" t="n">
        <v>45957</v>
      </c>
      <c r="D244" t="inlineStr">
        <is>
          <t>VÄSTRA GÖTALANDS LÄN</t>
        </is>
      </c>
      <c r="E244" t="inlineStr">
        <is>
          <t>UDDEVALLA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659-2025</t>
        </is>
      </c>
      <c r="B245" s="1" t="n">
        <v>45664.68422453704</v>
      </c>
      <c r="C245" s="1" t="n">
        <v>45957</v>
      </c>
      <c r="D245" t="inlineStr">
        <is>
          <t>VÄSTRA GÖTALANDS LÄN</t>
        </is>
      </c>
      <c r="E245" t="inlineStr">
        <is>
          <t>UDDEVALLA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41579-2025</t>
        </is>
      </c>
      <c r="B246" s="1" t="n">
        <v>45901.62109953703</v>
      </c>
      <c r="C246" s="1" t="n">
        <v>45957</v>
      </c>
      <c r="D246" t="inlineStr">
        <is>
          <t>VÄSTRA GÖTALANDS LÄN</t>
        </is>
      </c>
      <c r="E246" t="inlineStr">
        <is>
          <t>UDDEVALLA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11021-2023</t>
        </is>
      </c>
      <c r="B247" s="1" t="n">
        <v>44991.81690972222</v>
      </c>
      <c r="C247" s="1" t="n">
        <v>45957</v>
      </c>
      <c r="D247" t="inlineStr">
        <is>
          <t>VÄSTRA GÖTALANDS LÄN</t>
        </is>
      </c>
      <c r="E247" t="inlineStr">
        <is>
          <t>UDDEVALLA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40037-2021</t>
        </is>
      </c>
      <c r="B248" s="1" t="n">
        <v>44418</v>
      </c>
      <c r="C248" s="1" t="n">
        <v>45957</v>
      </c>
      <c r="D248" t="inlineStr">
        <is>
          <t>VÄSTRA GÖTALANDS LÄN</t>
        </is>
      </c>
      <c r="E248" t="inlineStr">
        <is>
          <t>UDDEVALLA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60242-2024</t>
        </is>
      </c>
      <c r="B249" s="1" t="n">
        <v>45642.79674768518</v>
      </c>
      <c r="C249" s="1" t="n">
        <v>45957</v>
      </c>
      <c r="D249" t="inlineStr">
        <is>
          <t>VÄSTRA GÖTALANDS LÄN</t>
        </is>
      </c>
      <c r="E249" t="inlineStr">
        <is>
          <t>UDDEVALLA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33472-2025</t>
        </is>
      </c>
      <c r="B250" s="1" t="n">
        <v>45841.48960648148</v>
      </c>
      <c r="C250" s="1" t="n">
        <v>45957</v>
      </c>
      <c r="D250" t="inlineStr">
        <is>
          <t>VÄSTRA GÖTALANDS LÄN</t>
        </is>
      </c>
      <c r="E250" t="inlineStr">
        <is>
          <t>UDDEVALLA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5635-2025</t>
        </is>
      </c>
      <c r="B251" s="1" t="n">
        <v>45693.67005787037</v>
      </c>
      <c r="C251" s="1" t="n">
        <v>45957</v>
      </c>
      <c r="D251" t="inlineStr">
        <is>
          <t>VÄSTRA GÖTALANDS LÄN</t>
        </is>
      </c>
      <c r="E251" t="inlineStr">
        <is>
          <t>UDDEVALLA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49721-2025</t>
        </is>
      </c>
      <c r="B252" s="1" t="n">
        <v>45939.81811342593</v>
      </c>
      <c r="C252" s="1" t="n">
        <v>45957</v>
      </c>
      <c r="D252" t="inlineStr">
        <is>
          <t>VÄSTRA GÖTALANDS LÄN</t>
        </is>
      </c>
      <c r="E252" t="inlineStr">
        <is>
          <t>UDDEVALLA</t>
        </is>
      </c>
      <c r="G252" t="n">
        <v>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41572-2025</t>
        </is>
      </c>
      <c r="B253" s="1" t="n">
        <v>45901.61446759259</v>
      </c>
      <c r="C253" s="1" t="n">
        <v>45957</v>
      </c>
      <c r="D253" t="inlineStr">
        <is>
          <t>VÄSTRA GÖTALANDS LÄN</t>
        </is>
      </c>
      <c r="E253" t="inlineStr">
        <is>
          <t>UDDEVALLA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41576-2025</t>
        </is>
      </c>
      <c r="B254" s="1" t="n">
        <v>45901.6183912037</v>
      </c>
      <c r="C254" s="1" t="n">
        <v>45957</v>
      </c>
      <c r="D254" t="inlineStr">
        <is>
          <t>VÄSTRA GÖTALANDS LÄN</t>
        </is>
      </c>
      <c r="E254" t="inlineStr">
        <is>
          <t>UDDEVALLA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33996-2025</t>
        </is>
      </c>
      <c r="B255" s="1" t="n">
        <v>45843.84158564815</v>
      </c>
      <c r="C255" s="1" t="n">
        <v>45957</v>
      </c>
      <c r="D255" t="inlineStr">
        <is>
          <t>VÄSTRA GÖTALANDS LÄN</t>
        </is>
      </c>
      <c r="E255" t="inlineStr">
        <is>
          <t>UDDEVALLA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50586-2025</t>
        </is>
      </c>
      <c r="B256" s="1" t="n">
        <v>45945.59425925926</v>
      </c>
      <c r="C256" s="1" t="n">
        <v>45957</v>
      </c>
      <c r="D256" t="inlineStr">
        <is>
          <t>VÄSTRA GÖTALANDS LÄN</t>
        </is>
      </c>
      <c r="E256" t="inlineStr">
        <is>
          <t>UDDEVALLA</t>
        </is>
      </c>
      <c r="G256" t="n">
        <v>11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50611-2025</t>
        </is>
      </c>
      <c r="B257" s="1" t="n">
        <v>45945.62559027778</v>
      </c>
      <c r="C257" s="1" t="n">
        <v>45957</v>
      </c>
      <c r="D257" t="inlineStr">
        <is>
          <t>VÄSTRA GÖTALANDS LÄN</t>
        </is>
      </c>
      <c r="E257" t="inlineStr">
        <is>
          <t>UDDEVALLA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50617-2025</t>
        </is>
      </c>
      <c r="B258" s="1" t="n">
        <v>45945.62987268518</v>
      </c>
      <c r="C258" s="1" t="n">
        <v>45957</v>
      </c>
      <c r="D258" t="inlineStr">
        <is>
          <t>VÄSTRA GÖTALANDS LÄN</t>
        </is>
      </c>
      <c r="E258" t="inlineStr">
        <is>
          <t>UDDEVALLA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34269-2025</t>
        </is>
      </c>
      <c r="B259" s="1" t="n">
        <v>45845.7765162037</v>
      </c>
      <c r="C259" s="1" t="n">
        <v>45957</v>
      </c>
      <c r="D259" t="inlineStr">
        <is>
          <t>VÄSTRA GÖTALANDS LÄN</t>
        </is>
      </c>
      <c r="E259" t="inlineStr">
        <is>
          <t>UDDEVALLA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18227-2025</t>
        </is>
      </c>
      <c r="B260" s="1" t="n">
        <v>45761.80167824074</v>
      </c>
      <c r="C260" s="1" t="n">
        <v>45957</v>
      </c>
      <c r="D260" t="inlineStr">
        <is>
          <t>VÄSTRA GÖTALANDS LÄN</t>
        </is>
      </c>
      <c r="E260" t="inlineStr">
        <is>
          <t>UDDEVALLA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34493-2025</t>
        </is>
      </c>
      <c r="B261" s="1" t="n">
        <v>45847.42376157407</v>
      </c>
      <c r="C261" s="1" t="n">
        <v>45957</v>
      </c>
      <c r="D261" t="inlineStr">
        <is>
          <t>VÄSTRA GÖTALANDS LÄN</t>
        </is>
      </c>
      <c r="E261" t="inlineStr">
        <is>
          <t>UDDEVALLA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38389-2023</t>
        </is>
      </c>
      <c r="B262" s="1" t="n">
        <v>45162</v>
      </c>
      <c r="C262" s="1" t="n">
        <v>45957</v>
      </c>
      <c r="D262" t="inlineStr">
        <is>
          <t>VÄSTRA GÖTALANDS LÄN</t>
        </is>
      </c>
      <c r="E262" t="inlineStr">
        <is>
          <t>UDDEVALLA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50580-2025</t>
        </is>
      </c>
      <c r="B263" s="1" t="n">
        <v>45945.58512731481</v>
      </c>
      <c r="C263" s="1" t="n">
        <v>45957</v>
      </c>
      <c r="D263" t="inlineStr">
        <is>
          <t>VÄSTRA GÖTALANDS LÄN</t>
        </is>
      </c>
      <c r="E263" t="inlineStr">
        <is>
          <t>UDDEVALLA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50609-2025</t>
        </is>
      </c>
      <c r="B264" s="1" t="n">
        <v>45945.6228125</v>
      </c>
      <c r="C264" s="1" t="n">
        <v>45957</v>
      </c>
      <c r="D264" t="inlineStr">
        <is>
          <t>VÄSTRA GÖTALANDS LÄN</t>
        </is>
      </c>
      <c r="E264" t="inlineStr">
        <is>
          <t>UDDEVALLA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33205-2023</t>
        </is>
      </c>
      <c r="B265" s="1" t="n">
        <v>45127</v>
      </c>
      <c r="C265" s="1" t="n">
        <v>45957</v>
      </c>
      <c r="D265" t="inlineStr">
        <is>
          <t>VÄSTRA GÖTALANDS LÄN</t>
        </is>
      </c>
      <c r="E265" t="inlineStr">
        <is>
          <t>UDDEVALLA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49142-2024</t>
        </is>
      </c>
      <c r="B266" s="1" t="n">
        <v>45594.71888888889</v>
      </c>
      <c r="C266" s="1" t="n">
        <v>45957</v>
      </c>
      <c r="D266" t="inlineStr">
        <is>
          <t>VÄSTRA GÖTALANDS LÄN</t>
        </is>
      </c>
      <c r="E266" t="inlineStr">
        <is>
          <t>UDDEVALLA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43271-2023</t>
        </is>
      </c>
      <c r="B267" s="1" t="n">
        <v>45183</v>
      </c>
      <c r="C267" s="1" t="n">
        <v>45957</v>
      </c>
      <c r="D267" t="inlineStr">
        <is>
          <t>VÄSTRA GÖTALANDS LÄN</t>
        </is>
      </c>
      <c r="E267" t="inlineStr">
        <is>
          <t>UDDEVALLA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44133-2024</t>
        </is>
      </c>
      <c r="B268" s="1" t="n">
        <v>45572.65665509259</v>
      </c>
      <c r="C268" s="1" t="n">
        <v>45957</v>
      </c>
      <c r="D268" t="inlineStr">
        <is>
          <t>VÄSTRA GÖTALANDS LÄN</t>
        </is>
      </c>
      <c r="E268" t="inlineStr">
        <is>
          <t>UDDEVALLA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17824-2025</t>
        </is>
      </c>
      <c r="B269" s="1" t="n">
        <v>45758.57325231482</v>
      </c>
      <c r="C269" s="1" t="n">
        <v>45957</v>
      </c>
      <c r="D269" t="inlineStr">
        <is>
          <t>VÄSTRA GÖTALANDS LÄN</t>
        </is>
      </c>
      <c r="E269" t="inlineStr">
        <is>
          <t>UDDEVALLA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4771-2025</t>
        </is>
      </c>
      <c r="B270" s="1" t="n">
        <v>45688.49644675926</v>
      </c>
      <c r="C270" s="1" t="n">
        <v>45957</v>
      </c>
      <c r="D270" t="inlineStr">
        <is>
          <t>VÄSTRA GÖTALANDS LÄN</t>
        </is>
      </c>
      <c r="E270" t="inlineStr">
        <is>
          <t>UDDEVALLA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42658-2025</t>
        </is>
      </c>
      <c r="B271" s="1" t="n">
        <v>45907.52702546296</v>
      </c>
      <c r="C271" s="1" t="n">
        <v>45957</v>
      </c>
      <c r="D271" t="inlineStr">
        <is>
          <t>VÄSTRA GÖTALANDS LÄN</t>
        </is>
      </c>
      <c r="E271" t="inlineStr">
        <is>
          <t>UDDEVALLA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12169-2023</t>
        </is>
      </c>
      <c r="B272" s="1" t="n">
        <v>44998</v>
      </c>
      <c r="C272" s="1" t="n">
        <v>45957</v>
      </c>
      <c r="D272" t="inlineStr">
        <is>
          <t>VÄSTRA GÖTALANDS LÄN</t>
        </is>
      </c>
      <c r="E272" t="inlineStr">
        <is>
          <t>UDDEVALLA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47896-2024</t>
        </is>
      </c>
      <c r="B273" s="1" t="n">
        <v>45588</v>
      </c>
      <c r="C273" s="1" t="n">
        <v>45957</v>
      </c>
      <c r="D273" t="inlineStr">
        <is>
          <t>VÄSTRA GÖTALANDS LÄN</t>
        </is>
      </c>
      <c r="E273" t="inlineStr">
        <is>
          <t>UDDEVALLA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42534-2025</t>
        </is>
      </c>
      <c r="B274" s="1" t="n">
        <v>45905.56790509259</v>
      </c>
      <c r="C274" s="1" t="n">
        <v>45957</v>
      </c>
      <c r="D274" t="inlineStr">
        <is>
          <t>VÄSTRA GÖTALANDS LÄN</t>
        </is>
      </c>
      <c r="E274" t="inlineStr">
        <is>
          <t>UDDEVALLA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57824-2024</t>
        </is>
      </c>
      <c r="B275" s="1" t="n">
        <v>45631.38447916666</v>
      </c>
      <c r="C275" s="1" t="n">
        <v>45957</v>
      </c>
      <c r="D275" t="inlineStr">
        <is>
          <t>VÄSTRA GÖTALANDS LÄN</t>
        </is>
      </c>
      <c r="E275" t="inlineStr">
        <is>
          <t>UDDEVALLA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23806-2024</t>
        </is>
      </c>
      <c r="B276" s="1" t="n">
        <v>45455.44231481481</v>
      </c>
      <c r="C276" s="1" t="n">
        <v>45957</v>
      </c>
      <c r="D276" t="inlineStr">
        <is>
          <t>VÄSTRA GÖTALANDS LÄN</t>
        </is>
      </c>
      <c r="E276" t="inlineStr">
        <is>
          <t>UDDEVALLA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17131-2025</t>
        </is>
      </c>
      <c r="B277" s="1" t="n">
        <v>45755.74113425926</v>
      </c>
      <c r="C277" s="1" t="n">
        <v>45957</v>
      </c>
      <c r="D277" t="inlineStr">
        <is>
          <t>VÄSTRA GÖTALANDS LÄN</t>
        </is>
      </c>
      <c r="E277" t="inlineStr">
        <is>
          <t>UDDEVALLA</t>
        </is>
      </c>
      <c r="G277" t="n">
        <v>8.1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5632-2025</t>
        </is>
      </c>
      <c r="B278" s="1" t="n">
        <v>45693.6652662037</v>
      </c>
      <c r="C278" s="1" t="n">
        <v>45957</v>
      </c>
      <c r="D278" t="inlineStr">
        <is>
          <t>VÄSTRA GÖTALANDS LÄN</t>
        </is>
      </c>
      <c r="E278" t="inlineStr">
        <is>
          <t>UDDEVALLA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57755-2024</t>
        </is>
      </c>
      <c r="B279" s="1" t="n">
        <v>45630.84311342592</v>
      </c>
      <c r="C279" s="1" t="n">
        <v>45957</v>
      </c>
      <c r="D279" t="inlineStr">
        <is>
          <t>VÄSTRA GÖTALANDS LÄN</t>
        </is>
      </c>
      <c r="E279" t="inlineStr">
        <is>
          <t>UDDEVALLA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25813-2022</t>
        </is>
      </c>
      <c r="B280" s="1" t="n">
        <v>44733</v>
      </c>
      <c r="C280" s="1" t="n">
        <v>45957</v>
      </c>
      <c r="D280" t="inlineStr">
        <is>
          <t>VÄSTRA GÖTALANDS LÄN</t>
        </is>
      </c>
      <c r="E280" t="inlineStr">
        <is>
          <t>UDDEVALLA</t>
        </is>
      </c>
      <c r="G280" t="n">
        <v>7.2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22923-2022</t>
        </is>
      </c>
      <c r="B281" s="1" t="n">
        <v>44715</v>
      </c>
      <c r="C281" s="1" t="n">
        <v>45957</v>
      </c>
      <c r="D281" t="inlineStr">
        <is>
          <t>VÄSTRA GÖTALANDS LÄN</t>
        </is>
      </c>
      <c r="E281" t="inlineStr">
        <is>
          <t>UDDEVALLA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55731-2023</t>
        </is>
      </c>
      <c r="B282" s="1" t="n">
        <v>45239</v>
      </c>
      <c r="C282" s="1" t="n">
        <v>45957</v>
      </c>
      <c r="D282" t="inlineStr">
        <is>
          <t>VÄSTRA GÖTALANDS LÄN</t>
        </is>
      </c>
      <c r="E282" t="inlineStr">
        <is>
          <t>UDDEVALLA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39991-2022</t>
        </is>
      </c>
      <c r="B283" s="1" t="n">
        <v>44820.35342592592</v>
      </c>
      <c r="C283" s="1" t="n">
        <v>45957</v>
      </c>
      <c r="D283" t="inlineStr">
        <is>
          <t>VÄSTRA GÖTALANDS LÄN</t>
        </is>
      </c>
      <c r="E283" t="inlineStr">
        <is>
          <t>UDDEVALLA</t>
        </is>
      </c>
      <c r="G283" t="n">
        <v>7.7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39088-2022</t>
        </is>
      </c>
      <c r="B284" s="1" t="n">
        <v>44817.41553240741</v>
      </c>
      <c r="C284" s="1" t="n">
        <v>45957</v>
      </c>
      <c r="D284" t="inlineStr">
        <is>
          <t>VÄSTRA GÖTALANDS LÄN</t>
        </is>
      </c>
      <c r="E284" t="inlineStr">
        <is>
          <t>UDDEVALLA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32531-2023</t>
        </is>
      </c>
      <c r="B285" s="1" t="n">
        <v>45121</v>
      </c>
      <c r="C285" s="1" t="n">
        <v>45957</v>
      </c>
      <c r="D285" t="inlineStr">
        <is>
          <t>VÄSTRA GÖTALANDS LÄN</t>
        </is>
      </c>
      <c r="E285" t="inlineStr">
        <is>
          <t>UDDEVALLA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11850-2021</t>
        </is>
      </c>
      <c r="B286" s="1" t="n">
        <v>44265</v>
      </c>
      <c r="C286" s="1" t="n">
        <v>45957</v>
      </c>
      <c r="D286" t="inlineStr">
        <is>
          <t>VÄSTRA GÖTALANDS LÄN</t>
        </is>
      </c>
      <c r="E286" t="inlineStr">
        <is>
          <t>UDDEVALLA</t>
        </is>
      </c>
      <c r="G286" t="n">
        <v>7.6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65909-2020</t>
        </is>
      </c>
      <c r="B287" s="1" t="n">
        <v>44175</v>
      </c>
      <c r="C287" s="1" t="n">
        <v>45957</v>
      </c>
      <c r="D287" t="inlineStr">
        <is>
          <t>VÄSTRA GÖTALANDS LÄN</t>
        </is>
      </c>
      <c r="E287" t="inlineStr">
        <is>
          <t>UDDEVALLA</t>
        </is>
      </c>
      <c r="G287" t="n">
        <v>8.699999999999999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61629-2024</t>
        </is>
      </c>
      <c r="B288" s="1" t="n">
        <v>45646.66476851852</v>
      </c>
      <c r="C288" s="1" t="n">
        <v>45957</v>
      </c>
      <c r="D288" t="inlineStr">
        <is>
          <t>VÄSTRA GÖTALANDS LÄN</t>
        </is>
      </c>
      <c r="E288" t="inlineStr">
        <is>
          <t>UDDEVALLA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29526-2024</t>
        </is>
      </c>
      <c r="B289" s="1" t="n">
        <v>45484.46217592592</v>
      </c>
      <c r="C289" s="1" t="n">
        <v>45957</v>
      </c>
      <c r="D289" t="inlineStr">
        <is>
          <t>VÄSTRA GÖTALANDS LÄN</t>
        </is>
      </c>
      <c r="E289" t="inlineStr">
        <is>
          <t>UDDEVALLA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44086-2025</t>
        </is>
      </c>
      <c r="B290" s="1" t="n">
        <v>45914</v>
      </c>
      <c r="C290" s="1" t="n">
        <v>45957</v>
      </c>
      <c r="D290" t="inlineStr">
        <is>
          <t>VÄSTRA GÖTALANDS LÄN</t>
        </is>
      </c>
      <c r="E290" t="inlineStr">
        <is>
          <t>UDDEVALLA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44056-2025</t>
        </is>
      </c>
      <c r="B291" s="1" t="n">
        <v>45915.52861111111</v>
      </c>
      <c r="C291" s="1" t="n">
        <v>45957</v>
      </c>
      <c r="D291" t="inlineStr">
        <is>
          <t>VÄSTRA GÖTALANDS LÄN</t>
        </is>
      </c>
      <c r="E291" t="inlineStr">
        <is>
          <t>UDDEVALLA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44062-2025</t>
        </is>
      </c>
      <c r="B292" s="1" t="n">
        <v>45915.53877314815</v>
      </c>
      <c r="C292" s="1" t="n">
        <v>45957</v>
      </c>
      <c r="D292" t="inlineStr">
        <is>
          <t>VÄSTRA GÖTALANDS LÄN</t>
        </is>
      </c>
      <c r="E292" t="inlineStr">
        <is>
          <t>UDDEVALLA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1293-2024</t>
        </is>
      </c>
      <c r="B293" s="1" t="n">
        <v>45303.34233796296</v>
      </c>
      <c r="C293" s="1" t="n">
        <v>45957</v>
      </c>
      <c r="D293" t="inlineStr">
        <is>
          <t>VÄSTRA GÖTALANDS LÄN</t>
        </is>
      </c>
      <c r="E293" t="inlineStr">
        <is>
          <t>UDDEVALLA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2647-2024</t>
        </is>
      </c>
      <c r="B294" s="1" t="n">
        <v>45314.36715277778</v>
      </c>
      <c r="C294" s="1" t="n">
        <v>45957</v>
      </c>
      <c r="D294" t="inlineStr">
        <is>
          <t>VÄSTRA GÖTALANDS LÄN</t>
        </is>
      </c>
      <c r="E294" t="inlineStr">
        <is>
          <t>UDDEVALLA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7771-2023</t>
        </is>
      </c>
      <c r="B295" s="1" t="n">
        <v>44973</v>
      </c>
      <c r="C295" s="1" t="n">
        <v>45957</v>
      </c>
      <c r="D295" t="inlineStr">
        <is>
          <t>VÄSTRA GÖTALANDS LÄN</t>
        </is>
      </c>
      <c r="E295" t="inlineStr">
        <is>
          <t>UDDEVALLA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44137-2025</t>
        </is>
      </c>
      <c r="B296" s="1" t="n">
        <v>45914</v>
      </c>
      <c r="C296" s="1" t="n">
        <v>45957</v>
      </c>
      <c r="D296" t="inlineStr">
        <is>
          <t>VÄSTRA GÖTALANDS LÄN</t>
        </is>
      </c>
      <c r="E296" t="inlineStr">
        <is>
          <t>UDDEVALLA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1147-2024</t>
        </is>
      </c>
      <c r="B297" s="1" t="n">
        <v>45302</v>
      </c>
      <c r="C297" s="1" t="n">
        <v>45957</v>
      </c>
      <c r="D297" t="inlineStr">
        <is>
          <t>VÄSTRA GÖTALANDS LÄN</t>
        </is>
      </c>
      <c r="E297" t="inlineStr">
        <is>
          <t>UDDEVALLA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59829-2023</t>
        </is>
      </c>
      <c r="B298" s="1" t="n">
        <v>45257</v>
      </c>
      <c r="C298" s="1" t="n">
        <v>45957</v>
      </c>
      <c r="D298" t="inlineStr">
        <is>
          <t>VÄSTRA GÖTALANDS LÄN</t>
        </is>
      </c>
      <c r="E298" t="inlineStr">
        <is>
          <t>UDDEVALLA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10333-2024</t>
        </is>
      </c>
      <c r="B299" s="1" t="n">
        <v>45365.57087962963</v>
      </c>
      <c r="C299" s="1" t="n">
        <v>45957</v>
      </c>
      <c r="D299" t="inlineStr">
        <is>
          <t>VÄSTRA GÖTALANDS LÄN</t>
        </is>
      </c>
      <c r="E299" t="inlineStr">
        <is>
          <t>UDDEVALLA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62041-2024</t>
        </is>
      </c>
      <c r="B300" s="1" t="n">
        <v>45656.35159722222</v>
      </c>
      <c r="C300" s="1" t="n">
        <v>45957</v>
      </c>
      <c r="D300" t="inlineStr">
        <is>
          <t>VÄSTRA GÖTALANDS LÄN</t>
        </is>
      </c>
      <c r="E300" t="inlineStr">
        <is>
          <t>UDDEVALLA</t>
        </is>
      </c>
      <c r="F300" t="inlineStr">
        <is>
          <t>Kommuner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52289-2025</t>
        </is>
      </c>
      <c r="B301" s="1" t="n">
        <v>45953.59706018519</v>
      </c>
      <c r="C301" s="1" t="n">
        <v>45957</v>
      </c>
      <c r="D301" t="inlineStr">
        <is>
          <t>VÄSTRA GÖTALANDS LÄN</t>
        </is>
      </c>
      <c r="E301" t="inlineStr">
        <is>
          <t>UDDEVALLA</t>
        </is>
      </c>
      <c r="F301" t="inlineStr">
        <is>
          <t>Kyrkan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62053-2024</t>
        </is>
      </c>
      <c r="B302" s="1" t="n">
        <v>45656.36848379629</v>
      </c>
      <c r="C302" s="1" t="n">
        <v>45957</v>
      </c>
      <c r="D302" t="inlineStr">
        <is>
          <t>VÄSTRA GÖTALANDS LÄN</t>
        </is>
      </c>
      <c r="E302" t="inlineStr">
        <is>
          <t>UDDEVALLA</t>
        </is>
      </c>
      <c r="F302" t="inlineStr">
        <is>
          <t>Kommuner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3125-2021</t>
        </is>
      </c>
      <c r="B303" s="1" t="n">
        <v>44217</v>
      </c>
      <c r="C303" s="1" t="n">
        <v>45957</v>
      </c>
      <c r="D303" t="inlineStr">
        <is>
          <t>VÄSTRA GÖTALANDS LÄN</t>
        </is>
      </c>
      <c r="E303" t="inlineStr">
        <is>
          <t>UDDEVALLA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9797-2023</t>
        </is>
      </c>
      <c r="B304" s="1" t="n">
        <v>44984</v>
      </c>
      <c r="C304" s="1" t="n">
        <v>45957</v>
      </c>
      <c r="D304" t="inlineStr">
        <is>
          <t>VÄSTRA GÖTALANDS LÄN</t>
        </is>
      </c>
      <c r="E304" t="inlineStr">
        <is>
          <t>UDDEVALLA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45157-2025</t>
        </is>
      </c>
      <c r="B305" s="1" t="n">
        <v>45919.48144675926</v>
      </c>
      <c r="C305" s="1" t="n">
        <v>45957</v>
      </c>
      <c r="D305" t="inlineStr">
        <is>
          <t>VÄSTRA GÖTALANDS LÄN</t>
        </is>
      </c>
      <c r="E305" t="inlineStr">
        <is>
          <t>UDDEVALLA</t>
        </is>
      </c>
      <c r="G305" t="n">
        <v>19.4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43552-2025</t>
        </is>
      </c>
      <c r="B306" s="1" t="n">
        <v>45911.6202662037</v>
      </c>
      <c r="C306" s="1" t="n">
        <v>45957</v>
      </c>
      <c r="D306" t="inlineStr">
        <is>
          <t>VÄSTRA GÖTALANDS LÄN</t>
        </is>
      </c>
      <c r="E306" t="inlineStr">
        <is>
          <t>UDDEVALLA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45567-2025</t>
        </is>
      </c>
      <c r="B307" s="1" t="n">
        <v>45922.65501157408</v>
      </c>
      <c r="C307" s="1" t="n">
        <v>45957</v>
      </c>
      <c r="D307" t="inlineStr">
        <is>
          <t>VÄSTRA GÖTALANDS LÄN</t>
        </is>
      </c>
      <c r="E307" t="inlineStr">
        <is>
          <t>UDDEVALLA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13379-2023</t>
        </is>
      </c>
      <c r="B308" s="1" t="n">
        <v>45005.50252314815</v>
      </c>
      <c r="C308" s="1" t="n">
        <v>45957</v>
      </c>
      <c r="D308" t="inlineStr">
        <is>
          <t>VÄSTRA GÖTALANDS LÄN</t>
        </is>
      </c>
      <c r="E308" t="inlineStr">
        <is>
          <t>UDDEVALLA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17964-2022</t>
        </is>
      </c>
      <c r="B309" s="1" t="n">
        <v>44683.68414351852</v>
      </c>
      <c r="C309" s="1" t="n">
        <v>45957</v>
      </c>
      <c r="D309" t="inlineStr">
        <is>
          <t>VÄSTRA GÖTALANDS LÄN</t>
        </is>
      </c>
      <c r="E309" t="inlineStr">
        <is>
          <t>UDDEVALLA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26940-2023</t>
        </is>
      </c>
      <c r="B310" s="1" t="n">
        <v>45093.62900462963</v>
      </c>
      <c r="C310" s="1" t="n">
        <v>45957</v>
      </c>
      <c r="D310" t="inlineStr">
        <is>
          <t>VÄSTRA GÖTALANDS LÄN</t>
        </is>
      </c>
      <c r="E310" t="inlineStr">
        <is>
          <t>UDDEVALLA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70491-2021</t>
        </is>
      </c>
      <c r="B311" s="1" t="n">
        <v>44536</v>
      </c>
      <c r="C311" s="1" t="n">
        <v>45957</v>
      </c>
      <c r="D311" t="inlineStr">
        <is>
          <t>VÄSTRA GÖTALANDS LÄN</t>
        </is>
      </c>
      <c r="E311" t="inlineStr">
        <is>
          <t>UDDEVALLA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34792-2023</t>
        </is>
      </c>
      <c r="B312" s="1" t="n">
        <v>45141</v>
      </c>
      <c r="C312" s="1" t="n">
        <v>45957</v>
      </c>
      <c r="D312" t="inlineStr">
        <is>
          <t>VÄSTRA GÖTALANDS LÄN</t>
        </is>
      </c>
      <c r="E312" t="inlineStr">
        <is>
          <t>UDDEVALLA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40571-2022</t>
        </is>
      </c>
      <c r="B313" s="1" t="n">
        <v>44823</v>
      </c>
      <c r="C313" s="1" t="n">
        <v>45957</v>
      </c>
      <c r="D313" t="inlineStr">
        <is>
          <t>VÄSTRA GÖTALANDS LÄN</t>
        </is>
      </c>
      <c r="E313" t="inlineStr">
        <is>
          <t>UDDEVALLA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62074-2024</t>
        </is>
      </c>
      <c r="B314" s="1" t="n">
        <v>45656.41170138889</v>
      </c>
      <c r="C314" s="1" t="n">
        <v>45957</v>
      </c>
      <c r="D314" t="inlineStr">
        <is>
          <t>VÄSTRA GÖTALANDS LÄN</t>
        </is>
      </c>
      <c r="E314" t="inlineStr">
        <is>
          <t>UDDEVALLA</t>
        </is>
      </c>
      <c r="F314" t="inlineStr">
        <is>
          <t>Kommuner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62077-2024</t>
        </is>
      </c>
      <c r="B315" s="1" t="n">
        <v>45656.4194212963</v>
      </c>
      <c r="C315" s="1" t="n">
        <v>45957</v>
      </c>
      <c r="D315" t="inlineStr">
        <is>
          <t>VÄSTRA GÖTALANDS LÄN</t>
        </is>
      </c>
      <c r="E315" t="inlineStr">
        <is>
          <t>UDDEVALLA</t>
        </is>
      </c>
      <c r="F315" t="inlineStr">
        <is>
          <t>Kommuner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10286-2024</t>
        </is>
      </c>
      <c r="B316" s="1" t="n">
        <v>45365</v>
      </c>
      <c r="C316" s="1" t="n">
        <v>45957</v>
      </c>
      <c r="D316" t="inlineStr">
        <is>
          <t>VÄSTRA GÖTALANDS LÄN</t>
        </is>
      </c>
      <c r="E316" t="inlineStr">
        <is>
          <t>UDDEVALLA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19847-2025</t>
        </is>
      </c>
      <c r="B317" s="1" t="n">
        <v>45771.48996527777</v>
      </c>
      <c r="C317" s="1" t="n">
        <v>45957</v>
      </c>
      <c r="D317" t="inlineStr">
        <is>
          <t>VÄSTRA GÖTALANDS LÄN</t>
        </is>
      </c>
      <c r="E317" t="inlineStr">
        <is>
          <t>UDDEVALLA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40026-2024</t>
        </is>
      </c>
      <c r="B318" s="1" t="n">
        <v>45553.68366898148</v>
      </c>
      <c r="C318" s="1" t="n">
        <v>45957</v>
      </c>
      <c r="D318" t="inlineStr">
        <is>
          <t>VÄSTRA GÖTALANDS LÄN</t>
        </is>
      </c>
      <c r="E318" t="inlineStr">
        <is>
          <t>UDDEVALLA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63878-2021</t>
        </is>
      </c>
      <c r="B319" s="1" t="n">
        <v>44509</v>
      </c>
      <c r="C319" s="1" t="n">
        <v>45957</v>
      </c>
      <c r="D319" t="inlineStr">
        <is>
          <t>VÄSTRA GÖTALANDS LÄN</t>
        </is>
      </c>
      <c r="E319" t="inlineStr">
        <is>
          <t>UDDEVALLA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45933-2024</t>
        </is>
      </c>
      <c r="B320" s="1" t="n">
        <v>45580.50152777778</v>
      </c>
      <c r="C320" s="1" t="n">
        <v>45957</v>
      </c>
      <c r="D320" t="inlineStr">
        <is>
          <t>VÄSTRA GÖTALANDS LÄN</t>
        </is>
      </c>
      <c r="E320" t="inlineStr">
        <is>
          <t>UDDEVALLA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5433-2023</t>
        </is>
      </c>
      <c r="B321" s="1" t="n">
        <v>44959.8830787037</v>
      </c>
      <c r="C321" s="1" t="n">
        <v>45957</v>
      </c>
      <c r="D321" t="inlineStr">
        <is>
          <t>VÄSTRA GÖTALANDS LÄN</t>
        </is>
      </c>
      <c r="E321" t="inlineStr">
        <is>
          <t>UDDEVALLA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39867-2023</t>
        </is>
      </c>
      <c r="B322" s="1" t="n">
        <v>45168.39663194444</v>
      </c>
      <c r="C322" s="1" t="n">
        <v>45957</v>
      </c>
      <c r="D322" t="inlineStr">
        <is>
          <t>VÄSTRA GÖTALANDS LÄN</t>
        </is>
      </c>
      <c r="E322" t="inlineStr">
        <is>
          <t>UDDEVALLA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16205-2023</t>
        </is>
      </c>
      <c r="B323" s="1" t="n">
        <v>45028.35108796296</v>
      </c>
      <c r="C323" s="1" t="n">
        <v>45957</v>
      </c>
      <c r="D323" t="inlineStr">
        <is>
          <t>VÄSTRA GÖTALANDS LÄN</t>
        </is>
      </c>
      <c r="E323" t="inlineStr">
        <is>
          <t>UDDEVALLA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26847-2024</t>
        </is>
      </c>
      <c r="B324" s="1" t="n">
        <v>45470.58363425926</v>
      </c>
      <c r="C324" s="1" t="n">
        <v>45957</v>
      </c>
      <c r="D324" t="inlineStr">
        <is>
          <t>VÄSTRA GÖTALANDS LÄN</t>
        </is>
      </c>
      <c r="E324" t="inlineStr">
        <is>
          <t>UDDEVALLA</t>
        </is>
      </c>
      <c r="F324" t="inlineStr">
        <is>
          <t>Kommuner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49139-2024</t>
        </is>
      </c>
      <c r="B325" s="1" t="n">
        <v>45594.70923611111</v>
      </c>
      <c r="C325" s="1" t="n">
        <v>45957</v>
      </c>
      <c r="D325" t="inlineStr">
        <is>
          <t>VÄSTRA GÖTALANDS LÄN</t>
        </is>
      </c>
      <c r="E325" t="inlineStr">
        <is>
          <t>UDDEVALLA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13381-2023</t>
        </is>
      </c>
      <c r="B326" s="1" t="n">
        <v>45005</v>
      </c>
      <c r="C326" s="1" t="n">
        <v>45957</v>
      </c>
      <c r="D326" t="inlineStr">
        <is>
          <t>VÄSTRA GÖTALANDS LÄN</t>
        </is>
      </c>
      <c r="E326" t="inlineStr">
        <is>
          <t>UDDEVALLA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62042-2024</t>
        </is>
      </c>
      <c r="B327" s="1" t="n">
        <v>45656.35608796297</v>
      </c>
      <c r="C327" s="1" t="n">
        <v>45957</v>
      </c>
      <c r="D327" t="inlineStr">
        <is>
          <t>VÄSTRA GÖTALANDS LÄN</t>
        </is>
      </c>
      <c r="E327" t="inlineStr">
        <is>
          <t>UDDEVALLA</t>
        </is>
      </c>
      <c r="F327" t="inlineStr">
        <is>
          <t>Kommuner</t>
        </is>
      </c>
      <c r="G327" t="n">
        <v>9.6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62067-2024</t>
        </is>
      </c>
      <c r="B328" s="1" t="n">
        <v>45656.39710648148</v>
      </c>
      <c r="C328" s="1" t="n">
        <v>45957</v>
      </c>
      <c r="D328" t="inlineStr">
        <is>
          <t>VÄSTRA GÖTALANDS LÄN</t>
        </is>
      </c>
      <c r="E328" t="inlineStr">
        <is>
          <t>UDDEVALLA</t>
        </is>
      </c>
      <c r="F328" t="inlineStr">
        <is>
          <t>Kommuner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55254-2023</t>
        </is>
      </c>
      <c r="B329" s="1" t="n">
        <v>45237.65777777778</v>
      </c>
      <c r="C329" s="1" t="n">
        <v>45957</v>
      </c>
      <c r="D329" t="inlineStr">
        <is>
          <t>VÄSTRA GÖTALANDS LÄN</t>
        </is>
      </c>
      <c r="E329" t="inlineStr">
        <is>
          <t>UDDEVALLA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45601-2025</t>
        </is>
      </c>
      <c r="B330" s="1" t="n">
        <v>45922.68894675926</v>
      </c>
      <c r="C330" s="1" t="n">
        <v>45957</v>
      </c>
      <c r="D330" t="inlineStr">
        <is>
          <t>VÄSTRA GÖTALANDS LÄN</t>
        </is>
      </c>
      <c r="E330" t="inlineStr">
        <is>
          <t>UDDEVALLA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25519-2023</t>
        </is>
      </c>
      <c r="B331" s="1" t="n">
        <v>45089.5193287037</v>
      </c>
      <c r="C331" s="1" t="n">
        <v>45957</v>
      </c>
      <c r="D331" t="inlineStr">
        <is>
          <t>VÄSTRA GÖTALANDS LÄN</t>
        </is>
      </c>
      <c r="E331" t="inlineStr">
        <is>
          <t>UDDEVALLA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49780-2023</t>
        </is>
      </c>
      <c r="B332" s="1" t="n">
        <v>45212</v>
      </c>
      <c r="C332" s="1" t="n">
        <v>45957</v>
      </c>
      <c r="D332" t="inlineStr">
        <is>
          <t>VÄSTRA GÖTALANDS LÄN</t>
        </is>
      </c>
      <c r="E332" t="inlineStr">
        <is>
          <t>UDDEVALLA</t>
        </is>
      </c>
      <c r="G332" t="n">
        <v>7.3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40297-2024</t>
        </is>
      </c>
      <c r="B333" s="1" t="n">
        <v>45554</v>
      </c>
      <c r="C333" s="1" t="n">
        <v>45957</v>
      </c>
      <c r="D333" t="inlineStr">
        <is>
          <t>VÄSTRA GÖTALANDS LÄN</t>
        </is>
      </c>
      <c r="E333" t="inlineStr">
        <is>
          <t>UDDEVALLA</t>
        </is>
      </c>
      <c r="G333" t="n">
        <v>6.7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18916-2025</t>
        </is>
      </c>
      <c r="B334" s="1" t="n">
        <v>45764.47046296296</v>
      </c>
      <c r="C334" s="1" t="n">
        <v>45957</v>
      </c>
      <c r="D334" t="inlineStr">
        <is>
          <t>VÄSTRA GÖTALANDS LÄN</t>
        </is>
      </c>
      <c r="E334" t="inlineStr">
        <is>
          <t>UDDEVALLA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18225-2025</t>
        </is>
      </c>
      <c r="B335" s="1" t="n">
        <v>45761.79899305556</v>
      </c>
      <c r="C335" s="1" t="n">
        <v>45957</v>
      </c>
      <c r="D335" t="inlineStr">
        <is>
          <t>VÄSTRA GÖTALANDS LÄN</t>
        </is>
      </c>
      <c r="E335" t="inlineStr">
        <is>
          <t>UDDEVALLA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18226-2025</t>
        </is>
      </c>
      <c r="B336" s="1" t="n">
        <v>45761.8005324074</v>
      </c>
      <c r="C336" s="1" t="n">
        <v>45957</v>
      </c>
      <c r="D336" t="inlineStr">
        <is>
          <t>VÄSTRA GÖTALANDS LÄN</t>
        </is>
      </c>
      <c r="E336" t="inlineStr">
        <is>
          <t>UDDEVALLA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23210-2023</t>
        </is>
      </c>
      <c r="B337" s="1" t="n">
        <v>45071</v>
      </c>
      <c r="C337" s="1" t="n">
        <v>45957</v>
      </c>
      <c r="D337" t="inlineStr">
        <is>
          <t>VÄSTRA GÖTALANDS LÄN</t>
        </is>
      </c>
      <c r="E337" t="inlineStr">
        <is>
          <t>UDDEVALLA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38130-2025</t>
        </is>
      </c>
      <c r="B338" s="1" t="n">
        <v>45882.56133101852</v>
      </c>
      <c r="C338" s="1" t="n">
        <v>45957</v>
      </c>
      <c r="D338" t="inlineStr">
        <is>
          <t>VÄSTRA GÖTALANDS LÄN</t>
        </is>
      </c>
      <c r="E338" t="inlineStr">
        <is>
          <t>UDDEVALLA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2047-2025</t>
        </is>
      </c>
      <c r="B339" s="1" t="n">
        <v>45672.51982638889</v>
      </c>
      <c r="C339" s="1" t="n">
        <v>45957</v>
      </c>
      <c r="D339" t="inlineStr">
        <is>
          <t>VÄSTRA GÖTALANDS LÄN</t>
        </is>
      </c>
      <c r="E339" t="inlineStr">
        <is>
          <t>UDDEVALLA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38133-2025</t>
        </is>
      </c>
      <c r="B340" s="1" t="n">
        <v>45882.56203703704</v>
      </c>
      <c r="C340" s="1" t="n">
        <v>45957</v>
      </c>
      <c r="D340" t="inlineStr">
        <is>
          <t>VÄSTRA GÖTALANDS LÄN</t>
        </is>
      </c>
      <c r="E340" t="inlineStr">
        <is>
          <t>UDDEVALLA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8893-2024</t>
        </is>
      </c>
      <c r="B341" s="1" t="n">
        <v>45355</v>
      </c>
      <c r="C341" s="1" t="n">
        <v>45957</v>
      </c>
      <c r="D341" t="inlineStr">
        <is>
          <t>VÄSTRA GÖTALANDS LÄN</t>
        </is>
      </c>
      <c r="E341" t="inlineStr">
        <is>
          <t>UDDEVALLA</t>
        </is>
      </c>
      <c r="F341" t="inlineStr">
        <is>
          <t>Kyrkan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40121-2024</t>
        </is>
      </c>
      <c r="B342" s="1" t="n">
        <v>45554.46591435185</v>
      </c>
      <c r="C342" s="1" t="n">
        <v>45957</v>
      </c>
      <c r="D342" t="inlineStr">
        <is>
          <t>VÄSTRA GÖTALANDS LÄN</t>
        </is>
      </c>
      <c r="E342" t="inlineStr">
        <is>
          <t>UDDEVALLA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64102-2023</t>
        </is>
      </c>
      <c r="B343" s="1" t="n">
        <v>45279</v>
      </c>
      <c r="C343" s="1" t="n">
        <v>45957</v>
      </c>
      <c r="D343" t="inlineStr">
        <is>
          <t>VÄSTRA GÖTALANDS LÄN</t>
        </is>
      </c>
      <c r="E343" t="inlineStr">
        <is>
          <t>UDDEVALLA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38126-2025</t>
        </is>
      </c>
      <c r="B344" s="1" t="n">
        <v>45882.55833333333</v>
      </c>
      <c r="C344" s="1" t="n">
        <v>45957</v>
      </c>
      <c r="D344" t="inlineStr">
        <is>
          <t>VÄSTRA GÖTALANDS LÄN</t>
        </is>
      </c>
      <c r="E344" t="inlineStr">
        <is>
          <t>UDDEVALLA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39559-2023</t>
        </is>
      </c>
      <c r="B345" s="1" t="n">
        <v>45167</v>
      </c>
      <c r="C345" s="1" t="n">
        <v>45957</v>
      </c>
      <c r="D345" t="inlineStr">
        <is>
          <t>VÄSTRA GÖTALANDS LÄN</t>
        </is>
      </c>
      <c r="E345" t="inlineStr">
        <is>
          <t>UDDEVALLA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55416-2023</t>
        </is>
      </c>
      <c r="B346" s="1" t="n">
        <v>45238</v>
      </c>
      <c r="C346" s="1" t="n">
        <v>45957</v>
      </c>
      <c r="D346" t="inlineStr">
        <is>
          <t>VÄSTRA GÖTALANDS LÄN</t>
        </is>
      </c>
      <c r="E346" t="inlineStr">
        <is>
          <t>UDDEVALLA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3430-2024</t>
        </is>
      </c>
      <c r="B347" s="1" t="n">
        <v>45317</v>
      </c>
      <c r="C347" s="1" t="n">
        <v>45957</v>
      </c>
      <c r="D347" t="inlineStr">
        <is>
          <t>VÄSTRA GÖTALANDS LÄN</t>
        </is>
      </c>
      <c r="E347" t="inlineStr">
        <is>
          <t>UDDEVALLA</t>
        </is>
      </c>
      <c r="F347" t="inlineStr">
        <is>
          <t>Kyrkan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1331-2025</t>
        </is>
      </c>
      <c r="B348" s="1" t="n">
        <v>45667.57825231482</v>
      </c>
      <c r="C348" s="1" t="n">
        <v>45957</v>
      </c>
      <c r="D348" t="inlineStr">
        <is>
          <t>VÄSTRA GÖTALANDS LÄN</t>
        </is>
      </c>
      <c r="E348" t="inlineStr">
        <is>
          <t>UDDEVALLA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3839-2023</t>
        </is>
      </c>
      <c r="B349" s="1" t="n">
        <v>44951</v>
      </c>
      <c r="C349" s="1" t="n">
        <v>45957</v>
      </c>
      <c r="D349" t="inlineStr">
        <is>
          <t>VÄSTRA GÖTALANDS LÄN</t>
        </is>
      </c>
      <c r="E349" t="inlineStr">
        <is>
          <t>UDDEVALLA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59144-2023</t>
        </is>
      </c>
      <c r="B350" s="1" t="n">
        <v>45251</v>
      </c>
      <c r="C350" s="1" t="n">
        <v>45957</v>
      </c>
      <c r="D350" t="inlineStr">
        <is>
          <t>VÄSTRA GÖTALANDS LÄN</t>
        </is>
      </c>
      <c r="E350" t="inlineStr">
        <is>
          <t>UDDEVALLA</t>
        </is>
      </c>
      <c r="F350" t="inlineStr">
        <is>
          <t>Kyrkan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48132-2023</t>
        </is>
      </c>
      <c r="B351" s="1" t="n">
        <v>45205.37854166667</v>
      </c>
      <c r="C351" s="1" t="n">
        <v>45957</v>
      </c>
      <c r="D351" t="inlineStr">
        <is>
          <t>VÄSTRA GÖTALANDS LÄN</t>
        </is>
      </c>
      <c r="E351" t="inlineStr">
        <is>
          <t>UDDEVALLA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45902-2024</t>
        </is>
      </c>
      <c r="B352" s="1" t="n">
        <v>45580.4344212963</v>
      </c>
      <c r="C352" s="1" t="n">
        <v>45957</v>
      </c>
      <c r="D352" t="inlineStr">
        <is>
          <t>VÄSTRA GÖTALANDS LÄN</t>
        </is>
      </c>
      <c r="E352" t="inlineStr">
        <is>
          <t>UDDEVALLA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5557-2023</t>
        </is>
      </c>
      <c r="B353" s="1" t="n">
        <v>44960</v>
      </c>
      <c r="C353" s="1" t="n">
        <v>45957</v>
      </c>
      <c r="D353" t="inlineStr">
        <is>
          <t>VÄSTRA GÖTALANDS LÄN</t>
        </is>
      </c>
      <c r="E353" t="inlineStr">
        <is>
          <t>UDDEVALLA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23395-2023</t>
        </is>
      </c>
      <c r="B354" s="1" t="n">
        <v>45076</v>
      </c>
      <c r="C354" s="1" t="n">
        <v>45957</v>
      </c>
      <c r="D354" t="inlineStr">
        <is>
          <t>VÄSTRA GÖTALANDS LÄN</t>
        </is>
      </c>
      <c r="E354" t="inlineStr">
        <is>
          <t>UDDEVALLA</t>
        </is>
      </c>
      <c r="G354" t="n">
        <v>12.2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17027-2025</t>
        </is>
      </c>
      <c r="B355" s="1" t="n">
        <v>45754</v>
      </c>
      <c r="C355" s="1" t="n">
        <v>45957</v>
      </c>
      <c r="D355" t="inlineStr">
        <is>
          <t>VÄSTRA GÖTALANDS LÄN</t>
        </is>
      </c>
      <c r="E355" t="inlineStr">
        <is>
          <t>UDDEVALLA</t>
        </is>
      </c>
      <c r="G355" t="n">
        <v>12.2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17058-2025</t>
        </is>
      </c>
      <c r="B356" s="1" t="n">
        <v>45754</v>
      </c>
      <c r="C356" s="1" t="n">
        <v>45957</v>
      </c>
      <c r="D356" t="inlineStr">
        <is>
          <t>VÄSTRA GÖTALANDS LÄN</t>
        </is>
      </c>
      <c r="E356" t="inlineStr">
        <is>
          <t>UDDEVALLA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43426-2024</t>
        </is>
      </c>
      <c r="B357" s="1" t="n">
        <v>45568.63729166667</v>
      </c>
      <c r="C357" s="1" t="n">
        <v>45957</v>
      </c>
      <c r="D357" t="inlineStr">
        <is>
          <t>VÄSTRA GÖTALANDS LÄN</t>
        </is>
      </c>
      <c r="E357" t="inlineStr">
        <is>
          <t>UDDEVALLA</t>
        </is>
      </c>
      <c r="G357" t="n">
        <v>5.2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58625-2024</t>
        </is>
      </c>
      <c r="B358" s="1" t="n">
        <v>45635</v>
      </c>
      <c r="C358" s="1" t="n">
        <v>45957</v>
      </c>
      <c r="D358" t="inlineStr">
        <is>
          <t>VÄSTRA GÖTALANDS LÄN</t>
        </is>
      </c>
      <c r="E358" t="inlineStr">
        <is>
          <t>UDDEVALLA</t>
        </is>
      </c>
      <c r="G358" t="n">
        <v>14.9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1956-2023</t>
        </is>
      </c>
      <c r="B359" s="1" t="n">
        <v>44924</v>
      </c>
      <c r="C359" s="1" t="n">
        <v>45957</v>
      </c>
      <c r="D359" t="inlineStr">
        <is>
          <t>VÄSTRA GÖTALANDS LÄN</t>
        </is>
      </c>
      <c r="E359" t="inlineStr">
        <is>
          <t>UDDEVALLA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43170-2021</t>
        </is>
      </c>
      <c r="B360" s="1" t="n">
        <v>44431</v>
      </c>
      <c r="C360" s="1" t="n">
        <v>45957</v>
      </c>
      <c r="D360" t="inlineStr">
        <is>
          <t>VÄSTRA GÖTALANDS LÄN</t>
        </is>
      </c>
      <c r="E360" t="inlineStr">
        <is>
          <t>UDDEVALLA</t>
        </is>
      </c>
      <c r="G360" t="n">
        <v>13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4037-2025</t>
        </is>
      </c>
      <c r="B361" s="1" t="n">
        <v>45684.59990740741</v>
      </c>
      <c r="C361" s="1" t="n">
        <v>45957</v>
      </c>
      <c r="D361" t="inlineStr">
        <is>
          <t>VÄSTRA GÖTALANDS LÄN</t>
        </is>
      </c>
      <c r="E361" t="inlineStr">
        <is>
          <t>UDDEVALLA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37427-2024</t>
        </is>
      </c>
      <c r="B362" s="1" t="n">
        <v>45540.64853009259</v>
      </c>
      <c r="C362" s="1" t="n">
        <v>45957</v>
      </c>
      <c r="D362" t="inlineStr">
        <is>
          <t>VÄSTRA GÖTALANDS LÄN</t>
        </is>
      </c>
      <c r="E362" t="inlineStr">
        <is>
          <t>UDDEVALLA</t>
        </is>
      </c>
      <c r="F362" t="inlineStr">
        <is>
          <t>Kyrkan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26440-2023</t>
        </is>
      </c>
      <c r="B363" s="1" t="n">
        <v>45092</v>
      </c>
      <c r="C363" s="1" t="n">
        <v>45957</v>
      </c>
      <c r="D363" t="inlineStr">
        <is>
          <t>VÄSTRA GÖTALANDS LÄN</t>
        </is>
      </c>
      <c r="E363" t="inlineStr">
        <is>
          <t>UDDEVALLA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39431-2024</t>
        </is>
      </c>
      <c r="B364" s="1" t="n">
        <v>45551.59837962963</v>
      </c>
      <c r="C364" s="1" t="n">
        <v>45957</v>
      </c>
      <c r="D364" t="inlineStr">
        <is>
          <t>VÄSTRA GÖTALANDS LÄN</t>
        </is>
      </c>
      <c r="E364" t="inlineStr">
        <is>
          <t>UDDEVALLA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44325-2023</t>
        </is>
      </c>
      <c r="B365" s="1" t="n">
        <v>45188.65824074074</v>
      </c>
      <c r="C365" s="1" t="n">
        <v>45957</v>
      </c>
      <c r="D365" t="inlineStr">
        <is>
          <t>VÄSTRA GÖTALANDS LÄN</t>
        </is>
      </c>
      <c r="E365" t="inlineStr">
        <is>
          <t>UDDEVALLA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73437-2021</t>
        </is>
      </c>
      <c r="B366" s="1" t="n">
        <v>44551</v>
      </c>
      <c r="C366" s="1" t="n">
        <v>45957</v>
      </c>
      <c r="D366" t="inlineStr">
        <is>
          <t>VÄSTRA GÖTALANDS LÄN</t>
        </is>
      </c>
      <c r="E366" t="inlineStr">
        <is>
          <t>UDDEVALLA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59139-2023</t>
        </is>
      </c>
      <c r="B367" s="1" t="n">
        <v>45251</v>
      </c>
      <c r="C367" s="1" t="n">
        <v>45957</v>
      </c>
      <c r="D367" t="inlineStr">
        <is>
          <t>VÄSTRA GÖTALANDS LÄN</t>
        </is>
      </c>
      <c r="E367" t="inlineStr">
        <is>
          <t>UDDEVALLA</t>
        </is>
      </c>
      <c r="F367" t="inlineStr">
        <is>
          <t>Kyrkan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49718-2024</t>
        </is>
      </c>
      <c r="B368" s="1" t="n">
        <v>45596.72018518519</v>
      </c>
      <c r="C368" s="1" t="n">
        <v>45957</v>
      </c>
      <c r="D368" t="inlineStr">
        <is>
          <t>VÄSTRA GÖTALANDS LÄN</t>
        </is>
      </c>
      <c r="E368" t="inlineStr">
        <is>
          <t>UDDEVALLA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18811-2024</t>
        </is>
      </c>
      <c r="B369" s="1" t="n">
        <v>45426.61703703704</v>
      </c>
      <c r="C369" s="1" t="n">
        <v>45957</v>
      </c>
      <c r="D369" t="inlineStr">
        <is>
          <t>VÄSTRA GÖTALANDS LÄN</t>
        </is>
      </c>
      <c r="E369" t="inlineStr">
        <is>
          <t>UDDEVALLA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13715-2025</t>
        </is>
      </c>
      <c r="B370" s="1" t="n">
        <v>45737.35607638889</v>
      </c>
      <c r="C370" s="1" t="n">
        <v>45957</v>
      </c>
      <c r="D370" t="inlineStr">
        <is>
          <t>VÄSTRA GÖTALANDS LÄN</t>
        </is>
      </c>
      <c r="E370" t="inlineStr">
        <is>
          <t>UDDEVALLA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2025-10-27T10:29:57Z</dcterms:created>
  <dcterms:modified xmlns:dcterms="http://purl.org/dc/terms/" xmlns:xsi="http://www.w3.org/2001/XMLSchema-instance" xsi:type="dcterms:W3CDTF">2025-10-27T10:29:57Z</dcterms:modified>
</cp:coreProperties>
</file>