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9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59864-2021</t>
        </is>
      </c>
      <c r="B2" s="1" t="n">
        <v>44494</v>
      </c>
      <c r="C2" s="1" t="n">
        <v>45950</v>
      </c>
      <c r="D2" t="inlineStr">
        <is>
          <t>VÄRMLANDS LÄN</t>
        </is>
      </c>
      <c r="E2" t="inlineStr">
        <is>
          <t>EDA</t>
        </is>
      </c>
      <c r="G2" t="n">
        <v>4.5</v>
      </c>
      <c r="H2" t="n">
        <v>0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Kådvaxskinn
Rundfjädermossa
Blek stjärnmossa
Blåsfliksmossa
Grov fjädermossa
Platt fjädermossa
Vedticka</t>
        </is>
      </c>
      <c r="S2">
        <f>HYPERLINK("https://klasma.github.io/Logging_1730/artfynd/A 59864-2021 artfynd.xlsx", "A 59864-2021")</f>
        <v/>
      </c>
      <c r="T2">
        <f>HYPERLINK("https://klasma.github.io/Logging_1730/kartor/A 59864-2021 karta.png", "A 59864-2021")</f>
        <v/>
      </c>
      <c r="V2">
        <f>HYPERLINK("https://klasma.github.io/Logging_1730/klagomål/A 59864-2021 FSC-klagomål.docx", "A 59864-2021")</f>
        <v/>
      </c>
      <c r="W2">
        <f>HYPERLINK("https://klasma.github.io/Logging_1730/klagomålsmail/A 59864-2021 FSC-klagomål mail.docx", "A 59864-2021")</f>
        <v/>
      </c>
      <c r="X2">
        <f>HYPERLINK("https://klasma.github.io/Logging_1730/tillsyn/A 59864-2021 tillsynsbegäran.docx", "A 59864-2021")</f>
        <v/>
      </c>
      <c r="Y2">
        <f>HYPERLINK("https://klasma.github.io/Logging_1730/tillsynsmail/A 59864-2021 tillsynsbegäran mail.docx", "A 59864-2021")</f>
        <v/>
      </c>
    </row>
    <row r="3" ht="15" customHeight="1">
      <c r="A3" t="inlineStr">
        <is>
          <t>A 1501-2024</t>
        </is>
      </c>
      <c r="B3" s="1" t="n">
        <v>45306</v>
      </c>
      <c r="C3" s="1" t="n">
        <v>45950</v>
      </c>
      <c r="D3" t="inlineStr">
        <is>
          <t>VÄRMLANDS LÄN</t>
        </is>
      </c>
      <c r="E3" t="inlineStr">
        <is>
          <t>EDA</t>
        </is>
      </c>
      <c r="G3" t="n">
        <v>2.7</v>
      </c>
      <c r="H3" t="n">
        <v>4</v>
      </c>
      <c r="I3" t="n">
        <v>1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6</v>
      </c>
      <c r="R3" s="2" t="inlineStr">
        <is>
          <t>Knärot
Spillkråka
Talltita
Ullticka
Kattfotslav
Revlummer</t>
        </is>
      </c>
      <c r="S3">
        <f>HYPERLINK("https://klasma.github.io/Logging_1730/artfynd/A 1501-2024 artfynd.xlsx", "A 1501-2024")</f>
        <v/>
      </c>
      <c r="T3">
        <f>HYPERLINK("https://klasma.github.io/Logging_1730/kartor/A 1501-2024 karta.png", "A 1501-2024")</f>
        <v/>
      </c>
      <c r="U3">
        <f>HYPERLINK("https://klasma.github.io/Logging_1730/knärot/A 1501-2024 karta knärot.png", "A 1501-2024")</f>
        <v/>
      </c>
      <c r="V3">
        <f>HYPERLINK("https://klasma.github.io/Logging_1730/klagomål/A 1501-2024 FSC-klagomål.docx", "A 1501-2024")</f>
        <v/>
      </c>
      <c r="W3">
        <f>HYPERLINK("https://klasma.github.io/Logging_1730/klagomålsmail/A 1501-2024 FSC-klagomål mail.docx", "A 1501-2024")</f>
        <v/>
      </c>
      <c r="X3">
        <f>HYPERLINK("https://klasma.github.io/Logging_1730/tillsyn/A 1501-2024 tillsynsbegäran.docx", "A 1501-2024")</f>
        <v/>
      </c>
      <c r="Y3">
        <f>HYPERLINK("https://klasma.github.io/Logging_1730/tillsynsmail/A 1501-2024 tillsynsbegäran mail.docx", "A 1501-2024")</f>
        <v/>
      </c>
      <c r="Z3">
        <f>HYPERLINK("https://klasma.github.io/Logging_1730/fåglar/A 1501-2024 prioriterade fågelarter.docx", "A 1501-2024")</f>
        <v/>
      </c>
    </row>
    <row r="4" ht="15" customHeight="1">
      <c r="A4" t="inlineStr">
        <is>
          <t>A 36422-2021</t>
        </is>
      </c>
      <c r="B4" s="1" t="n">
        <v>44375</v>
      </c>
      <c r="C4" s="1" t="n">
        <v>45950</v>
      </c>
      <c r="D4" t="inlineStr">
        <is>
          <t>VÄRMLANDS LÄN</t>
        </is>
      </c>
      <c r="E4" t="inlineStr">
        <is>
          <t>EDA</t>
        </is>
      </c>
      <c r="G4" t="n">
        <v>1.9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Dofttaggsvamp
Gul taggsvamp
Orange taggsvamp
Fällmossa</t>
        </is>
      </c>
      <c r="S4">
        <f>HYPERLINK("https://klasma.github.io/Logging_1730/artfynd/A 36422-2021 artfynd.xlsx", "A 36422-2021")</f>
        <v/>
      </c>
      <c r="T4">
        <f>HYPERLINK("https://klasma.github.io/Logging_1730/kartor/A 36422-2021 karta.png", "A 36422-2021")</f>
        <v/>
      </c>
      <c r="V4">
        <f>HYPERLINK("https://klasma.github.io/Logging_1730/klagomål/A 36422-2021 FSC-klagomål.docx", "A 36422-2021")</f>
        <v/>
      </c>
      <c r="W4">
        <f>HYPERLINK("https://klasma.github.io/Logging_1730/klagomålsmail/A 36422-2021 FSC-klagomål mail.docx", "A 36422-2021")</f>
        <v/>
      </c>
      <c r="X4">
        <f>HYPERLINK("https://klasma.github.io/Logging_1730/tillsyn/A 36422-2021 tillsynsbegäran.docx", "A 36422-2021")</f>
        <v/>
      </c>
      <c r="Y4">
        <f>HYPERLINK("https://klasma.github.io/Logging_1730/tillsynsmail/A 36422-2021 tillsynsbegäran mail.docx", "A 36422-2021")</f>
        <v/>
      </c>
    </row>
    <row r="5" ht="15" customHeight="1">
      <c r="A5" t="inlineStr">
        <is>
          <t>A 25800-2023</t>
        </is>
      </c>
      <c r="B5" s="1" t="n">
        <v>45090.50625</v>
      </c>
      <c r="C5" s="1" t="n">
        <v>45950</v>
      </c>
      <c r="D5" t="inlineStr">
        <is>
          <t>VÄRMLANDS LÄN</t>
        </is>
      </c>
      <c r="E5" t="inlineStr">
        <is>
          <t>EDA</t>
        </is>
      </c>
      <c r="G5" t="n">
        <v>6.2</v>
      </c>
      <c r="H5" t="n">
        <v>1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Garnlav
Bronshjon
Vågbandad barkbock
Fläcknycklar</t>
        </is>
      </c>
      <c r="S5">
        <f>HYPERLINK("https://klasma.github.io/Logging_1730/artfynd/A 25800-2023 artfynd.xlsx", "A 25800-2023")</f>
        <v/>
      </c>
      <c r="T5">
        <f>HYPERLINK("https://klasma.github.io/Logging_1730/kartor/A 25800-2023 karta.png", "A 25800-2023")</f>
        <v/>
      </c>
      <c r="V5">
        <f>HYPERLINK("https://klasma.github.io/Logging_1730/klagomål/A 25800-2023 FSC-klagomål.docx", "A 25800-2023")</f>
        <v/>
      </c>
      <c r="W5">
        <f>HYPERLINK("https://klasma.github.io/Logging_1730/klagomålsmail/A 25800-2023 FSC-klagomål mail.docx", "A 25800-2023")</f>
        <v/>
      </c>
      <c r="X5">
        <f>HYPERLINK("https://klasma.github.io/Logging_1730/tillsyn/A 25800-2023 tillsynsbegäran.docx", "A 25800-2023")</f>
        <v/>
      </c>
      <c r="Y5">
        <f>HYPERLINK("https://klasma.github.io/Logging_1730/tillsynsmail/A 25800-2023 tillsynsbegäran mail.docx", "A 25800-2023")</f>
        <v/>
      </c>
    </row>
    <row r="6" ht="15" customHeight="1">
      <c r="A6" t="inlineStr">
        <is>
          <t>A 36377-2021</t>
        </is>
      </c>
      <c r="B6" s="1" t="n">
        <v>44375</v>
      </c>
      <c r="C6" s="1" t="n">
        <v>45950</v>
      </c>
      <c r="D6" t="inlineStr">
        <is>
          <t>VÄRMLANDS LÄN</t>
        </is>
      </c>
      <c r="E6" t="inlineStr">
        <is>
          <t>EDA</t>
        </is>
      </c>
      <c r="G6" t="n">
        <v>0.9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Vedtrappmossa
Thomsons trägnagare
Blåsippa</t>
        </is>
      </c>
      <c r="S6">
        <f>HYPERLINK("https://klasma.github.io/Logging_1730/artfynd/A 36377-2021 artfynd.xlsx", "A 36377-2021")</f>
        <v/>
      </c>
      <c r="T6">
        <f>HYPERLINK("https://klasma.github.io/Logging_1730/kartor/A 36377-2021 karta.png", "A 36377-2021")</f>
        <v/>
      </c>
      <c r="V6">
        <f>HYPERLINK("https://klasma.github.io/Logging_1730/klagomål/A 36377-2021 FSC-klagomål.docx", "A 36377-2021")</f>
        <v/>
      </c>
      <c r="W6">
        <f>HYPERLINK("https://klasma.github.io/Logging_1730/klagomålsmail/A 36377-2021 FSC-klagomål mail.docx", "A 36377-2021")</f>
        <v/>
      </c>
      <c r="X6">
        <f>HYPERLINK("https://klasma.github.io/Logging_1730/tillsyn/A 36377-2021 tillsynsbegäran.docx", "A 36377-2021")</f>
        <v/>
      </c>
      <c r="Y6">
        <f>HYPERLINK("https://klasma.github.io/Logging_1730/tillsynsmail/A 36377-2021 tillsynsbegäran mail.docx", "A 36377-2021")</f>
        <v/>
      </c>
    </row>
    <row r="7" ht="15" customHeight="1">
      <c r="A7" t="inlineStr">
        <is>
          <t>A 34087-2022</t>
        </is>
      </c>
      <c r="B7" s="1" t="n">
        <v>44791.44280092593</v>
      </c>
      <c r="C7" s="1" t="n">
        <v>45950</v>
      </c>
      <c r="D7" t="inlineStr">
        <is>
          <t>VÄRMLANDS LÄN</t>
        </is>
      </c>
      <c r="E7" t="inlineStr">
        <is>
          <t>EDA</t>
        </is>
      </c>
      <c r="G7" t="n">
        <v>6.7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Garnlav
Bårdlav
Stuplav</t>
        </is>
      </c>
      <c r="S7">
        <f>HYPERLINK("https://klasma.github.io/Logging_1730/artfynd/A 34087-2022 artfynd.xlsx", "A 34087-2022")</f>
        <v/>
      </c>
      <c r="T7">
        <f>HYPERLINK("https://klasma.github.io/Logging_1730/kartor/A 34087-2022 karta.png", "A 34087-2022")</f>
        <v/>
      </c>
      <c r="V7">
        <f>HYPERLINK("https://klasma.github.io/Logging_1730/klagomål/A 34087-2022 FSC-klagomål.docx", "A 34087-2022")</f>
        <v/>
      </c>
      <c r="W7">
        <f>HYPERLINK("https://klasma.github.io/Logging_1730/klagomålsmail/A 34087-2022 FSC-klagomål mail.docx", "A 34087-2022")</f>
        <v/>
      </c>
      <c r="X7">
        <f>HYPERLINK("https://klasma.github.io/Logging_1730/tillsyn/A 34087-2022 tillsynsbegäran.docx", "A 34087-2022")</f>
        <v/>
      </c>
      <c r="Y7">
        <f>HYPERLINK("https://klasma.github.io/Logging_1730/tillsynsmail/A 34087-2022 tillsynsbegäran mail.docx", "A 34087-2022")</f>
        <v/>
      </c>
    </row>
    <row r="8" ht="15" customHeight="1">
      <c r="A8" t="inlineStr">
        <is>
          <t>A 61527-2022</t>
        </is>
      </c>
      <c r="B8" s="1" t="n">
        <v>44916</v>
      </c>
      <c r="C8" s="1" t="n">
        <v>45950</v>
      </c>
      <c r="D8" t="inlineStr">
        <is>
          <t>VÄRMLANDS LÄN</t>
        </is>
      </c>
      <c r="E8" t="inlineStr">
        <is>
          <t>EDA</t>
        </is>
      </c>
      <c r="G8" t="n">
        <v>4.3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Garnlav
Dropptaggsvamp
Tjäder</t>
        </is>
      </c>
      <c r="S8">
        <f>HYPERLINK("https://klasma.github.io/Logging_1730/artfynd/A 61527-2022 artfynd.xlsx", "A 61527-2022")</f>
        <v/>
      </c>
      <c r="T8">
        <f>HYPERLINK("https://klasma.github.io/Logging_1730/kartor/A 61527-2022 karta.png", "A 61527-2022")</f>
        <v/>
      </c>
      <c r="V8">
        <f>HYPERLINK("https://klasma.github.io/Logging_1730/klagomål/A 61527-2022 FSC-klagomål.docx", "A 61527-2022")</f>
        <v/>
      </c>
      <c r="W8">
        <f>HYPERLINK("https://klasma.github.io/Logging_1730/klagomålsmail/A 61527-2022 FSC-klagomål mail.docx", "A 61527-2022")</f>
        <v/>
      </c>
      <c r="X8">
        <f>HYPERLINK("https://klasma.github.io/Logging_1730/tillsyn/A 61527-2022 tillsynsbegäran.docx", "A 61527-2022")</f>
        <v/>
      </c>
      <c r="Y8">
        <f>HYPERLINK("https://klasma.github.io/Logging_1730/tillsynsmail/A 61527-2022 tillsynsbegäran mail.docx", "A 61527-2022")</f>
        <v/>
      </c>
      <c r="Z8">
        <f>HYPERLINK("https://klasma.github.io/Logging_1730/fåglar/A 61527-2022 prioriterade fågelarter.docx", "A 61527-2022")</f>
        <v/>
      </c>
    </row>
    <row r="9" ht="15" customHeight="1">
      <c r="A9" t="inlineStr">
        <is>
          <t>A 26898-2022</t>
        </is>
      </c>
      <c r="B9" s="1" t="n">
        <v>44740</v>
      </c>
      <c r="C9" s="1" t="n">
        <v>45950</v>
      </c>
      <c r="D9" t="inlineStr">
        <is>
          <t>VÄRMLANDS LÄN</t>
        </is>
      </c>
      <c r="E9" t="inlineStr">
        <is>
          <t>EDA</t>
        </is>
      </c>
      <c r="G9" t="n">
        <v>7.7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Garnlav
Vedskivlav
Dropptaggsvamp</t>
        </is>
      </c>
      <c r="S9">
        <f>HYPERLINK("https://klasma.github.io/Logging_1730/artfynd/A 26898-2022 artfynd.xlsx", "A 26898-2022")</f>
        <v/>
      </c>
      <c r="T9">
        <f>HYPERLINK("https://klasma.github.io/Logging_1730/kartor/A 26898-2022 karta.png", "A 26898-2022")</f>
        <v/>
      </c>
      <c r="V9">
        <f>HYPERLINK("https://klasma.github.io/Logging_1730/klagomål/A 26898-2022 FSC-klagomål.docx", "A 26898-2022")</f>
        <v/>
      </c>
      <c r="W9">
        <f>HYPERLINK("https://klasma.github.io/Logging_1730/klagomålsmail/A 26898-2022 FSC-klagomål mail.docx", "A 26898-2022")</f>
        <v/>
      </c>
      <c r="X9">
        <f>HYPERLINK("https://klasma.github.io/Logging_1730/tillsyn/A 26898-2022 tillsynsbegäran.docx", "A 26898-2022")</f>
        <v/>
      </c>
      <c r="Y9">
        <f>HYPERLINK("https://klasma.github.io/Logging_1730/tillsynsmail/A 26898-2022 tillsynsbegäran mail.docx", "A 26898-2022")</f>
        <v/>
      </c>
    </row>
    <row r="10" ht="15" customHeight="1">
      <c r="A10" t="inlineStr">
        <is>
          <t>A 51253-2022</t>
        </is>
      </c>
      <c r="B10" s="1" t="n">
        <v>44868.67020833334</v>
      </c>
      <c r="C10" s="1" t="n">
        <v>45950</v>
      </c>
      <c r="D10" t="inlineStr">
        <is>
          <t>VÄRMLANDS LÄN</t>
        </is>
      </c>
      <c r="E10" t="inlineStr">
        <is>
          <t>EDA</t>
        </is>
      </c>
      <c r="G10" t="n">
        <v>8.9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Garnlav
Dropptaggsvamp</t>
        </is>
      </c>
      <c r="S10">
        <f>HYPERLINK("https://klasma.github.io/Logging_1730/artfynd/A 51253-2022 artfynd.xlsx", "A 51253-2022")</f>
        <v/>
      </c>
      <c r="T10">
        <f>HYPERLINK("https://klasma.github.io/Logging_1730/kartor/A 51253-2022 karta.png", "A 51253-2022")</f>
        <v/>
      </c>
      <c r="V10">
        <f>HYPERLINK("https://klasma.github.io/Logging_1730/klagomål/A 51253-2022 FSC-klagomål.docx", "A 51253-2022")</f>
        <v/>
      </c>
      <c r="W10">
        <f>HYPERLINK("https://klasma.github.io/Logging_1730/klagomålsmail/A 51253-2022 FSC-klagomål mail.docx", "A 51253-2022")</f>
        <v/>
      </c>
      <c r="X10">
        <f>HYPERLINK("https://klasma.github.io/Logging_1730/tillsyn/A 51253-2022 tillsynsbegäran.docx", "A 51253-2022")</f>
        <v/>
      </c>
      <c r="Y10">
        <f>HYPERLINK("https://klasma.github.io/Logging_1730/tillsynsmail/A 51253-2022 tillsynsbegäran mail.docx", "A 51253-2022")</f>
        <v/>
      </c>
    </row>
    <row r="11" ht="15" customHeight="1">
      <c r="A11" t="inlineStr">
        <is>
          <t>A 50102-2022</t>
        </is>
      </c>
      <c r="B11" s="1" t="n">
        <v>44865</v>
      </c>
      <c r="C11" s="1" t="n">
        <v>45950</v>
      </c>
      <c r="D11" t="inlineStr">
        <is>
          <t>VÄRMLANDS LÄN</t>
        </is>
      </c>
      <c r="E11" t="inlineStr">
        <is>
          <t>EDA</t>
        </is>
      </c>
      <c r="G11" t="n">
        <v>2.6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Ullticka
Tibast</t>
        </is>
      </c>
      <c r="S11">
        <f>HYPERLINK("https://klasma.github.io/Logging_1730/artfynd/A 50102-2022 artfynd.xlsx", "A 50102-2022")</f>
        <v/>
      </c>
      <c r="T11">
        <f>HYPERLINK("https://klasma.github.io/Logging_1730/kartor/A 50102-2022 karta.png", "A 50102-2022")</f>
        <v/>
      </c>
      <c r="V11">
        <f>HYPERLINK("https://klasma.github.io/Logging_1730/klagomål/A 50102-2022 FSC-klagomål.docx", "A 50102-2022")</f>
        <v/>
      </c>
      <c r="W11">
        <f>HYPERLINK("https://klasma.github.io/Logging_1730/klagomålsmail/A 50102-2022 FSC-klagomål mail.docx", "A 50102-2022")</f>
        <v/>
      </c>
      <c r="X11">
        <f>HYPERLINK("https://klasma.github.io/Logging_1730/tillsyn/A 50102-2022 tillsynsbegäran.docx", "A 50102-2022")</f>
        <v/>
      </c>
      <c r="Y11">
        <f>HYPERLINK("https://klasma.github.io/Logging_1730/tillsynsmail/A 50102-2022 tillsynsbegäran mail.docx", "A 50102-2022")</f>
        <v/>
      </c>
    </row>
    <row r="12" ht="15" customHeight="1">
      <c r="A12" t="inlineStr">
        <is>
          <t>A 55797-2022</t>
        </is>
      </c>
      <c r="B12" s="1" t="n">
        <v>44888.6372337963</v>
      </c>
      <c r="C12" s="1" t="n">
        <v>45950</v>
      </c>
      <c r="D12" t="inlineStr">
        <is>
          <t>VÄRMLANDS LÄN</t>
        </is>
      </c>
      <c r="E12" t="inlineStr">
        <is>
          <t>EDA</t>
        </is>
      </c>
      <c r="G12" t="n">
        <v>3.4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Talltita
Skogsödla</t>
        </is>
      </c>
      <c r="S12">
        <f>HYPERLINK("https://klasma.github.io/Logging_1730/artfynd/A 55797-2022 artfynd.xlsx", "A 55797-2022")</f>
        <v/>
      </c>
      <c r="T12">
        <f>HYPERLINK("https://klasma.github.io/Logging_1730/kartor/A 55797-2022 karta.png", "A 55797-2022")</f>
        <v/>
      </c>
      <c r="V12">
        <f>HYPERLINK("https://klasma.github.io/Logging_1730/klagomål/A 55797-2022 FSC-klagomål.docx", "A 55797-2022")</f>
        <v/>
      </c>
      <c r="W12">
        <f>HYPERLINK("https://klasma.github.io/Logging_1730/klagomålsmail/A 55797-2022 FSC-klagomål mail.docx", "A 55797-2022")</f>
        <v/>
      </c>
      <c r="X12">
        <f>HYPERLINK("https://klasma.github.io/Logging_1730/tillsyn/A 55797-2022 tillsynsbegäran.docx", "A 55797-2022")</f>
        <v/>
      </c>
      <c r="Y12">
        <f>HYPERLINK("https://klasma.github.io/Logging_1730/tillsynsmail/A 55797-2022 tillsynsbegäran mail.docx", "A 55797-2022")</f>
        <v/>
      </c>
      <c r="Z12">
        <f>HYPERLINK("https://klasma.github.io/Logging_1730/fåglar/A 55797-2022 prioriterade fågelarter.docx", "A 55797-2022")</f>
        <v/>
      </c>
    </row>
    <row r="13" ht="15" customHeight="1">
      <c r="A13" t="inlineStr">
        <is>
          <t>A 9157-2024</t>
        </is>
      </c>
      <c r="B13" s="1" t="n">
        <v>45358.39175925926</v>
      </c>
      <c r="C13" s="1" t="n">
        <v>45950</v>
      </c>
      <c r="D13" t="inlineStr">
        <is>
          <t>VÄRMLANDS LÄN</t>
        </is>
      </c>
      <c r="E13" t="inlineStr">
        <is>
          <t>EDA</t>
        </is>
      </c>
      <c r="G13" t="n">
        <v>1.3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Ullticka
Bronshjon</t>
        </is>
      </c>
      <c r="S13">
        <f>HYPERLINK("https://klasma.github.io/Logging_1730/artfynd/A 9157-2024 artfynd.xlsx", "A 9157-2024")</f>
        <v/>
      </c>
      <c r="T13">
        <f>HYPERLINK("https://klasma.github.io/Logging_1730/kartor/A 9157-2024 karta.png", "A 9157-2024")</f>
        <v/>
      </c>
      <c r="V13">
        <f>HYPERLINK("https://klasma.github.io/Logging_1730/klagomål/A 9157-2024 FSC-klagomål.docx", "A 9157-2024")</f>
        <v/>
      </c>
      <c r="W13">
        <f>HYPERLINK("https://klasma.github.io/Logging_1730/klagomålsmail/A 9157-2024 FSC-klagomål mail.docx", "A 9157-2024")</f>
        <v/>
      </c>
      <c r="X13">
        <f>HYPERLINK("https://klasma.github.io/Logging_1730/tillsyn/A 9157-2024 tillsynsbegäran.docx", "A 9157-2024")</f>
        <v/>
      </c>
      <c r="Y13">
        <f>HYPERLINK("https://klasma.github.io/Logging_1730/tillsynsmail/A 9157-2024 tillsynsbegäran mail.docx", "A 9157-2024")</f>
        <v/>
      </c>
    </row>
    <row r="14" ht="15" customHeight="1">
      <c r="A14" t="inlineStr">
        <is>
          <t>A 18748-2024</t>
        </is>
      </c>
      <c r="B14" s="1" t="n">
        <v>45426</v>
      </c>
      <c r="C14" s="1" t="n">
        <v>45950</v>
      </c>
      <c r="D14" t="inlineStr">
        <is>
          <t>VÄRMLANDS LÄN</t>
        </is>
      </c>
      <c r="E14" t="inlineStr">
        <is>
          <t>EDA</t>
        </is>
      </c>
      <c r="G14" t="n">
        <v>16.7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Spillkråka
Tjäder</t>
        </is>
      </c>
      <c r="S14">
        <f>HYPERLINK("https://klasma.github.io/Logging_1730/artfynd/A 18748-2024 artfynd.xlsx", "A 18748-2024")</f>
        <v/>
      </c>
      <c r="T14">
        <f>HYPERLINK("https://klasma.github.io/Logging_1730/kartor/A 18748-2024 karta.png", "A 18748-2024")</f>
        <v/>
      </c>
      <c r="V14">
        <f>HYPERLINK("https://klasma.github.io/Logging_1730/klagomål/A 18748-2024 FSC-klagomål.docx", "A 18748-2024")</f>
        <v/>
      </c>
      <c r="W14">
        <f>HYPERLINK("https://klasma.github.io/Logging_1730/klagomålsmail/A 18748-2024 FSC-klagomål mail.docx", "A 18748-2024")</f>
        <v/>
      </c>
      <c r="X14">
        <f>HYPERLINK("https://klasma.github.io/Logging_1730/tillsyn/A 18748-2024 tillsynsbegäran.docx", "A 18748-2024")</f>
        <v/>
      </c>
      <c r="Y14">
        <f>HYPERLINK("https://klasma.github.io/Logging_1730/tillsynsmail/A 18748-2024 tillsynsbegäran mail.docx", "A 18748-2024")</f>
        <v/>
      </c>
      <c r="Z14">
        <f>HYPERLINK("https://klasma.github.io/Logging_1730/fåglar/A 18748-2024 prioriterade fågelarter.docx", "A 18748-2024")</f>
        <v/>
      </c>
    </row>
    <row r="15" ht="15" customHeight="1">
      <c r="A15" t="inlineStr">
        <is>
          <t>A 54195-2022</t>
        </is>
      </c>
      <c r="B15" s="1" t="n">
        <v>44881</v>
      </c>
      <c r="C15" s="1" t="n">
        <v>45950</v>
      </c>
      <c r="D15" t="inlineStr">
        <is>
          <t>VÄRMLANDS LÄN</t>
        </is>
      </c>
      <c r="E15" t="inlineStr">
        <is>
          <t>EDA</t>
        </is>
      </c>
      <c r="G15" t="n">
        <v>11</v>
      </c>
      <c r="H15" t="n">
        <v>0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Dvärghäxört
Springkorn</t>
        </is>
      </c>
      <c r="S15">
        <f>HYPERLINK("https://klasma.github.io/Logging_1730/artfynd/A 54195-2022 artfynd.xlsx", "A 54195-2022")</f>
        <v/>
      </c>
      <c r="T15">
        <f>HYPERLINK("https://klasma.github.io/Logging_1730/kartor/A 54195-2022 karta.png", "A 54195-2022")</f>
        <v/>
      </c>
      <c r="V15">
        <f>HYPERLINK("https://klasma.github.io/Logging_1730/klagomål/A 54195-2022 FSC-klagomål.docx", "A 54195-2022")</f>
        <v/>
      </c>
      <c r="W15">
        <f>HYPERLINK("https://klasma.github.io/Logging_1730/klagomålsmail/A 54195-2022 FSC-klagomål mail.docx", "A 54195-2022")</f>
        <v/>
      </c>
      <c r="X15">
        <f>HYPERLINK("https://klasma.github.io/Logging_1730/tillsyn/A 54195-2022 tillsynsbegäran.docx", "A 54195-2022")</f>
        <v/>
      </c>
      <c r="Y15">
        <f>HYPERLINK("https://klasma.github.io/Logging_1730/tillsynsmail/A 54195-2022 tillsynsbegäran mail.docx", "A 54195-2022")</f>
        <v/>
      </c>
    </row>
    <row r="16" ht="15" customHeight="1">
      <c r="A16" t="inlineStr">
        <is>
          <t>A 7240-2023</t>
        </is>
      </c>
      <c r="B16" s="1" t="n">
        <v>44970</v>
      </c>
      <c r="C16" s="1" t="n">
        <v>45950</v>
      </c>
      <c r="D16" t="inlineStr">
        <is>
          <t>VÄRMLANDS LÄN</t>
        </is>
      </c>
      <c r="E16" t="inlineStr">
        <is>
          <t>EDA</t>
        </is>
      </c>
      <c r="G16" t="n">
        <v>17.4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Sotriska
Fläcknycklar</t>
        </is>
      </c>
      <c r="S16">
        <f>HYPERLINK("https://klasma.github.io/Logging_1730/artfynd/A 7240-2023 artfynd.xlsx", "A 7240-2023")</f>
        <v/>
      </c>
      <c r="T16">
        <f>HYPERLINK("https://klasma.github.io/Logging_1730/kartor/A 7240-2023 karta.png", "A 7240-2023")</f>
        <v/>
      </c>
      <c r="V16">
        <f>HYPERLINK("https://klasma.github.io/Logging_1730/klagomål/A 7240-2023 FSC-klagomål.docx", "A 7240-2023")</f>
        <v/>
      </c>
      <c r="W16">
        <f>HYPERLINK("https://klasma.github.io/Logging_1730/klagomålsmail/A 7240-2023 FSC-klagomål mail.docx", "A 7240-2023")</f>
        <v/>
      </c>
      <c r="X16">
        <f>HYPERLINK("https://klasma.github.io/Logging_1730/tillsyn/A 7240-2023 tillsynsbegäran.docx", "A 7240-2023")</f>
        <v/>
      </c>
      <c r="Y16">
        <f>HYPERLINK("https://klasma.github.io/Logging_1730/tillsynsmail/A 7240-2023 tillsynsbegäran mail.docx", "A 7240-2023")</f>
        <v/>
      </c>
    </row>
    <row r="17" ht="15" customHeight="1">
      <c r="A17" t="inlineStr">
        <is>
          <t>A 14-2024</t>
        </is>
      </c>
      <c r="B17" s="1" t="n">
        <v>45293</v>
      </c>
      <c r="C17" s="1" t="n">
        <v>45950</v>
      </c>
      <c r="D17" t="inlineStr">
        <is>
          <t>VÄRMLANDS LÄN</t>
        </is>
      </c>
      <c r="E17" t="inlineStr">
        <is>
          <t>EDA</t>
        </is>
      </c>
      <c r="G17" t="n">
        <v>1.1</v>
      </c>
      <c r="H17" t="n">
        <v>2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Knärot
Spillkråka</t>
        </is>
      </c>
      <c r="S17">
        <f>HYPERLINK("https://klasma.github.io/Logging_1730/artfynd/A 14-2024 artfynd.xlsx", "A 14-2024")</f>
        <v/>
      </c>
      <c r="T17">
        <f>HYPERLINK("https://klasma.github.io/Logging_1730/kartor/A 14-2024 karta.png", "A 14-2024")</f>
        <v/>
      </c>
      <c r="U17">
        <f>HYPERLINK("https://klasma.github.io/Logging_1730/knärot/A 14-2024 karta knärot.png", "A 14-2024")</f>
        <v/>
      </c>
      <c r="V17">
        <f>HYPERLINK("https://klasma.github.io/Logging_1730/klagomål/A 14-2024 FSC-klagomål.docx", "A 14-2024")</f>
        <v/>
      </c>
      <c r="W17">
        <f>HYPERLINK("https://klasma.github.io/Logging_1730/klagomålsmail/A 14-2024 FSC-klagomål mail.docx", "A 14-2024")</f>
        <v/>
      </c>
      <c r="X17">
        <f>HYPERLINK("https://klasma.github.io/Logging_1730/tillsyn/A 14-2024 tillsynsbegäran.docx", "A 14-2024")</f>
        <v/>
      </c>
      <c r="Y17">
        <f>HYPERLINK("https://klasma.github.io/Logging_1730/tillsynsmail/A 14-2024 tillsynsbegäran mail.docx", "A 14-2024")</f>
        <v/>
      </c>
      <c r="Z17">
        <f>HYPERLINK("https://klasma.github.io/Logging_1730/fåglar/A 14-2024 prioriterade fågelarter.docx", "A 14-2024")</f>
        <v/>
      </c>
    </row>
    <row r="18" ht="15" customHeight="1">
      <c r="A18" t="inlineStr">
        <is>
          <t>A 45093-2024</t>
        </is>
      </c>
      <c r="B18" s="1" t="n">
        <v>45575</v>
      </c>
      <c r="C18" s="1" t="n">
        <v>45950</v>
      </c>
      <c r="D18" t="inlineStr">
        <is>
          <t>VÄRMLANDS LÄN</t>
        </is>
      </c>
      <c r="E18" t="inlineStr">
        <is>
          <t>EDA</t>
        </is>
      </c>
      <c r="G18" t="n">
        <v>3.6</v>
      </c>
      <c r="H18" t="n">
        <v>1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Garnlav
Svartvit flugsnappare</t>
        </is>
      </c>
      <c r="S18">
        <f>HYPERLINK("https://klasma.github.io/Logging_1730/artfynd/A 45093-2024 artfynd.xlsx", "A 45093-2024")</f>
        <v/>
      </c>
      <c r="T18">
        <f>HYPERLINK("https://klasma.github.io/Logging_1730/kartor/A 45093-2024 karta.png", "A 45093-2024")</f>
        <v/>
      </c>
      <c r="V18">
        <f>HYPERLINK("https://klasma.github.io/Logging_1730/klagomål/A 45093-2024 FSC-klagomål.docx", "A 45093-2024")</f>
        <v/>
      </c>
      <c r="W18">
        <f>HYPERLINK("https://klasma.github.io/Logging_1730/klagomålsmail/A 45093-2024 FSC-klagomål mail.docx", "A 45093-2024")</f>
        <v/>
      </c>
      <c r="X18">
        <f>HYPERLINK("https://klasma.github.io/Logging_1730/tillsyn/A 45093-2024 tillsynsbegäran.docx", "A 45093-2024")</f>
        <v/>
      </c>
      <c r="Y18">
        <f>HYPERLINK("https://klasma.github.io/Logging_1730/tillsynsmail/A 45093-2024 tillsynsbegäran mail.docx", "A 45093-2024")</f>
        <v/>
      </c>
      <c r="Z18">
        <f>HYPERLINK("https://klasma.github.io/Logging_1730/fåglar/A 45093-2024 prioriterade fågelarter.docx", "A 45093-2024")</f>
        <v/>
      </c>
    </row>
    <row r="19" ht="15" customHeight="1">
      <c r="A19" t="inlineStr">
        <is>
          <t>A 16742-2025</t>
        </is>
      </c>
      <c r="B19" s="1" t="n">
        <v>45754</v>
      </c>
      <c r="C19" s="1" t="n">
        <v>45950</v>
      </c>
      <c r="D19" t="inlineStr">
        <is>
          <t>VÄRMLANDS LÄN</t>
        </is>
      </c>
      <c r="E19" t="inlineStr">
        <is>
          <t>EDA</t>
        </is>
      </c>
      <c r="G19" t="n">
        <v>8.9</v>
      </c>
      <c r="H19" t="n">
        <v>2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Talltita
Tretåig hackspett</t>
        </is>
      </c>
      <c r="S19">
        <f>HYPERLINK("https://klasma.github.io/Logging_1730/artfynd/A 16742-2025 artfynd.xlsx", "A 16742-2025")</f>
        <v/>
      </c>
      <c r="T19">
        <f>HYPERLINK("https://klasma.github.io/Logging_1730/kartor/A 16742-2025 karta.png", "A 16742-2025")</f>
        <v/>
      </c>
      <c r="V19">
        <f>HYPERLINK("https://klasma.github.io/Logging_1730/klagomål/A 16742-2025 FSC-klagomål.docx", "A 16742-2025")</f>
        <v/>
      </c>
      <c r="W19">
        <f>HYPERLINK("https://klasma.github.io/Logging_1730/klagomålsmail/A 16742-2025 FSC-klagomål mail.docx", "A 16742-2025")</f>
        <v/>
      </c>
      <c r="X19">
        <f>HYPERLINK("https://klasma.github.io/Logging_1730/tillsyn/A 16742-2025 tillsynsbegäran.docx", "A 16742-2025")</f>
        <v/>
      </c>
      <c r="Y19">
        <f>HYPERLINK("https://klasma.github.io/Logging_1730/tillsynsmail/A 16742-2025 tillsynsbegäran mail.docx", "A 16742-2025")</f>
        <v/>
      </c>
      <c r="Z19">
        <f>HYPERLINK("https://klasma.github.io/Logging_1730/fåglar/A 16742-2025 prioriterade fågelarter.docx", "A 16742-2025")</f>
        <v/>
      </c>
    </row>
    <row r="20" ht="15" customHeight="1">
      <c r="A20" t="inlineStr">
        <is>
          <t>A 18763-2024</t>
        </is>
      </c>
      <c r="B20" s="1" t="n">
        <v>45426.55398148148</v>
      </c>
      <c r="C20" s="1" t="n">
        <v>45950</v>
      </c>
      <c r="D20" t="inlineStr">
        <is>
          <t>VÄRMLANDS LÄN</t>
        </is>
      </c>
      <c r="E20" t="inlineStr">
        <is>
          <t>EDA</t>
        </is>
      </c>
      <c r="G20" t="n">
        <v>2.4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Ullticka
Bronshjon</t>
        </is>
      </c>
      <c r="S20">
        <f>HYPERLINK("https://klasma.github.io/Logging_1730/artfynd/A 18763-2024 artfynd.xlsx", "A 18763-2024")</f>
        <v/>
      </c>
      <c r="T20">
        <f>HYPERLINK("https://klasma.github.io/Logging_1730/kartor/A 18763-2024 karta.png", "A 18763-2024")</f>
        <v/>
      </c>
      <c r="V20">
        <f>HYPERLINK("https://klasma.github.io/Logging_1730/klagomål/A 18763-2024 FSC-klagomål.docx", "A 18763-2024")</f>
        <v/>
      </c>
      <c r="W20">
        <f>HYPERLINK("https://klasma.github.io/Logging_1730/klagomålsmail/A 18763-2024 FSC-klagomål mail.docx", "A 18763-2024")</f>
        <v/>
      </c>
      <c r="X20">
        <f>HYPERLINK("https://klasma.github.io/Logging_1730/tillsyn/A 18763-2024 tillsynsbegäran.docx", "A 18763-2024")</f>
        <v/>
      </c>
      <c r="Y20">
        <f>HYPERLINK("https://klasma.github.io/Logging_1730/tillsynsmail/A 18763-2024 tillsynsbegäran mail.docx", "A 18763-2024")</f>
        <v/>
      </c>
    </row>
    <row r="21" ht="15" customHeight="1">
      <c r="A21" t="inlineStr">
        <is>
          <t>A 26039-2023</t>
        </is>
      </c>
      <c r="B21" s="1" t="n">
        <v>45091.33247685185</v>
      </c>
      <c r="C21" s="1" t="n">
        <v>45950</v>
      </c>
      <c r="D21" t="inlineStr">
        <is>
          <t>VÄRMLANDS LÄN</t>
        </is>
      </c>
      <c r="E21" t="inlineStr">
        <is>
          <t>EDA</t>
        </is>
      </c>
      <c r="G21" t="n">
        <v>1.6</v>
      </c>
      <c r="H21" t="n">
        <v>2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Buskskvätta
Gulsparv</t>
        </is>
      </c>
      <c r="S21">
        <f>HYPERLINK("https://klasma.github.io/Logging_1730/artfynd/A 26039-2023 artfynd.xlsx", "A 26039-2023")</f>
        <v/>
      </c>
      <c r="T21">
        <f>HYPERLINK("https://klasma.github.io/Logging_1730/kartor/A 26039-2023 karta.png", "A 26039-2023")</f>
        <v/>
      </c>
      <c r="V21">
        <f>HYPERLINK("https://klasma.github.io/Logging_1730/klagomål/A 26039-2023 FSC-klagomål.docx", "A 26039-2023")</f>
        <v/>
      </c>
      <c r="W21">
        <f>HYPERLINK("https://klasma.github.io/Logging_1730/klagomålsmail/A 26039-2023 FSC-klagomål mail.docx", "A 26039-2023")</f>
        <v/>
      </c>
      <c r="X21">
        <f>HYPERLINK("https://klasma.github.io/Logging_1730/tillsyn/A 26039-2023 tillsynsbegäran.docx", "A 26039-2023")</f>
        <v/>
      </c>
      <c r="Y21">
        <f>HYPERLINK("https://klasma.github.io/Logging_1730/tillsynsmail/A 26039-2023 tillsynsbegäran mail.docx", "A 26039-2023")</f>
        <v/>
      </c>
      <c r="Z21">
        <f>HYPERLINK("https://klasma.github.io/Logging_1730/fåglar/A 26039-2023 prioriterade fågelarter.docx", "A 26039-2023")</f>
        <v/>
      </c>
    </row>
    <row r="22" ht="15" customHeight="1">
      <c r="A22" t="inlineStr">
        <is>
          <t>A 35585-2025</t>
        </is>
      </c>
      <c r="B22" s="1" t="n">
        <v>45856.81059027778</v>
      </c>
      <c r="C22" s="1" t="n">
        <v>45950</v>
      </c>
      <c r="D22" t="inlineStr">
        <is>
          <t>VÄRMLANDS LÄN</t>
        </is>
      </c>
      <c r="E22" t="inlineStr">
        <is>
          <t>EDA</t>
        </is>
      </c>
      <c r="G22" t="n">
        <v>5.3</v>
      </c>
      <c r="H22" t="n">
        <v>1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Björksplintborre
Fläcknycklar</t>
        </is>
      </c>
      <c r="S22">
        <f>HYPERLINK("https://klasma.github.io/Logging_1730/artfynd/A 35585-2025 artfynd.xlsx", "A 35585-2025")</f>
        <v/>
      </c>
      <c r="T22">
        <f>HYPERLINK("https://klasma.github.io/Logging_1730/kartor/A 35585-2025 karta.png", "A 35585-2025")</f>
        <v/>
      </c>
      <c r="V22">
        <f>HYPERLINK("https://klasma.github.io/Logging_1730/klagomål/A 35585-2025 FSC-klagomål.docx", "A 35585-2025")</f>
        <v/>
      </c>
      <c r="W22">
        <f>HYPERLINK("https://klasma.github.io/Logging_1730/klagomålsmail/A 35585-2025 FSC-klagomål mail.docx", "A 35585-2025")</f>
        <v/>
      </c>
      <c r="X22">
        <f>HYPERLINK("https://klasma.github.io/Logging_1730/tillsyn/A 35585-2025 tillsynsbegäran.docx", "A 35585-2025")</f>
        <v/>
      </c>
      <c r="Y22">
        <f>HYPERLINK("https://klasma.github.io/Logging_1730/tillsynsmail/A 35585-2025 tillsynsbegäran mail.docx", "A 35585-2025")</f>
        <v/>
      </c>
    </row>
    <row r="23" ht="15" customHeight="1">
      <c r="A23" t="inlineStr">
        <is>
          <t>A 33243-2021</t>
        </is>
      </c>
      <c r="B23" s="1" t="n">
        <v>44377.32239583333</v>
      </c>
      <c r="C23" s="1" t="n">
        <v>45950</v>
      </c>
      <c r="D23" t="inlineStr">
        <is>
          <t>VÄRMLANDS LÄN</t>
        </is>
      </c>
      <c r="E23" t="inlineStr">
        <is>
          <t>EDA</t>
        </is>
      </c>
      <c r="G23" t="n">
        <v>7.1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Garnlav</t>
        </is>
      </c>
      <c r="S23">
        <f>HYPERLINK("https://klasma.github.io/Logging_1730/artfynd/A 33243-2021 artfynd.xlsx", "A 33243-2021")</f>
        <v/>
      </c>
      <c r="T23">
        <f>HYPERLINK("https://klasma.github.io/Logging_1730/kartor/A 33243-2021 karta.png", "A 33243-2021")</f>
        <v/>
      </c>
      <c r="V23">
        <f>HYPERLINK("https://klasma.github.io/Logging_1730/klagomål/A 33243-2021 FSC-klagomål.docx", "A 33243-2021")</f>
        <v/>
      </c>
      <c r="W23">
        <f>HYPERLINK("https://klasma.github.io/Logging_1730/klagomålsmail/A 33243-2021 FSC-klagomål mail.docx", "A 33243-2021")</f>
        <v/>
      </c>
      <c r="X23">
        <f>HYPERLINK("https://klasma.github.io/Logging_1730/tillsyn/A 33243-2021 tillsynsbegäran.docx", "A 33243-2021")</f>
        <v/>
      </c>
      <c r="Y23">
        <f>HYPERLINK("https://klasma.github.io/Logging_1730/tillsynsmail/A 33243-2021 tillsynsbegäran mail.docx", "A 33243-2021")</f>
        <v/>
      </c>
    </row>
    <row r="24" ht="15" customHeight="1">
      <c r="A24" t="inlineStr">
        <is>
          <t>A 11923-2024</t>
        </is>
      </c>
      <c r="B24" s="1" t="n">
        <v>45376.6368287037</v>
      </c>
      <c r="C24" s="1" t="n">
        <v>45950</v>
      </c>
      <c r="D24" t="inlineStr">
        <is>
          <t>VÄRMLANDS LÄN</t>
        </is>
      </c>
      <c r="E24" t="inlineStr">
        <is>
          <t>EDA</t>
        </is>
      </c>
      <c r="G24" t="n">
        <v>4.3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Tretåig hackspett</t>
        </is>
      </c>
      <c r="S24">
        <f>HYPERLINK("https://klasma.github.io/Logging_1730/artfynd/A 11923-2024 artfynd.xlsx", "A 11923-2024")</f>
        <v/>
      </c>
      <c r="T24">
        <f>HYPERLINK("https://klasma.github.io/Logging_1730/kartor/A 11923-2024 karta.png", "A 11923-2024")</f>
        <v/>
      </c>
      <c r="V24">
        <f>HYPERLINK("https://klasma.github.io/Logging_1730/klagomål/A 11923-2024 FSC-klagomål.docx", "A 11923-2024")</f>
        <v/>
      </c>
      <c r="W24">
        <f>HYPERLINK("https://klasma.github.io/Logging_1730/klagomålsmail/A 11923-2024 FSC-klagomål mail.docx", "A 11923-2024")</f>
        <v/>
      </c>
      <c r="X24">
        <f>HYPERLINK("https://klasma.github.io/Logging_1730/tillsyn/A 11923-2024 tillsynsbegäran.docx", "A 11923-2024")</f>
        <v/>
      </c>
      <c r="Y24">
        <f>HYPERLINK("https://klasma.github.io/Logging_1730/tillsynsmail/A 11923-2024 tillsynsbegäran mail.docx", "A 11923-2024")</f>
        <v/>
      </c>
      <c r="Z24">
        <f>HYPERLINK("https://klasma.github.io/Logging_1730/fåglar/A 11923-2024 prioriterade fågelarter.docx", "A 11923-2024")</f>
        <v/>
      </c>
    </row>
    <row r="25" ht="15" customHeight="1">
      <c r="A25" t="inlineStr">
        <is>
          <t>A 2841-2024</t>
        </is>
      </c>
      <c r="B25" s="1" t="n">
        <v>45315.33327546297</v>
      </c>
      <c r="C25" s="1" t="n">
        <v>45950</v>
      </c>
      <c r="D25" t="inlineStr">
        <is>
          <t>VÄRMLANDS LÄN</t>
        </is>
      </c>
      <c r="E25" t="inlineStr">
        <is>
          <t>EDA</t>
        </is>
      </c>
      <c r="G25" t="n">
        <v>2.1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Talltita</t>
        </is>
      </c>
      <c r="S25">
        <f>HYPERLINK("https://klasma.github.io/Logging_1730/artfynd/A 2841-2024 artfynd.xlsx", "A 2841-2024")</f>
        <v/>
      </c>
      <c r="T25">
        <f>HYPERLINK("https://klasma.github.io/Logging_1730/kartor/A 2841-2024 karta.png", "A 2841-2024")</f>
        <v/>
      </c>
      <c r="V25">
        <f>HYPERLINK("https://klasma.github.io/Logging_1730/klagomål/A 2841-2024 FSC-klagomål.docx", "A 2841-2024")</f>
        <v/>
      </c>
      <c r="W25">
        <f>HYPERLINK("https://klasma.github.io/Logging_1730/klagomålsmail/A 2841-2024 FSC-klagomål mail.docx", "A 2841-2024")</f>
        <v/>
      </c>
      <c r="X25">
        <f>HYPERLINK("https://klasma.github.io/Logging_1730/tillsyn/A 2841-2024 tillsynsbegäran.docx", "A 2841-2024")</f>
        <v/>
      </c>
      <c r="Y25">
        <f>HYPERLINK("https://klasma.github.io/Logging_1730/tillsynsmail/A 2841-2024 tillsynsbegäran mail.docx", "A 2841-2024")</f>
        <v/>
      </c>
      <c r="Z25">
        <f>HYPERLINK("https://klasma.github.io/Logging_1730/fåglar/A 2841-2024 prioriterade fågelarter.docx", "A 2841-2024")</f>
        <v/>
      </c>
    </row>
    <row r="26" ht="15" customHeight="1">
      <c r="A26" t="inlineStr">
        <is>
          <t>A 59770-2023</t>
        </is>
      </c>
      <c r="B26" s="1" t="n">
        <v>45257.42827546296</v>
      </c>
      <c r="C26" s="1" t="n">
        <v>45950</v>
      </c>
      <c r="D26" t="inlineStr">
        <is>
          <t>VÄRMLANDS LÄN</t>
        </is>
      </c>
      <c r="E26" t="inlineStr">
        <is>
          <t>EDA</t>
        </is>
      </c>
      <c r="G26" t="n">
        <v>1.4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Vågbandad barkbock</t>
        </is>
      </c>
      <c r="S26">
        <f>HYPERLINK("https://klasma.github.io/Logging_1730/artfynd/A 59770-2023 artfynd.xlsx", "A 59770-2023")</f>
        <v/>
      </c>
      <c r="T26">
        <f>HYPERLINK("https://klasma.github.io/Logging_1730/kartor/A 59770-2023 karta.png", "A 59770-2023")</f>
        <v/>
      </c>
      <c r="V26">
        <f>HYPERLINK("https://klasma.github.io/Logging_1730/klagomål/A 59770-2023 FSC-klagomål.docx", "A 59770-2023")</f>
        <v/>
      </c>
      <c r="W26">
        <f>HYPERLINK("https://klasma.github.io/Logging_1730/klagomålsmail/A 59770-2023 FSC-klagomål mail.docx", "A 59770-2023")</f>
        <v/>
      </c>
      <c r="X26">
        <f>HYPERLINK("https://klasma.github.io/Logging_1730/tillsyn/A 59770-2023 tillsynsbegäran.docx", "A 59770-2023")</f>
        <v/>
      </c>
      <c r="Y26">
        <f>HYPERLINK("https://klasma.github.io/Logging_1730/tillsynsmail/A 59770-2023 tillsynsbegäran mail.docx", "A 59770-2023")</f>
        <v/>
      </c>
    </row>
    <row r="27" ht="15" customHeight="1">
      <c r="A27" t="inlineStr">
        <is>
          <t>A 20898-2025</t>
        </is>
      </c>
      <c r="B27" s="1" t="n">
        <v>45777.39913194445</v>
      </c>
      <c r="C27" s="1" t="n">
        <v>45950</v>
      </c>
      <c r="D27" t="inlineStr">
        <is>
          <t>VÄRMLANDS LÄN</t>
        </is>
      </c>
      <c r="E27" t="inlineStr">
        <is>
          <t>EDA</t>
        </is>
      </c>
      <c r="F27" t="inlineStr">
        <is>
          <t>Bergvik skog väst AB</t>
        </is>
      </c>
      <c r="G27" t="n">
        <v>10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Grönsångare</t>
        </is>
      </c>
      <c r="S27">
        <f>HYPERLINK("https://klasma.github.io/Logging_1730/artfynd/A 20898-2025 artfynd.xlsx", "A 20898-2025")</f>
        <v/>
      </c>
      <c r="T27">
        <f>HYPERLINK("https://klasma.github.io/Logging_1730/kartor/A 20898-2025 karta.png", "A 20898-2025")</f>
        <v/>
      </c>
      <c r="V27">
        <f>HYPERLINK("https://klasma.github.io/Logging_1730/klagomål/A 20898-2025 FSC-klagomål.docx", "A 20898-2025")</f>
        <v/>
      </c>
      <c r="W27">
        <f>HYPERLINK("https://klasma.github.io/Logging_1730/klagomålsmail/A 20898-2025 FSC-klagomål mail.docx", "A 20898-2025")</f>
        <v/>
      </c>
      <c r="X27">
        <f>HYPERLINK("https://klasma.github.io/Logging_1730/tillsyn/A 20898-2025 tillsynsbegäran.docx", "A 20898-2025")</f>
        <v/>
      </c>
      <c r="Y27">
        <f>HYPERLINK("https://klasma.github.io/Logging_1730/tillsynsmail/A 20898-2025 tillsynsbegäran mail.docx", "A 20898-2025")</f>
        <v/>
      </c>
      <c r="Z27">
        <f>HYPERLINK("https://klasma.github.io/Logging_1730/fåglar/A 20898-2025 prioriterade fågelarter.docx", "A 20898-2025")</f>
        <v/>
      </c>
    </row>
    <row r="28" ht="15" customHeight="1">
      <c r="A28" t="inlineStr">
        <is>
          <t>A 35702-2024</t>
        </is>
      </c>
      <c r="B28" s="1" t="n">
        <v>45532.45796296297</v>
      </c>
      <c r="C28" s="1" t="n">
        <v>45950</v>
      </c>
      <c r="D28" t="inlineStr">
        <is>
          <t>VÄRMLANDS LÄN</t>
        </is>
      </c>
      <c r="E28" t="inlineStr">
        <is>
          <t>EDA</t>
        </is>
      </c>
      <c r="G28" t="n">
        <v>2.2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Fläcknycklar</t>
        </is>
      </c>
      <c r="S28">
        <f>HYPERLINK("https://klasma.github.io/Logging_1730/artfynd/A 35702-2024 artfynd.xlsx", "A 35702-2024")</f>
        <v/>
      </c>
      <c r="T28">
        <f>HYPERLINK("https://klasma.github.io/Logging_1730/kartor/A 35702-2024 karta.png", "A 35702-2024")</f>
        <v/>
      </c>
      <c r="V28">
        <f>HYPERLINK("https://klasma.github.io/Logging_1730/klagomål/A 35702-2024 FSC-klagomål.docx", "A 35702-2024")</f>
        <v/>
      </c>
      <c r="W28">
        <f>HYPERLINK("https://klasma.github.io/Logging_1730/klagomålsmail/A 35702-2024 FSC-klagomål mail.docx", "A 35702-2024")</f>
        <v/>
      </c>
      <c r="X28">
        <f>HYPERLINK("https://klasma.github.io/Logging_1730/tillsyn/A 35702-2024 tillsynsbegäran.docx", "A 35702-2024")</f>
        <v/>
      </c>
      <c r="Y28">
        <f>HYPERLINK("https://klasma.github.io/Logging_1730/tillsynsmail/A 35702-2024 tillsynsbegäran mail.docx", "A 35702-2024")</f>
        <v/>
      </c>
    </row>
    <row r="29" ht="15" customHeight="1">
      <c r="A29" t="inlineStr">
        <is>
          <t>A 66802-2020</t>
        </is>
      </c>
      <c r="B29" s="1" t="n">
        <v>44179</v>
      </c>
      <c r="C29" s="1" t="n">
        <v>45950</v>
      </c>
      <c r="D29" t="inlineStr">
        <is>
          <t>VÄRMLANDS LÄN</t>
        </is>
      </c>
      <c r="E29" t="inlineStr">
        <is>
          <t>EDA</t>
        </is>
      </c>
      <c r="G29" t="n">
        <v>8.1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Mindre flugsnappare</t>
        </is>
      </c>
      <c r="S29">
        <f>HYPERLINK("https://klasma.github.io/Logging_1730/artfynd/A 66802-2020 artfynd.xlsx", "A 66802-2020")</f>
        <v/>
      </c>
      <c r="T29">
        <f>HYPERLINK("https://klasma.github.io/Logging_1730/kartor/A 66802-2020 karta.png", "A 66802-2020")</f>
        <v/>
      </c>
      <c r="V29">
        <f>HYPERLINK("https://klasma.github.io/Logging_1730/klagomål/A 66802-2020 FSC-klagomål.docx", "A 66802-2020")</f>
        <v/>
      </c>
      <c r="W29">
        <f>HYPERLINK("https://klasma.github.io/Logging_1730/klagomålsmail/A 66802-2020 FSC-klagomål mail.docx", "A 66802-2020")</f>
        <v/>
      </c>
      <c r="X29">
        <f>HYPERLINK("https://klasma.github.io/Logging_1730/tillsyn/A 66802-2020 tillsynsbegäran.docx", "A 66802-2020")</f>
        <v/>
      </c>
      <c r="Y29">
        <f>HYPERLINK("https://klasma.github.io/Logging_1730/tillsynsmail/A 66802-2020 tillsynsbegäran mail.docx", "A 66802-2020")</f>
        <v/>
      </c>
      <c r="Z29">
        <f>HYPERLINK("https://klasma.github.io/Logging_1730/fåglar/A 66802-2020 prioriterade fågelarter.docx", "A 66802-2020")</f>
        <v/>
      </c>
    </row>
    <row r="30" ht="15" customHeight="1">
      <c r="A30" t="inlineStr">
        <is>
          <t>A 2383-2024</t>
        </is>
      </c>
      <c r="B30" s="1" t="n">
        <v>45310</v>
      </c>
      <c r="C30" s="1" t="n">
        <v>45950</v>
      </c>
      <c r="D30" t="inlineStr">
        <is>
          <t>VÄRMLANDS LÄN</t>
        </is>
      </c>
      <c r="E30" t="inlineStr">
        <is>
          <t>EDA</t>
        </is>
      </c>
      <c r="G30" t="n">
        <v>2.2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Blåsippa</t>
        </is>
      </c>
      <c r="S30">
        <f>HYPERLINK("https://klasma.github.io/Logging_1730/artfynd/A 2383-2024 artfynd.xlsx", "A 2383-2024")</f>
        <v/>
      </c>
      <c r="T30">
        <f>HYPERLINK("https://klasma.github.io/Logging_1730/kartor/A 2383-2024 karta.png", "A 2383-2024")</f>
        <v/>
      </c>
      <c r="U30">
        <f>HYPERLINK("https://klasma.github.io/Logging_1730/knärot/A 2383-2024 karta knärot.png", "A 2383-2024")</f>
        <v/>
      </c>
      <c r="V30">
        <f>HYPERLINK("https://klasma.github.io/Logging_1730/klagomål/A 2383-2024 FSC-klagomål.docx", "A 2383-2024")</f>
        <v/>
      </c>
      <c r="W30">
        <f>HYPERLINK("https://klasma.github.io/Logging_1730/klagomålsmail/A 2383-2024 FSC-klagomål mail.docx", "A 2383-2024")</f>
        <v/>
      </c>
      <c r="X30">
        <f>HYPERLINK("https://klasma.github.io/Logging_1730/tillsyn/A 2383-2024 tillsynsbegäran.docx", "A 2383-2024")</f>
        <v/>
      </c>
      <c r="Y30">
        <f>HYPERLINK("https://klasma.github.io/Logging_1730/tillsynsmail/A 2383-2024 tillsynsbegäran mail.docx", "A 2383-2024")</f>
        <v/>
      </c>
    </row>
    <row r="31" ht="15" customHeight="1">
      <c r="A31" t="inlineStr">
        <is>
          <t>A 56492-2023</t>
        </is>
      </c>
      <c r="B31" s="1" t="n">
        <v>45243</v>
      </c>
      <c r="C31" s="1" t="n">
        <v>45950</v>
      </c>
      <c r="D31" t="inlineStr">
        <is>
          <t>VÄRMLANDS LÄN</t>
        </is>
      </c>
      <c r="E31" t="inlineStr">
        <is>
          <t>EDA</t>
        </is>
      </c>
      <c r="G31" t="n">
        <v>3.5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Vedtrappmossa</t>
        </is>
      </c>
      <c r="S31">
        <f>HYPERLINK("https://klasma.github.io/Logging_1730/artfynd/A 56492-2023 artfynd.xlsx", "A 56492-2023")</f>
        <v/>
      </c>
      <c r="T31">
        <f>HYPERLINK("https://klasma.github.io/Logging_1730/kartor/A 56492-2023 karta.png", "A 56492-2023")</f>
        <v/>
      </c>
      <c r="V31">
        <f>HYPERLINK("https://klasma.github.io/Logging_1730/klagomål/A 56492-2023 FSC-klagomål.docx", "A 56492-2023")</f>
        <v/>
      </c>
      <c r="W31">
        <f>HYPERLINK("https://klasma.github.io/Logging_1730/klagomålsmail/A 56492-2023 FSC-klagomål mail.docx", "A 56492-2023")</f>
        <v/>
      </c>
      <c r="X31">
        <f>HYPERLINK("https://klasma.github.io/Logging_1730/tillsyn/A 56492-2023 tillsynsbegäran.docx", "A 56492-2023")</f>
        <v/>
      </c>
      <c r="Y31">
        <f>HYPERLINK("https://klasma.github.io/Logging_1730/tillsynsmail/A 56492-2023 tillsynsbegäran mail.docx", "A 56492-2023")</f>
        <v/>
      </c>
    </row>
    <row r="32" ht="15" customHeight="1">
      <c r="A32" t="inlineStr">
        <is>
          <t>A 37373-2025</t>
        </is>
      </c>
      <c r="B32" s="1" t="n">
        <v>45877</v>
      </c>
      <c r="C32" s="1" t="n">
        <v>45950</v>
      </c>
      <c r="D32" t="inlineStr">
        <is>
          <t>VÄRMLANDS LÄN</t>
        </is>
      </c>
      <c r="E32" t="inlineStr">
        <is>
          <t>EDA</t>
        </is>
      </c>
      <c r="G32" t="n">
        <v>14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Knärot</t>
        </is>
      </c>
      <c r="S32">
        <f>HYPERLINK("https://klasma.github.io/Logging_1730/artfynd/A 37373-2025 artfynd.xlsx", "A 37373-2025")</f>
        <v/>
      </c>
      <c r="T32">
        <f>HYPERLINK("https://klasma.github.io/Logging_1730/kartor/A 37373-2025 karta.png", "A 37373-2025")</f>
        <v/>
      </c>
      <c r="U32">
        <f>HYPERLINK("https://klasma.github.io/Logging_1730/knärot/A 37373-2025 karta knärot.png", "A 37373-2025")</f>
        <v/>
      </c>
      <c r="V32">
        <f>HYPERLINK("https://klasma.github.io/Logging_1730/klagomål/A 37373-2025 FSC-klagomål.docx", "A 37373-2025")</f>
        <v/>
      </c>
      <c r="W32">
        <f>HYPERLINK("https://klasma.github.io/Logging_1730/klagomålsmail/A 37373-2025 FSC-klagomål mail.docx", "A 37373-2025")</f>
        <v/>
      </c>
      <c r="X32">
        <f>HYPERLINK("https://klasma.github.io/Logging_1730/tillsyn/A 37373-2025 tillsynsbegäran.docx", "A 37373-2025")</f>
        <v/>
      </c>
      <c r="Y32">
        <f>HYPERLINK("https://klasma.github.io/Logging_1730/tillsynsmail/A 37373-2025 tillsynsbegäran mail.docx", "A 37373-2025")</f>
        <v/>
      </c>
    </row>
    <row r="33" ht="15" customHeight="1">
      <c r="A33" t="inlineStr">
        <is>
          <t>A 56124-2022</t>
        </is>
      </c>
      <c r="B33" s="1" t="n">
        <v>44889.68322916667</v>
      </c>
      <c r="C33" s="1" t="n">
        <v>45950</v>
      </c>
      <c r="D33" t="inlineStr">
        <is>
          <t>VÄRMLANDS LÄN</t>
        </is>
      </c>
      <c r="E33" t="inlineStr">
        <is>
          <t>EDA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56867-2020</t>
        </is>
      </c>
      <c r="B34" s="1" t="n">
        <v>44131</v>
      </c>
      <c r="C34" s="1" t="n">
        <v>45950</v>
      </c>
      <c r="D34" t="inlineStr">
        <is>
          <t>VÄRMLANDS LÄN</t>
        </is>
      </c>
      <c r="E34" t="inlineStr">
        <is>
          <t>EDA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63652-2020</t>
        </is>
      </c>
      <c r="B35" s="1" t="n">
        <v>44166</v>
      </c>
      <c r="C35" s="1" t="n">
        <v>45950</v>
      </c>
      <c r="D35" t="inlineStr">
        <is>
          <t>VÄRMLANDS LÄN</t>
        </is>
      </c>
      <c r="E35" t="inlineStr">
        <is>
          <t>EDA</t>
        </is>
      </c>
      <c r="G35" t="n">
        <v>5.8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57994-2020</t>
        </is>
      </c>
      <c r="B36" s="1" t="n">
        <v>44144.30429398148</v>
      </c>
      <c r="C36" s="1" t="n">
        <v>45950</v>
      </c>
      <c r="D36" t="inlineStr">
        <is>
          <t>VÄRMLANDS LÄN</t>
        </is>
      </c>
      <c r="E36" t="inlineStr">
        <is>
          <t>EDA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23048-2021</t>
        </is>
      </c>
      <c r="B37" s="1" t="n">
        <v>44329</v>
      </c>
      <c r="C37" s="1" t="n">
        <v>45950</v>
      </c>
      <c r="D37" t="inlineStr">
        <is>
          <t>VÄRMLANDS LÄN</t>
        </is>
      </c>
      <c r="E37" t="inlineStr">
        <is>
          <t>EDA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23053-2021</t>
        </is>
      </c>
      <c r="B38" s="1" t="n">
        <v>44329.58090277778</v>
      </c>
      <c r="C38" s="1" t="n">
        <v>45950</v>
      </c>
      <c r="D38" t="inlineStr">
        <is>
          <t>VÄRMLANDS LÄN</t>
        </is>
      </c>
      <c r="E38" t="inlineStr">
        <is>
          <t>EDA</t>
        </is>
      </c>
      <c r="G38" t="n">
        <v>6.2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23054-2021</t>
        </is>
      </c>
      <c r="B39" s="1" t="n">
        <v>44329.58292824074</v>
      </c>
      <c r="C39" s="1" t="n">
        <v>45950</v>
      </c>
      <c r="D39" t="inlineStr">
        <is>
          <t>VÄRMLANDS LÄN</t>
        </is>
      </c>
      <c r="E39" t="inlineStr">
        <is>
          <t>EDA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8132-2021</t>
        </is>
      </c>
      <c r="B40" s="1" t="n">
        <v>44244</v>
      </c>
      <c r="C40" s="1" t="n">
        <v>45950</v>
      </c>
      <c r="D40" t="inlineStr">
        <is>
          <t>VÄRMLANDS LÄN</t>
        </is>
      </c>
      <c r="E40" t="inlineStr">
        <is>
          <t>EDA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36418-2021</t>
        </is>
      </c>
      <c r="B41" s="1" t="n">
        <v>44375</v>
      </c>
      <c r="C41" s="1" t="n">
        <v>45950</v>
      </c>
      <c r="D41" t="inlineStr">
        <is>
          <t>VÄRMLANDS LÄN</t>
        </is>
      </c>
      <c r="E41" t="inlineStr">
        <is>
          <t>EDA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51105-2021</t>
        </is>
      </c>
      <c r="B42" s="1" t="n">
        <v>44461</v>
      </c>
      <c r="C42" s="1" t="n">
        <v>45950</v>
      </c>
      <c r="D42" t="inlineStr">
        <is>
          <t>VÄRMLANDS LÄN</t>
        </is>
      </c>
      <c r="E42" t="inlineStr">
        <is>
          <t>EDA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10322-2021</t>
        </is>
      </c>
      <c r="B43" s="1" t="n">
        <v>44257</v>
      </c>
      <c r="C43" s="1" t="n">
        <v>45950</v>
      </c>
      <c r="D43" t="inlineStr">
        <is>
          <t>VÄRMLANDS LÄN</t>
        </is>
      </c>
      <c r="E43" t="inlineStr">
        <is>
          <t>EDA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17802-2022</t>
        </is>
      </c>
      <c r="B44" s="1" t="n">
        <v>44683.36454861111</v>
      </c>
      <c r="C44" s="1" t="n">
        <v>45950</v>
      </c>
      <c r="D44" t="inlineStr">
        <is>
          <t>VÄRMLANDS LÄN</t>
        </is>
      </c>
      <c r="E44" t="inlineStr">
        <is>
          <t>EDA</t>
        </is>
      </c>
      <c r="G44" t="n">
        <v>4.4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38765-2021</t>
        </is>
      </c>
      <c r="B45" s="1" t="n">
        <v>44410</v>
      </c>
      <c r="C45" s="1" t="n">
        <v>45950</v>
      </c>
      <c r="D45" t="inlineStr">
        <is>
          <t>VÄRMLANDS LÄN</t>
        </is>
      </c>
      <c r="E45" t="inlineStr">
        <is>
          <t>EDA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23051-2021</t>
        </is>
      </c>
      <c r="B46" s="1" t="n">
        <v>44329.57322916666</v>
      </c>
      <c r="C46" s="1" t="n">
        <v>45950</v>
      </c>
      <c r="D46" t="inlineStr">
        <is>
          <t>VÄRMLANDS LÄN</t>
        </is>
      </c>
      <c r="E46" t="inlineStr">
        <is>
          <t>EDA</t>
        </is>
      </c>
      <c r="G46" t="n">
        <v>6.7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2293-2021</t>
        </is>
      </c>
      <c r="B47" s="1" t="n">
        <v>44212</v>
      </c>
      <c r="C47" s="1" t="n">
        <v>45950</v>
      </c>
      <c r="D47" t="inlineStr">
        <is>
          <t>VÄRMLANDS LÄN</t>
        </is>
      </c>
      <c r="E47" t="inlineStr">
        <is>
          <t>EDA</t>
        </is>
      </c>
      <c r="G47" t="n">
        <v>4.3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37613-2022</t>
        </is>
      </c>
      <c r="B48" s="1" t="n">
        <v>44810</v>
      </c>
      <c r="C48" s="1" t="n">
        <v>45950</v>
      </c>
      <c r="D48" t="inlineStr">
        <is>
          <t>VÄRMLANDS LÄN</t>
        </is>
      </c>
      <c r="E48" t="inlineStr">
        <is>
          <t>EDA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46722-2021</t>
        </is>
      </c>
      <c r="B49" s="1" t="n">
        <v>44445</v>
      </c>
      <c r="C49" s="1" t="n">
        <v>45950</v>
      </c>
      <c r="D49" t="inlineStr">
        <is>
          <t>VÄRMLANDS LÄN</t>
        </is>
      </c>
      <c r="E49" t="inlineStr">
        <is>
          <t>EDA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12892-2021</t>
        </is>
      </c>
      <c r="B50" s="1" t="n">
        <v>44271</v>
      </c>
      <c r="C50" s="1" t="n">
        <v>45950</v>
      </c>
      <c r="D50" t="inlineStr">
        <is>
          <t>VÄRMLANDS LÄN</t>
        </is>
      </c>
      <c r="E50" t="inlineStr">
        <is>
          <t>EDA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68550-2021</t>
        </is>
      </c>
      <c r="B51" s="1" t="n">
        <v>44529</v>
      </c>
      <c r="C51" s="1" t="n">
        <v>45950</v>
      </c>
      <c r="D51" t="inlineStr">
        <is>
          <t>VÄRMLANDS LÄN</t>
        </is>
      </c>
      <c r="E51" t="inlineStr">
        <is>
          <t>EDA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28352-2021</t>
        </is>
      </c>
      <c r="B52" s="1" t="n">
        <v>44356.40797453704</v>
      </c>
      <c r="C52" s="1" t="n">
        <v>45950</v>
      </c>
      <c r="D52" t="inlineStr">
        <is>
          <t>VÄRMLANDS LÄN</t>
        </is>
      </c>
      <c r="E52" t="inlineStr">
        <is>
          <t>EDA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22714-2021</t>
        </is>
      </c>
      <c r="B53" s="1" t="n">
        <v>44327.62684027778</v>
      </c>
      <c r="C53" s="1" t="n">
        <v>45950</v>
      </c>
      <c r="D53" t="inlineStr">
        <is>
          <t>VÄRMLANDS LÄN</t>
        </is>
      </c>
      <c r="E53" t="inlineStr">
        <is>
          <t>EDA</t>
        </is>
      </c>
      <c r="F53" t="inlineStr">
        <is>
          <t>Bergvik skog väst AB</t>
        </is>
      </c>
      <c r="G53" t="n">
        <v>14.3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10730-2021</t>
        </is>
      </c>
      <c r="B54" s="1" t="n">
        <v>44258</v>
      </c>
      <c r="C54" s="1" t="n">
        <v>45950</v>
      </c>
      <c r="D54" t="inlineStr">
        <is>
          <t>VÄRMLANDS LÄN</t>
        </is>
      </c>
      <c r="E54" t="inlineStr">
        <is>
          <t>EDA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34994-2021</t>
        </is>
      </c>
      <c r="B55" s="1" t="n">
        <v>44383</v>
      </c>
      <c r="C55" s="1" t="n">
        <v>45950</v>
      </c>
      <c r="D55" t="inlineStr">
        <is>
          <t>VÄRMLANDS LÄN</t>
        </is>
      </c>
      <c r="E55" t="inlineStr">
        <is>
          <t>EDA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65613-2020</t>
        </is>
      </c>
      <c r="B56" s="1" t="n">
        <v>44173</v>
      </c>
      <c r="C56" s="1" t="n">
        <v>45950</v>
      </c>
      <c r="D56" t="inlineStr">
        <is>
          <t>VÄRMLANDS LÄN</t>
        </is>
      </c>
      <c r="E56" t="inlineStr">
        <is>
          <t>EDA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40355-2021</t>
        </is>
      </c>
      <c r="B57" s="1" t="n">
        <v>44419.58481481481</v>
      </c>
      <c r="C57" s="1" t="n">
        <v>45950</v>
      </c>
      <c r="D57" t="inlineStr">
        <is>
          <t>VÄRMLANDS LÄN</t>
        </is>
      </c>
      <c r="E57" t="inlineStr">
        <is>
          <t>EDA</t>
        </is>
      </c>
      <c r="G57" t="n">
        <v>2.8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40080-2021</t>
        </is>
      </c>
      <c r="B58" s="1" t="n">
        <v>44418</v>
      </c>
      <c r="C58" s="1" t="n">
        <v>45950</v>
      </c>
      <c r="D58" t="inlineStr">
        <is>
          <t>VÄRMLANDS LÄN</t>
        </is>
      </c>
      <c r="E58" t="inlineStr">
        <is>
          <t>EDA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22150-2022</t>
        </is>
      </c>
      <c r="B59" s="1" t="n">
        <v>44712</v>
      </c>
      <c r="C59" s="1" t="n">
        <v>45950</v>
      </c>
      <c r="D59" t="inlineStr">
        <is>
          <t>VÄRMLANDS LÄN</t>
        </is>
      </c>
      <c r="E59" t="inlineStr">
        <is>
          <t>EDA</t>
        </is>
      </c>
      <c r="G59" t="n">
        <v>6.3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56273-2021</t>
        </is>
      </c>
      <c r="B60" s="1" t="n">
        <v>44479.66202546296</v>
      </c>
      <c r="C60" s="1" t="n">
        <v>45950</v>
      </c>
      <c r="D60" t="inlineStr">
        <is>
          <t>VÄRMLANDS LÄN</t>
        </is>
      </c>
      <c r="E60" t="inlineStr">
        <is>
          <t>EDA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56272-2021</t>
        </is>
      </c>
      <c r="B61" s="1" t="n">
        <v>44479.66052083333</v>
      </c>
      <c r="C61" s="1" t="n">
        <v>45950</v>
      </c>
      <c r="D61" t="inlineStr">
        <is>
          <t>VÄRMLANDS LÄN</t>
        </is>
      </c>
      <c r="E61" t="inlineStr">
        <is>
          <t>EDA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47045-2022</t>
        </is>
      </c>
      <c r="B62" s="1" t="n">
        <v>44852</v>
      </c>
      <c r="C62" s="1" t="n">
        <v>45950</v>
      </c>
      <c r="D62" t="inlineStr">
        <is>
          <t>VÄRMLANDS LÄN</t>
        </is>
      </c>
      <c r="E62" t="inlineStr">
        <is>
          <t>EDA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35198-2022</t>
        </is>
      </c>
      <c r="B63" s="1" t="n">
        <v>44797.66454861111</v>
      </c>
      <c r="C63" s="1" t="n">
        <v>45950</v>
      </c>
      <c r="D63" t="inlineStr">
        <is>
          <t>VÄRMLANDS LÄN</t>
        </is>
      </c>
      <c r="E63" t="inlineStr">
        <is>
          <t>EDA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55956-2022</t>
        </is>
      </c>
      <c r="B64" s="1" t="n">
        <v>44889.41892361111</v>
      </c>
      <c r="C64" s="1" t="n">
        <v>45950</v>
      </c>
      <c r="D64" t="inlineStr">
        <is>
          <t>VÄRMLANDS LÄN</t>
        </is>
      </c>
      <c r="E64" t="inlineStr">
        <is>
          <t>EDA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67632-2020</t>
        </is>
      </c>
      <c r="B65" s="1" t="n">
        <v>44182</v>
      </c>
      <c r="C65" s="1" t="n">
        <v>45950</v>
      </c>
      <c r="D65" t="inlineStr">
        <is>
          <t>VÄRMLANDS LÄN</t>
        </is>
      </c>
      <c r="E65" t="inlineStr">
        <is>
          <t>EDA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41027-2021</t>
        </is>
      </c>
      <c r="B66" s="1" t="n">
        <v>44421</v>
      </c>
      <c r="C66" s="1" t="n">
        <v>45950</v>
      </c>
      <c r="D66" t="inlineStr">
        <is>
          <t>VÄRMLANDS LÄN</t>
        </is>
      </c>
      <c r="E66" t="inlineStr">
        <is>
          <t>EDA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8144-2021</t>
        </is>
      </c>
      <c r="B67" s="1" t="n">
        <v>44244.34333333333</v>
      </c>
      <c r="C67" s="1" t="n">
        <v>45950</v>
      </c>
      <c r="D67" t="inlineStr">
        <is>
          <t>VÄRMLANDS LÄN</t>
        </is>
      </c>
      <c r="E67" t="inlineStr">
        <is>
          <t>EDA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50106-2022</t>
        </is>
      </c>
      <c r="B68" s="1" t="n">
        <v>44865</v>
      </c>
      <c r="C68" s="1" t="n">
        <v>45950</v>
      </c>
      <c r="D68" t="inlineStr">
        <is>
          <t>VÄRMLANDS LÄN</t>
        </is>
      </c>
      <c r="E68" t="inlineStr">
        <is>
          <t>EDA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7886-2022</t>
        </is>
      </c>
      <c r="B69" s="1" t="n">
        <v>44608</v>
      </c>
      <c r="C69" s="1" t="n">
        <v>45950</v>
      </c>
      <c r="D69" t="inlineStr">
        <is>
          <t>VÄRMLANDS LÄN</t>
        </is>
      </c>
      <c r="E69" t="inlineStr">
        <is>
          <t>EDA</t>
        </is>
      </c>
      <c r="F69" t="inlineStr">
        <is>
          <t>Kyrkan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43347-2021</t>
        </is>
      </c>
      <c r="B70" s="1" t="n">
        <v>44432</v>
      </c>
      <c r="C70" s="1" t="n">
        <v>45950</v>
      </c>
      <c r="D70" t="inlineStr">
        <is>
          <t>VÄRMLANDS LÄN</t>
        </is>
      </c>
      <c r="E70" t="inlineStr">
        <is>
          <t>EDA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15395-2021</t>
        </is>
      </c>
      <c r="B71" s="1" t="n">
        <v>44285.29895833333</v>
      </c>
      <c r="C71" s="1" t="n">
        <v>45950</v>
      </c>
      <c r="D71" t="inlineStr">
        <is>
          <t>VÄRMLANDS LÄN</t>
        </is>
      </c>
      <c r="E71" t="inlineStr">
        <is>
          <t>EDA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35488-2021</t>
        </is>
      </c>
      <c r="B72" s="1" t="n">
        <v>44385.60634259259</v>
      </c>
      <c r="C72" s="1" t="n">
        <v>45950</v>
      </c>
      <c r="D72" t="inlineStr">
        <is>
          <t>VÄRMLANDS LÄN</t>
        </is>
      </c>
      <c r="E72" t="inlineStr">
        <is>
          <t>EDA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3029-2022</t>
        </is>
      </c>
      <c r="B73" s="1" t="n">
        <v>44582.00265046296</v>
      </c>
      <c r="C73" s="1" t="n">
        <v>45950</v>
      </c>
      <c r="D73" t="inlineStr">
        <is>
          <t>VÄRMLANDS LÄN</t>
        </is>
      </c>
      <c r="E73" t="inlineStr">
        <is>
          <t>EDA</t>
        </is>
      </c>
      <c r="G73" t="n">
        <v>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3030-2022</t>
        </is>
      </c>
      <c r="B74" s="1" t="n">
        <v>44582.0059837963</v>
      </c>
      <c r="C74" s="1" t="n">
        <v>45950</v>
      </c>
      <c r="D74" t="inlineStr">
        <is>
          <t>VÄRMLANDS LÄN</t>
        </is>
      </c>
      <c r="E74" t="inlineStr">
        <is>
          <t>EDA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46718-2022</t>
        </is>
      </c>
      <c r="B75" s="1" t="n">
        <v>44851.4033912037</v>
      </c>
      <c r="C75" s="1" t="n">
        <v>45950</v>
      </c>
      <c r="D75" t="inlineStr">
        <is>
          <t>VÄRMLANDS LÄN</t>
        </is>
      </c>
      <c r="E75" t="inlineStr">
        <is>
          <t>EDA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4129-2021</t>
        </is>
      </c>
      <c r="B76" s="1" t="n">
        <v>44223</v>
      </c>
      <c r="C76" s="1" t="n">
        <v>45950</v>
      </c>
      <c r="D76" t="inlineStr">
        <is>
          <t>VÄRMLANDS LÄN</t>
        </is>
      </c>
      <c r="E76" t="inlineStr">
        <is>
          <t>EDA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54839-2020</t>
        </is>
      </c>
      <c r="B77" s="1" t="n">
        <v>44127</v>
      </c>
      <c r="C77" s="1" t="n">
        <v>45950</v>
      </c>
      <c r="D77" t="inlineStr">
        <is>
          <t>VÄRMLANDS LÄN</t>
        </is>
      </c>
      <c r="E77" t="inlineStr">
        <is>
          <t>EDA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15759-2021</t>
        </is>
      </c>
      <c r="B78" s="1" t="n">
        <v>44286</v>
      </c>
      <c r="C78" s="1" t="n">
        <v>45950</v>
      </c>
      <c r="D78" t="inlineStr">
        <is>
          <t>VÄRMLANDS LÄN</t>
        </is>
      </c>
      <c r="E78" t="inlineStr">
        <is>
          <t>EDA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70861-2021</t>
        </is>
      </c>
      <c r="B79" s="1" t="n">
        <v>44538</v>
      </c>
      <c r="C79" s="1" t="n">
        <v>45950</v>
      </c>
      <c r="D79" t="inlineStr">
        <is>
          <t>VÄRMLANDS LÄN</t>
        </is>
      </c>
      <c r="E79" t="inlineStr">
        <is>
          <t>EDA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16010-2021</t>
        </is>
      </c>
      <c r="B80" s="1" t="n">
        <v>44287.57018518518</v>
      </c>
      <c r="C80" s="1" t="n">
        <v>45950</v>
      </c>
      <c r="D80" t="inlineStr">
        <is>
          <t>VÄRMLANDS LÄN</t>
        </is>
      </c>
      <c r="E80" t="inlineStr">
        <is>
          <t>EDA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16103-2021</t>
        </is>
      </c>
      <c r="B81" s="1" t="n">
        <v>44290.47280092593</v>
      </c>
      <c r="C81" s="1" t="n">
        <v>45950</v>
      </c>
      <c r="D81" t="inlineStr">
        <is>
          <t>VÄRMLANDS LÄN</t>
        </is>
      </c>
      <c r="E81" t="inlineStr">
        <is>
          <t>EDA</t>
        </is>
      </c>
      <c r="G81" t="n">
        <v>11.1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16104-2021</t>
        </is>
      </c>
      <c r="B82" s="1" t="n">
        <v>44290.4797800926</v>
      </c>
      <c r="C82" s="1" t="n">
        <v>45950</v>
      </c>
      <c r="D82" t="inlineStr">
        <is>
          <t>VÄRMLANDS LÄN</t>
        </is>
      </c>
      <c r="E82" t="inlineStr">
        <is>
          <t>EDA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38833-2022</t>
        </is>
      </c>
      <c r="B83" s="1" t="n">
        <v>44816</v>
      </c>
      <c r="C83" s="1" t="n">
        <v>45950</v>
      </c>
      <c r="D83" t="inlineStr">
        <is>
          <t>VÄRMLANDS LÄN</t>
        </is>
      </c>
      <c r="E83" t="inlineStr">
        <is>
          <t>EDA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26810-2022</t>
        </is>
      </c>
      <c r="B84" s="1" t="n">
        <v>44740.43847222222</v>
      </c>
      <c r="C84" s="1" t="n">
        <v>45950</v>
      </c>
      <c r="D84" t="inlineStr">
        <is>
          <t>VÄRMLANDS LÄN</t>
        </is>
      </c>
      <c r="E84" t="inlineStr">
        <is>
          <t>EDA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43725-2022</t>
        </is>
      </c>
      <c r="B85" s="1" t="n">
        <v>44837.67725694444</v>
      </c>
      <c r="C85" s="1" t="n">
        <v>45950</v>
      </c>
      <c r="D85" t="inlineStr">
        <is>
          <t>VÄRMLANDS LÄN</t>
        </is>
      </c>
      <c r="E85" t="inlineStr">
        <is>
          <t>EDA</t>
        </is>
      </c>
      <c r="G85" t="n">
        <v>7.8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22163-2022</t>
        </is>
      </c>
      <c r="B86" s="1" t="n">
        <v>44712.4425462963</v>
      </c>
      <c r="C86" s="1" t="n">
        <v>45950</v>
      </c>
      <c r="D86" t="inlineStr">
        <is>
          <t>VÄRMLANDS LÄN</t>
        </is>
      </c>
      <c r="E86" t="inlineStr">
        <is>
          <t>EDA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63675-2020</t>
        </is>
      </c>
      <c r="B87" s="1" t="n">
        <v>44166</v>
      </c>
      <c r="C87" s="1" t="n">
        <v>45950</v>
      </c>
      <c r="D87" t="inlineStr">
        <is>
          <t>VÄRMLANDS LÄN</t>
        </is>
      </c>
      <c r="E87" t="inlineStr">
        <is>
          <t>EDA</t>
        </is>
      </c>
      <c r="G87" t="n">
        <v>8.6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16105-2021</t>
        </is>
      </c>
      <c r="B88" s="1" t="n">
        <v>44290</v>
      </c>
      <c r="C88" s="1" t="n">
        <v>45950</v>
      </c>
      <c r="D88" t="inlineStr">
        <is>
          <t>VÄRMLANDS LÄN</t>
        </is>
      </c>
      <c r="E88" t="inlineStr">
        <is>
          <t>EDA</t>
        </is>
      </c>
      <c r="G88" t="n">
        <v>4.6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68445-2021</t>
        </is>
      </c>
      <c r="B89" s="1" t="n">
        <v>44529</v>
      </c>
      <c r="C89" s="1" t="n">
        <v>45950</v>
      </c>
      <c r="D89" t="inlineStr">
        <is>
          <t>VÄRMLANDS LÄN</t>
        </is>
      </c>
      <c r="E89" t="inlineStr">
        <is>
          <t>EDA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52530-2022</t>
        </is>
      </c>
      <c r="B90" s="1" t="n">
        <v>44874.5772337963</v>
      </c>
      <c r="C90" s="1" t="n">
        <v>45950</v>
      </c>
      <c r="D90" t="inlineStr">
        <is>
          <t>VÄRMLANDS LÄN</t>
        </is>
      </c>
      <c r="E90" t="inlineStr">
        <is>
          <t>EDA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69797-2021</t>
        </is>
      </c>
      <c r="B91" s="1" t="n">
        <v>44532</v>
      </c>
      <c r="C91" s="1" t="n">
        <v>45950</v>
      </c>
      <c r="D91" t="inlineStr">
        <is>
          <t>VÄRMLANDS LÄN</t>
        </is>
      </c>
      <c r="E91" t="inlineStr">
        <is>
          <t>EDA</t>
        </is>
      </c>
      <c r="G91" t="n">
        <v>3.6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4935-2021</t>
        </is>
      </c>
      <c r="B92" s="1" t="n">
        <v>44227.85576388889</v>
      </c>
      <c r="C92" s="1" t="n">
        <v>45950</v>
      </c>
      <c r="D92" t="inlineStr">
        <is>
          <t>VÄRMLANDS LÄN</t>
        </is>
      </c>
      <c r="E92" t="inlineStr">
        <is>
          <t>EDA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28730-2021</t>
        </is>
      </c>
      <c r="B93" s="1" t="n">
        <v>44357</v>
      </c>
      <c r="C93" s="1" t="n">
        <v>45950</v>
      </c>
      <c r="D93" t="inlineStr">
        <is>
          <t>VÄRMLANDS LÄN</t>
        </is>
      </c>
      <c r="E93" t="inlineStr">
        <is>
          <t>EDA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33247-2021</t>
        </is>
      </c>
      <c r="B94" s="1" t="n">
        <v>44377</v>
      </c>
      <c r="C94" s="1" t="n">
        <v>45950</v>
      </c>
      <c r="D94" t="inlineStr">
        <is>
          <t>VÄRMLANDS LÄN</t>
        </is>
      </c>
      <c r="E94" t="inlineStr">
        <is>
          <t>EDA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3753-2022</t>
        </is>
      </c>
      <c r="B95" s="1" t="n">
        <v>44586.74548611111</v>
      </c>
      <c r="C95" s="1" t="n">
        <v>45950</v>
      </c>
      <c r="D95" t="inlineStr">
        <is>
          <t>VÄRMLANDS LÄN</t>
        </is>
      </c>
      <c r="E95" t="inlineStr">
        <is>
          <t>EDA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39122-2021</t>
        </is>
      </c>
      <c r="B96" s="1" t="n">
        <v>44412</v>
      </c>
      <c r="C96" s="1" t="n">
        <v>45950</v>
      </c>
      <c r="D96" t="inlineStr">
        <is>
          <t>VÄRMLANDS LÄN</t>
        </is>
      </c>
      <c r="E96" t="inlineStr">
        <is>
          <t>EDA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23807-2022</t>
        </is>
      </c>
      <c r="B97" s="1" t="n">
        <v>44722</v>
      </c>
      <c r="C97" s="1" t="n">
        <v>45950</v>
      </c>
      <c r="D97" t="inlineStr">
        <is>
          <t>VÄRMLANDS LÄN</t>
        </is>
      </c>
      <c r="E97" t="inlineStr">
        <is>
          <t>EDA</t>
        </is>
      </c>
      <c r="G97" t="n">
        <v>5.5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16078-2021</t>
        </is>
      </c>
      <c r="B98" s="1" t="n">
        <v>44288</v>
      </c>
      <c r="C98" s="1" t="n">
        <v>45950</v>
      </c>
      <c r="D98" t="inlineStr">
        <is>
          <t>VÄRMLANDS LÄN</t>
        </is>
      </c>
      <c r="E98" t="inlineStr">
        <is>
          <t>EDA</t>
        </is>
      </c>
      <c r="G98" t="n">
        <v>5.8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18246-2022</t>
        </is>
      </c>
      <c r="B99" s="1" t="n">
        <v>44685</v>
      </c>
      <c r="C99" s="1" t="n">
        <v>45950</v>
      </c>
      <c r="D99" t="inlineStr">
        <is>
          <t>VÄRMLANDS LÄN</t>
        </is>
      </c>
      <c r="E99" t="inlineStr">
        <is>
          <t>EDA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27031-2021</t>
        </is>
      </c>
      <c r="B100" s="1" t="n">
        <v>44350.40565972222</v>
      </c>
      <c r="C100" s="1" t="n">
        <v>45950</v>
      </c>
      <c r="D100" t="inlineStr">
        <is>
          <t>VÄRMLANDS LÄN</t>
        </is>
      </c>
      <c r="E100" t="inlineStr">
        <is>
          <t>EDA</t>
        </is>
      </c>
      <c r="G100" t="n">
        <v>5.2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37538-2022</t>
        </is>
      </c>
      <c r="B101" s="1" t="n">
        <v>44809</v>
      </c>
      <c r="C101" s="1" t="n">
        <v>45950</v>
      </c>
      <c r="D101" t="inlineStr">
        <is>
          <t>VÄRMLANDS LÄN</t>
        </is>
      </c>
      <c r="E101" t="inlineStr">
        <is>
          <t>EDA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28744-2021</t>
        </is>
      </c>
      <c r="B102" s="1" t="n">
        <v>44357</v>
      </c>
      <c r="C102" s="1" t="n">
        <v>45950</v>
      </c>
      <c r="D102" t="inlineStr">
        <is>
          <t>VÄRMLANDS LÄN</t>
        </is>
      </c>
      <c r="E102" t="inlineStr">
        <is>
          <t>EDA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46250-2021</t>
        </is>
      </c>
      <c r="B103" s="1" t="n">
        <v>44442</v>
      </c>
      <c r="C103" s="1" t="n">
        <v>45950</v>
      </c>
      <c r="D103" t="inlineStr">
        <is>
          <t>VÄRMLANDS LÄN</t>
        </is>
      </c>
      <c r="E103" t="inlineStr">
        <is>
          <t>EDA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48314-2022</t>
        </is>
      </c>
      <c r="B104" s="1" t="n">
        <v>44858.54106481482</v>
      </c>
      <c r="C104" s="1" t="n">
        <v>45950</v>
      </c>
      <c r="D104" t="inlineStr">
        <is>
          <t>VÄRMLANDS LÄN</t>
        </is>
      </c>
      <c r="E104" t="inlineStr">
        <is>
          <t>EDA</t>
        </is>
      </c>
      <c r="G104" t="n">
        <v>3.5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8143-2021</t>
        </is>
      </c>
      <c r="B105" s="1" t="n">
        <v>44244.33962962963</v>
      </c>
      <c r="C105" s="1" t="n">
        <v>45950</v>
      </c>
      <c r="D105" t="inlineStr">
        <is>
          <t>VÄRMLANDS LÄN</t>
        </is>
      </c>
      <c r="E105" t="inlineStr">
        <is>
          <t>EDA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8151-2021</t>
        </is>
      </c>
      <c r="B106" s="1" t="n">
        <v>44244</v>
      </c>
      <c r="C106" s="1" t="n">
        <v>45950</v>
      </c>
      <c r="D106" t="inlineStr">
        <is>
          <t>VÄRMLANDS LÄN</t>
        </is>
      </c>
      <c r="E106" t="inlineStr">
        <is>
          <t>EDA</t>
        </is>
      </c>
      <c r="G106" t="n">
        <v>3.5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48413-2021</t>
        </is>
      </c>
      <c r="B107" s="1" t="n">
        <v>44452</v>
      </c>
      <c r="C107" s="1" t="n">
        <v>45950</v>
      </c>
      <c r="D107" t="inlineStr">
        <is>
          <t>VÄRMLANDS LÄN</t>
        </is>
      </c>
      <c r="E107" t="inlineStr">
        <is>
          <t>EDA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4345-2021</t>
        </is>
      </c>
      <c r="B108" s="1" t="n">
        <v>44223</v>
      </c>
      <c r="C108" s="1" t="n">
        <v>45950</v>
      </c>
      <c r="D108" t="inlineStr">
        <is>
          <t>VÄRMLANDS LÄN</t>
        </is>
      </c>
      <c r="E108" t="inlineStr">
        <is>
          <t>EDA</t>
        </is>
      </c>
      <c r="G108" t="n">
        <v>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59370-2021</t>
        </is>
      </c>
      <c r="B109" s="1" t="n">
        <v>44491.35688657407</v>
      </c>
      <c r="C109" s="1" t="n">
        <v>45950</v>
      </c>
      <c r="D109" t="inlineStr">
        <is>
          <t>VÄRMLANDS LÄN</t>
        </is>
      </c>
      <c r="E109" t="inlineStr">
        <is>
          <t>EDA</t>
        </is>
      </c>
      <c r="G109" t="n">
        <v>2.4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16079-2021</t>
        </is>
      </c>
      <c r="B110" s="1" t="n">
        <v>44288</v>
      </c>
      <c r="C110" s="1" t="n">
        <v>45950</v>
      </c>
      <c r="D110" t="inlineStr">
        <is>
          <t>VÄRMLANDS LÄN</t>
        </is>
      </c>
      <c r="E110" t="inlineStr">
        <is>
          <t>EDA</t>
        </is>
      </c>
      <c r="G110" t="n">
        <v>0.3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14913-2021</t>
        </is>
      </c>
      <c r="B111" s="1" t="n">
        <v>44281</v>
      </c>
      <c r="C111" s="1" t="n">
        <v>45950</v>
      </c>
      <c r="D111" t="inlineStr">
        <is>
          <t>VÄRMLANDS LÄN</t>
        </is>
      </c>
      <c r="E111" t="inlineStr">
        <is>
          <t>EDA</t>
        </is>
      </c>
      <c r="G111" t="n">
        <v>3.8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16334-2022</t>
        </is>
      </c>
      <c r="B112" s="1" t="n">
        <v>44670</v>
      </c>
      <c r="C112" s="1" t="n">
        <v>45950</v>
      </c>
      <c r="D112" t="inlineStr">
        <is>
          <t>VÄRMLANDS LÄN</t>
        </is>
      </c>
      <c r="E112" t="inlineStr">
        <is>
          <t>EDA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59805-2021</t>
        </is>
      </c>
      <c r="B113" s="1" t="n">
        <v>44494</v>
      </c>
      <c r="C113" s="1" t="n">
        <v>45950</v>
      </c>
      <c r="D113" t="inlineStr">
        <is>
          <t>VÄRMLANDS LÄN</t>
        </is>
      </c>
      <c r="E113" t="inlineStr">
        <is>
          <t>EDA</t>
        </is>
      </c>
      <c r="G113" t="n">
        <v>8.699999999999999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68244-2020</t>
        </is>
      </c>
      <c r="B114" s="1" t="n">
        <v>44182</v>
      </c>
      <c r="C114" s="1" t="n">
        <v>45950</v>
      </c>
      <c r="D114" t="inlineStr">
        <is>
          <t>VÄRMLANDS LÄN</t>
        </is>
      </c>
      <c r="E114" t="inlineStr">
        <is>
          <t>EDA</t>
        </is>
      </c>
      <c r="G114" t="n">
        <v>5.4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4936-2021</t>
        </is>
      </c>
      <c r="B115" s="1" t="n">
        <v>44227.85820601852</v>
      </c>
      <c r="C115" s="1" t="n">
        <v>45950</v>
      </c>
      <c r="D115" t="inlineStr">
        <is>
          <t>VÄRMLANDS LÄN</t>
        </is>
      </c>
      <c r="E115" t="inlineStr">
        <is>
          <t>EDA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15380-2022</t>
        </is>
      </c>
      <c r="B116" s="1" t="n">
        <v>44659.58193287037</v>
      </c>
      <c r="C116" s="1" t="n">
        <v>45950</v>
      </c>
      <c r="D116" t="inlineStr">
        <is>
          <t>VÄRMLANDS LÄN</t>
        </is>
      </c>
      <c r="E116" t="inlineStr">
        <is>
          <t>EDA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26786-2022</t>
        </is>
      </c>
      <c r="B117" s="1" t="n">
        <v>44740</v>
      </c>
      <c r="C117" s="1" t="n">
        <v>45950</v>
      </c>
      <c r="D117" t="inlineStr">
        <is>
          <t>VÄRMLANDS LÄN</t>
        </is>
      </c>
      <c r="E117" t="inlineStr">
        <is>
          <t>EDA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23055-2021</t>
        </is>
      </c>
      <c r="B118" s="1" t="n">
        <v>44329.58519675926</v>
      </c>
      <c r="C118" s="1" t="n">
        <v>45950</v>
      </c>
      <c r="D118" t="inlineStr">
        <is>
          <t>VÄRMLANDS LÄN</t>
        </is>
      </c>
      <c r="E118" t="inlineStr">
        <is>
          <t>EDA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42025-2021</t>
        </is>
      </c>
      <c r="B119" s="1" t="n">
        <v>44426</v>
      </c>
      <c r="C119" s="1" t="n">
        <v>45950</v>
      </c>
      <c r="D119" t="inlineStr">
        <is>
          <t>VÄRMLANDS LÄN</t>
        </is>
      </c>
      <c r="E119" t="inlineStr">
        <is>
          <t>EDA</t>
        </is>
      </c>
      <c r="F119" t="inlineStr">
        <is>
          <t>Övriga Aktiebolag</t>
        </is>
      </c>
      <c r="G119" t="n">
        <v>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64202-2021</t>
        </is>
      </c>
      <c r="B120" s="1" t="n">
        <v>44510.60755787037</v>
      </c>
      <c r="C120" s="1" t="n">
        <v>45950</v>
      </c>
      <c r="D120" t="inlineStr">
        <is>
          <t>VÄRMLANDS LÄN</t>
        </is>
      </c>
      <c r="E120" t="inlineStr">
        <is>
          <t>EDA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22413-2021</t>
        </is>
      </c>
      <c r="B121" s="1" t="n">
        <v>44326.62013888889</v>
      </c>
      <c r="C121" s="1" t="n">
        <v>45950</v>
      </c>
      <c r="D121" t="inlineStr">
        <is>
          <t>VÄRMLANDS LÄN</t>
        </is>
      </c>
      <c r="E121" t="inlineStr">
        <is>
          <t>EDA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59343-2020</t>
        </is>
      </c>
      <c r="B122" s="1" t="n">
        <v>44148</v>
      </c>
      <c r="C122" s="1" t="n">
        <v>45950</v>
      </c>
      <c r="D122" t="inlineStr">
        <is>
          <t>VÄRMLANDS LÄN</t>
        </is>
      </c>
      <c r="E122" t="inlineStr">
        <is>
          <t>EDA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25686-2022</t>
        </is>
      </c>
      <c r="B123" s="1" t="n">
        <v>44733.34216435185</v>
      </c>
      <c r="C123" s="1" t="n">
        <v>45950</v>
      </c>
      <c r="D123" t="inlineStr">
        <is>
          <t>VÄRMLANDS LÄN</t>
        </is>
      </c>
      <c r="E123" t="inlineStr">
        <is>
          <t>EDA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47421-2022</t>
        </is>
      </c>
      <c r="B124" s="1" t="n">
        <v>44853</v>
      </c>
      <c r="C124" s="1" t="n">
        <v>45950</v>
      </c>
      <c r="D124" t="inlineStr">
        <is>
          <t>VÄRMLANDS LÄN</t>
        </is>
      </c>
      <c r="E124" t="inlineStr">
        <is>
          <t>EDA</t>
        </is>
      </c>
      <c r="G124" t="n">
        <v>8.300000000000001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42205-2021</t>
        </is>
      </c>
      <c r="B125" s="1" t="n">
        <v>44426.72920138889</v>
      </c>
      <c r="C125" s="1" t="n">
        <v>45950</v>
      </c>
      <c r="D125" t="inlineStr">
        <is>
          <t>VÄRMLANDS LÄN</t>
        </is>
      </c>
      <c r="E125" t="inlineStr">
        <is>
          <t>EDA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74085-2021</t>
        </is>
      </c>
      <c r="B126" s="1" t="n">
        <v>44557.58021990741</v>
      </c>
      <c r="C126" s="1" t="n">
        <v>45950</v>
      </c>
      <c r="D126" t="inlineStr">
        <is>
          <t>VÄRMLANDS LÄN</t>
        </is>
      </c>
      <c r="E126" t="inlineStr">
        <is>
          <t>EDA</t>
        </is>
      </c>
      <c r="F126" t="inlineStr">
        <is>
          <t>Övriga Aktiebolag</t>
        </is>
      </c>
      <c r="G126" t="n">
        <v>4.8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72722-2021</t>
        </is>
      </c>
      <c r="B127" s="1" t="n">
        <v>44546</v>
      </c>
      <c r="C127" s="1" t="n">
        <v>45950</v>
      </c>
      <c r="D127" t="inlineStr">
        <is>
          <t>VÄRMLANDS LÄN</t>
        </is>
      </c>
      <c r="E127" t="inlineStr">
        <is>
          <t>EDA</t>
        </is>
      </c>
      <c r="G127" t="n">
        <v>0.3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39194-2022</t>
        </is>
      </c>
      <c r="B128" s="1" t="n">
        <v>44817</v>
      </c>
      <c r="C128" s="1" t="n">
        <v>45950</v>
      </c>
      <c r="D128" t="inlineStr">
        <is>
          <t>VÄRMLANDS LÄN</t>
        </is>
      </c>
      <c r="E128" t="inlineStr">
        <is>
          <t>EDA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8943-2022</t>
        </is>
      </c>
      <c r="B129" s="1" t="n">
        <v>44614</v>
      </c>
      <c r="C129" s="1" t="n">
        <v>45950</v>
      </c>
      <c r="D129" t="inlineStr">
        <is>
          <t>VÄRMLANDS LÄN</t>
        </is>
      </c>
      <c r="E129" t="inlineStr">
        <is>
          <t>EDA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35549-2022</t>
        </is>
      </c>
      <c r="B130" s="1" t="n">
        <v>44799</v>
      </c>
      <c r="C130" s="1" t="n">
        <v>45950</v>
      </c>
      <c r="D130" t="inlineStr">
        <is>
          <t>VÄRMLANDS LÄN</t>
        </is>
      </c>
      <c r="E130" t="inlineStr">
        <is>
          <t>EDA</t>
        </is>
      </c>
      <c r="G130" t="n">
        <v>6.5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33254-2021</t>
        </is>
      </c>
      <c r="B131" s="1" t="n">
        <v>44377</v>
      </c>
      <c r="C131" s="1" t="n">
        <v>45950</v>
      </c>
      <c r="D131" t="inlineStr">
        <is>
          <t>VÄRMLANDS LÄN</t>
        </is>
      </c>
      <c r="E131" t="inlineStr">
        <is>
          <t>EDA</t>
        </is>
      </c>
      <c r="G131" t="n">
        <v>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55989-2021</t>
        </is>
      </c>
      <c r="B132" s="1" t="n">
        <v>44477.40104166666</v>
      </c>
      <c r="C132" s="1" t="n">
        <v>45950</v>
      </c>
      <c r="D132" t="inlineStr">
        <is>
          <t>VÄRMLANDS LÄN</t>
        </is>
      </c>
      <c r="E132" t="inlineStr">
        <is>
          <t>EDA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24456-2022</t>
        </is>
      </c>
      <c r="B133" s="1" t="n">
        <v>44726.62425925926</v>
      </c>
      <c r="C133" s="1" t="n">
        <v>45950</v>
      </c>
      <c r="D133" t="inlineStr">
        <is>
          <t>VÄRMLANDS LÄN</t>
        </is>
      </c>
      <c r="E133" t="inlineStr">
        <is>
          <t>EDA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8945-2022</t>
        </is>
      </c>
      <c r="B134" s="1" t="n">
        <v>44614.79133101852</v>
      </c>
      <c r="C134" s="1" t="n">
        <v>45950</v>
      </c>
      <c r="D134" t="inlineStr">
        <is>
          <t>VÄRMLANDS LÄN</t>
        </is>
      </c>
      <c r="E134" t="inlineStr">
        <is>
          <t>EDA</t>
        </is>
      </c>
      <c r="G134" t="n">
        <v>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10729-2021</t>
        </is>
      </c>
      <c r="B135" s="1" t="n">
        <v>44258</v>
      </c>
      <c r="C135" s="1" t="n">
        <v>45950</v>
      </c>
      <c r="D135" t="inlineStr">
        <is>
          <t>VÄRMLANDS LÄN</t>
        </is>
      </c>
      <c r="E135" t="inlineStr">
        <is>
          <t>EDA</t>
        </is>
      </c>
      <c r="G135" t="n">
        <v>3.9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8944-2022</t>
        </is>
      </c>
      <c r="B136" s="1" t="n">
        <v>44614</v>
      </c>
      <c r="C136" s="1" t="n">
        <v>45950</v>
      </c>
      <c r="D136" t="inlineStr">
        <is>
          <t>VÄRMLANDS LÄN</t>
        </is>
      </c>
      <c r="E136" t="inlineStr">
        <is>
          <t>EDA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421-2021</t>
        </is>
      </c>
      <c r="B137" s="1" t="n">
        <v>44201</v>
      </c>
      <c r="C137" s="1" t="n">
        <v>45950</v>
      </c>
      <c r="D137" t="inlineStr">
        <is>
          <t>VÄRMLANDS LÄN</t>
        </is>
      </c>
      <c r="E137" t="inlineStr">
        <is>
          <t>EDA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54617-2022</t>
        </is>
      </c>
      <c r="B138" s="1" t="n">
        <v>44883</v>
      </c>
      <c r="C138" s="1" t="n">
        <v>45950</v>
      </c>
      <c r="D138" t="inlineStr">
        <is>
          <t>VÄRMLANDS LÄN</t>
        </is>
      </c>
      <c r="E138" t="inlineStr">
        <is>
          <t>EDA</t>
        </is>
      </c>
      <c r="G138" t="n">
        <v>2.7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3348-2022</t>
        </is>
      </c>
      <c r="B139" s="1" t="n">
        <v>44585.38177083333</v>
      </c>
      <c r="C139" s="1" t="n">
        <v>45950</v>
      </c>
      <c r="D139" t="inlineStr">
        <is>
          <t>VÄRMLANDS LÄN</t>
        </is>
      </c>
      <c r="E139" t="inlineStr">
        <is>
          <t>EDA</t>
        </is>
      </c>
      <c r="F139" t="inlineStr">
        <is>
          <t>Bergvik skog väst AB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52391-2022</t>
        </is>
      </c>
      <c r="B140" s="1" t="n">
        <v>44874.38748842593</v>
      </c>
      <c r="C140" s="1" t="n">
        <v>45950</v>
      </c>
      <c r="D140" t="inlineStr">
        <is>
          <t>VÄRMLANDS LÄN</t>
        </is>
      </c>
      <c r="E140" t="inlineStr">
        <is>
          <t>EDA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52410-2022</t>
        </is>
      </c>
      <c r="B141" s="1" t="n">
        <v>44874.42180555555</v>
      </c>
      <c r="C141" s="1" t="n">
        <v>45950</v>
      </c>
      <c r="D141" t="inlineStr">
        <is>
          <t>VÄRMLANDS LÄN</t>
        </is>
      </c>
      <c r="E141" t="inlineStr">
        <is>
          <t>EDA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43423-2021</t>
        </is>
      </c>
      <c r="B142" s="1" t="n">
        <v>44432.64358796296</v>
      </c>
      <c r="C142" s="1" t="n">
        <v>45950</v>
      </c>
      <c r="D142" t="inlineStr">
        <is>
          <t>VÄRMLANDS LÄN</t>
        </is>
      </c>
      <c r="E142" t="inlineStr">
        <is>
          <t>EDA</t>
        </is>
      </c>
      <c r="G142" t="n">
        <v>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59342-2020</t>
        </is>
      </c>
      <c r="B143" s="1" t="n">
        <v>44148</v>
      </c>
      <c r="C143" s="1" t="n">
        <v>45950</v>
      </c>
      <c r="D143" t="inlineStr">
        <is>
          <t>VÄRMLANDS LÄN</t>
        </is>
      </c>
      <c r="E143" t="inlineStr">
        <is>
          <t>EDA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39664-2022</t>
        </is>
      </c>
      <c r="B144" s="1" t="n">
        <v>44818.80758101852</v>
      </c>
      <c r="C144" s="1" t="n">
        <v>45950</v>
      </c>
      <c r="D144" t="inlineStr">
        <is>
          <t>VÄRMLANDS LÄN</t>
        </is>
      </c>
      <c r="E144" t="inlineStr">
        <is>
          <t>EDA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47180-2022</t>
        </is>
      </c>
      <c r="B145" s="1" t="n">
        <v>44852.62166666667</v>
      </c>
      <c r="C145" s="1" t="n">
        <v>45950</v>
      </c>
      <c r="D145" t="inlineStr">
        <is>
          <t>VÄRMLANDS LÄN</t>
        </is>
      </c>
      <c r="E145" t="inlineStr">
        <is>
          <t>EDA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13482-2025</t>
        </is>
      </c>
      <c r="B146" s="1" t="n">
        <v>45736.42248842592</v>
      </c>
      <c r="C146" s="1" t="n">
        <v>45950</v>
      </c>
      <c r="D146" t="inlineStr">
        <is>
          <t>VÄRMLANDS LÄN</t>
        </is>
      </c>
      <c r="E146" t="inlineStr">
        <is>
          <t>EDA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52809-2021</t>
        </is>
      </c>
      <c r="B147" s="1" t="n">
        <v>44467</v>
      </c>
      <c r="C147" s="1" t="n">
        <v>45950</v>
      </c>
      <c r="D147" t="inlineStr">
        <is>
          <t>VÄRMLANDS LÄN</t>
        </is>
      </c>
      <c r="E147" t="inlineStr">
        <is>
          <t>EDA</t>
        </is>
      </c>
      <c r="F147" t="inlineStr">
        <is>
          <t>Övriga Aktiebolag</t>
        </is>
      </c>
      <c r="G147" t="n">
        <v>11.5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65060-2021</t>
        </is>
      </c>
      <c r="B148" s="1" t="n">
        <v>44515</v>
      </c>
      <c r="C148" s="1" t="n">
        <v>45950</v>
      </c>
      <c r="D148" t="inlineStr">
        <is>
          <t>VÄRMLANDS LÄN</t>
        </is>
      </c>
      <c r="E148" t="inlineStr">
        <is>
          <t>EDA</t>
        </is>
      </c>
      <c r="F148" t="inlineStr">
        <is>
          <t>Bergvik skog väst AB</t>
        </is>
      </c>
      <c r="G148" t="n">
        <v>11.5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53765-2021</t>
        </is>
      </c>
      <c r="B149" s="1" t="n">
        <v>44469</v>
      </c>
      <c r="C149" s="1" t="n">
        <v>45950</v>
      </c>
      <c r="D149" t="inlineStr">
        <is>
          <t>VÄRMLANDS LÄN</t>
        </is>
      </c>
      <c r="E149" t="inlineStr">
        <is>
          <t>EDA</t>
        </is>
      </c>
      <c r="G149" t="n">
        <v>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61311-2024</t>
        </is>
      </c>
      <c r="B150" s="1" t="n">
        <v>45646</v>
      </c>
      <c r="C150" s="1" t="n">
        <v>45950</v>
      </c>
      <c r="D150" t="inlineStr">
        <is>
          <t>VÄRMLANDS LÄN</t>
        </is>
      </c>
      <c r="E150" t="inlineStr">
        <is>
          <t>EDA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55959-2020</t>
        </is>
      </c>
      <c r="B151" s="1" t="n">
        <v>44133</v>
      </c>
      <c r="C151" s="1" t="n">
        <v>45950</v>
      </c>
      <c r="D151" t="inlineStr">
        <is>
          <t>VÄRMLANDS LÄN</t>
        </is>
      </c>
      <c r="E151" t="inlineStr">
        <is>
          <t>EDA</t>
        </is>
      </c>
      <c r="G151" t="n">
        <v>5.4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18059-2023</t>
        </is>
      </c>
      <c r="B152" s="1" t="n">
        <v>45040</v>
      </c>
      <c r="C152" s="1" t="n">
        <v>45950</v>
      </c>
      <c r="D152" t="inlineStr">
        <is>
          <t>VÄRMLANDS LÄN</t>
        </is>
      </c>
      <c r="E152" t="inlineStr">
        <is>
          <t>EDA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4269-2022</t>
        </is>
      </c>
      <c r="B153" s="1" t="n">
        <v>44588</v>
      </c>
      <c r="C153" s="1" t="n">
        <v>45950</v>
      </c>
      <c r="D153" t="inlineStr">
        <is>
          <t>VÄRMLANDS LÄN</t>
        </is>
      </c>
      <c r="E153" t="inlineStr">
        <is>
          <t>EDA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37860-2021</t>
        </is>
      </c>
      <c r="B154" s="1" t="n">
        <v>44403</v>
      </c>
      <c r="C154" s="1" t="n">
        <v>45950</v>
      </c>
      <c r="D154" t="inlineStr">
        <is>
          <t>VÄRMLANDS LÄN</t>
        </is>
      </c>
      <c r="E154" t="inlineStr">
        <is>
          <t>EDA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28471-2021</t>
        </is>
      </c>
      <c r="B155" s="1" t="n">
        <v>44356</v>
      </c>
      <c r="C155" s="1" t="n">
        <v>45950</v>
      </c>
      <c r="D155" t="inlineStr">
        <is>
          <t>VÄRMLANDS LÄN</t>
        </is>
      </c>
      <c r="E155" t="inlineStr">
        <is>
          <t>EDA</t>
        </is>
      </c>
      <c r="G155" t="n">
        <v>3.5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30452-2023</t>
        </is>
      </c>
      <c r="B156" s="1" t="n">
        <v>45111.57283564815</v>
      </c>
      <c r="C156" s="1" t="n">
        <v>45950</v>
      </c>
      <c r="D156" t="inlineStr">
        <is>
          <t>VÄRMLANDS LÄN</t>
        </is>
      </c>
      <c r="E156" t="inlineStr">
        <is>
          <t>EDA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22719-2022</t>
        </is>
      </c>
      <c r="B157" s="1" t="n">
        <v>44714.6290625</v>
      </c>
      <c r="C157" s="1" t="n">
        <v>45950</v>
      </c>
      <c r="D157" t="inlineStr">
        <is>
          <t>VÄRMLANDS LÄN</t>
        </is>
      </c>
      <c r="E157" t="inlineStr">
        <is>
          <t>EDA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31657-2021</t>
        </is>
      </c>
      <c r="B158" s="1" t="n">
        <v>44369</v>
      </c>
      <c r="C158" s="1" t="n">
        <v>45950</v>
      </c>
      <c r="D158" t="inlineStr">
        <is>
          <t>VÄRMLANDS LÄN</t>
        </is>
      </c>
      <c r="E158" t="inlineStr">
        <is>
          <t>EDA</t>
        </is>
      </c>
      <c r="G158" t="n">
        <v>3.3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35577-2022</t>
        </is>
      </c>
      <c r="B159" s="1" t="n">
        <v>44799.42243055555</v>
      </c>
      <c r="C159" s="1" t="n">
        <v>45950</v>
      </c>
      <c r="D159" t="inlineStr">
        <is>
          <t>VÄRMLANDS LÄN</t>
        </is>
      </c>
      <c r="E159" t="inlineStr">
        <is>
          <t>EDA</t>
        </is>
      </c>
      <c r="G159" t="n">
        <v>6.4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66521-2020</t>
        </is>
      </c>
      <c r="B160" s="1" t="n">
        <v>44179</v>
      </c>
      <c r="C160" s="1" t="n">
        <v>45950</v>
      </c>
      <c r="D160" t="inlineStr">
        <is>
          <t>VÄRMLANDS LÄN</t>
        </is>
      </c>
      <c r="E160" t="inlineStr">
        <is>
          <t>EDA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67164-2021</t>
        </is>
      </c>
      <c r="B161" s="1" t="n">
        <v>44523.41300925926</v>
      </c>
      <c r="C161" s="1" t="n">
        <v>45950</v>
      </c>
      <c r="D161" t="inlineStr">
        <is>
          <t>VÄRMLANDS LÄN</t>
        </is>
      </c>
      <c r="E161" t="inlineStr">
        <is>
          <t>EDA</t>
        </is>
      </c>
      <c r="G161" t="n">
        <v>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1715-2024</t>
        </is>
      </c>
      <c r="B162" s="1" t="n">
        <v>45307.4084375</v>
      </c>
      <c r="C162" s="1" t="n">
        <v>45950</v>
      </c>
      <c r="D162" t="inlineStr">
        <is>
          <t>VÄRMLANDS LÄN</t>
        </is>
      </c>
      <c r="E162" t="inlineStr">
        <is>
          <t>EDA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54133-2022</t>
        </is>
      </c>
      <c r="B163" s="1" t="n">
        <v>44881</v>
      </c>
      <c r="C163" s="1" t="n">
        <v>45950</v>
      </c>
      <c r="D163" t="inlineStr">
        <is>
          <t>VÄRMLANDS LÄN</t>
        </is>
      </c>
      <c r="E163" t="inlineStr">
        <is>
          <t>EDA</t>
        </is>
      </c>
      <c r="G163" t="n">
        <v>0.2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54137-2022</t>
        </is>
      </c>
      <c r="B164" s="1" t="n">
        <v>44881</v>
      </c>
      <c r="C164" s="1" t="n">
        <v>45950</v>
      </c>
      <c r="D164" t="inlineStr">
        <is>
          <t>VÄRMLANDS LÄN</t>
        </is>
      </c>
      <c r="E164" t="inlineStr">
        <is>
          <t>EDA</t>
        </is>
      </c>
      <c r="G164" t="n">
        <v>0.1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15497-2022</t>
        </is>
      </c>
      <c r="B165" s="1" t="n">
        <v>44662</v>
      </c>
      <c r="C165" s="1" t="n">
        <v>45950</v>
      </c>
      <c r="D165" t="inlineStr">
        <is>
          <t>VÄRMLANDS LÄN</t>
        </is>
      </c>
      <c r="E165" t="inlineStr">
        <is>
          <t>EDA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3570-2022</t>
        </is>
      </c>
      <c r="B166" s="1" t="n">
        <v>44586.3008449074</v>
      </c>
      <c r="C166" s="1" t="n">
        <v>45950</v>
      </c>
      <c r="D166" t="inlineStr">
        <is>
          <t>VÄRMLANDS LÄN</t>
        </is>
      </c>
      <c r="E166" t="inlineStr">
        <is>
          <t>EDA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8967-2023</t>
        </is>
      </c>
      <c r="B167" s="1" t="n">
        <v>44979.49119212963</v>
      </c>
      <c r="C167" s="1" t="n">
        <v>45950</v>
      </c>
      <c r="D167" t="inlineStr">
        <is>
          <t>VÄRMLANDS LÄN</t>
        </is>
      </c>
      <c r="E167" t="inlineStr">
        <is>
          <t>EDA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31599-2021</t>
        </is>
      </c>
      <c r="B168" s="1" t="n">
        <v>44369</v>
      </c>
      <c r="C168" s="1" t="n">
        <v>45950</v>
      </c>
      <c r="D168" t="inlineStr">
        <is>
          <t>VÄRMLANDS LÄN</t>
        </is>
      </c>
      <c r="E168" t="inlineStr">
        <is>
          <t>EDA</t>
        </is>
      </c>
      <c r="G168" t="n">
        <v>2.6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44835-2021</t>
        </is>
      </c>
      <c r="B169" s="1" t="n">
        <v>44438</v>
      </c>
      <c r="C169" s="1" t="n">
        <v>45950</v>
      </c>
      <c r="D169" t="inlineStr">
        <is>
          <t>VÄRMLANDS LÄN</t>
        </is>
      </c>
      <c r="E169" t="inlineStr">
        <is>
          <t>EDA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67564-2020</t>
        </is>
      </c>
      <c r="B170" s="1" t="n">
        <v>44181</v>
      </c>
      <c r="C170" s="1" t="n">
        <v>45950</v>
      </c>
      <c r="D170" t="inlineStr">
        <is>
          <t>VÄRMLANDS LÄN</t>
        </is>
      </c>
      <c r="E170" t="inlineStr">
        <is>
          <t>EDA</t>
        </is>
      </c>
      <c r="G170" t="n">
        <v>2.8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53294-2022</t>
        </is>
      </c>
      <c r="B171" s="1" t="n">
        <v>44877.47369212963</v>
      </c>
      <c r="C171" s="1" t="n">
        <v>45950</v>
      </c>
      <c r="D171" t="inlineStr">
        <is>
          <t>VÄRMLANDS LÄN</t>
        </is>
      </c>
      <c r="E171" t="inlineStr">
        <is>
          <t>EDA</t>
        </is>
      </c>
      <c r="G171" t="n">
        <v>0.2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53799-2024</t>
        </is>
      </c>
      <c r="B172" s="1" t="n">
        <v>45615.5812037037</v>
      </c>
      <c r="C172" s="1" t="n">
        <v>45950</v>
      </c>
      <c r="D172" t="inlineStr">
        <is>
          <t>VÄRMLANDS LÄN</t>
        </is>
      </c>
      <c r="E172" t="inlineStr">
        <is>
          <t>EDA</t>
        </is>
      </c>
      <c r="G172" t="n">
        <v>3.7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4096-2022</t>
        </is>
      </c>
      <c r="B173" s="1" t="n">
        <v>44588</v>
      </c>
      <c r="C173" s="1" t="n">
        <v>45950</v>
      </c>
      <c r="D173" t="inlineStr">
        <is>
          <t>VÄRMLANDS LÄN</t>
        </is>
      </c>
      <c r="E173" t="inlineStr">
        <is>
          <t>EDA</t>
        </is>
      </c>
      <c r="G173" t="n">
        <v>4.4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3285-2022</t>
        </is>
      </c>
      <c r="B174" s="1" t="n">
        <v>44584.61653935185</v>
      </c>
      <c r="C174" s="1" t="n">
        <v>45950</v>
      </c>
      <c r="D174" t="inlineStr">
        <is>
          <t>VÄRMLANDS LÄN</t>
        </is>
      </c>
      <c r="E174" t="inlineStr">
        <is>
          <t>EDA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59375-2021</t>
        </is>
      </c>
      <c r="B175" s="1" t="n">
        <v>44491.3625</v>
      </c>
      <c r="C175" s="1" t="n">
        <v>45950</v>
      </c>
      <c r="D175" t="inlineStr">
        <is>
          <t>VÄRMLANDS LÄN</t>
        </is>
      </c>
      <c r="E175" t="inlineStr">
        <is>
          <t>EDA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3028-2022</t>
        </is>
      </c>
      <c r="B176" s="1" t="n">
        <v>44581.99863425926</v>
      </c>
      <c r="C176" s="1" t="n">
        <v>45950</v>
      </c>
      <c r="D176" t="inlineStr">
        <is>
          <t>VÄRMLANDS LÄN</t>
        </is>
      </c>
      <c r="E176" t="inlineStr">
        <is>
          <t>EDA</t>
        </is>
      </c>
      <c r="G176" t="n">
        <v>4.8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59376-2020</t>
        </is>
      </c>
      <c r="B177" s="1" t="n">
        <v>44148</v>
      </c>
      <c r="C177" s="1" t="n">
        <v>45950</v>
      </c>
      <c r="D177" t="inlineStr">
        <is>
          <t>VÄRMLANDS LÄN</t>
        </is>
      </c>
      <c r="E177" t="inlineStr">
        <is>
          <t>EDA</t>
        </is>
      </c>
      <c r="G177" t="n">
        <v>6.7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12998-2022</t>
        </is>
      </c>
      <c r="B178" s="1" t="n">
        <v>44643.43587962963</v>
      </c>
      <c r="C178" s="1" t="n">
        <v>45950</v>
      </c>
      <c r="D178" t="inlineStr">
        <is>
          <t>VÄRMLANDS LÄN</t>
        </is>
      </c>
      <c r="E178" t="inlineStr">
        <is>
          <t>EDA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17754-2024</t>
        </is>
      </c>
      <c r="B179" s="1" t="n">
        <v>45418.60708333334</v>
      </c>
      <c r="C179" s="1" t="n">
        <v>45950</v>
      </c>
      <c r="D179" t="inlineStr">
        <is>
          <t>VÄRMLANDS LÄN</t>
        </is>
      </c>
      <c r="E179" t="inlineStr">
        <is>
          <t>EDA</t>
        </is>
      </c>
      <c r="G179" t="n">
        <v>2.7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711-2024</t>
        </is>
      </c>
      <c r="B180" s="1" t="n">
        <v>45300</v>
      </c>
      <c r="C180" s="1" t="n">
        <v>45950</v>
      </c>
      <c r="D180" t="inlineStr">
        <is>
          <t>VÄRMLANDS LÄN</t>
        </is>
      </c>
      <c r="E180" t="inlineStr">
        <is>
          <t>EDA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35540-2022</t>
        </is>
      </c>
      <c r="B181" s="1" t="n">
        <v>44799</v>
      </c>
      <c r="C181" s="1" t="n">
        <v>45950</v>
      </c>
      <c r="D181" t="inlineStr">
        <is>
          <t>VÄRMLANDS LÄN</t>
        </is>
      </c>
      <c r="E181" t="inlineStr">
        <is>
          <t>EDA</t>
        </is>
      </c>
      <c r="F181" t="inlineStr">
        <is>
          <t>Kommuner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51101-2022</t>
        </is>
      </c>
      <c r="B182" s="1" t="n">
        <v>44868.41391203704</v>
      </c>
      <c r="C182" s="1" t="n">
        <v>45950</v>
      </c>
      <c r="D182" t="inlineStr">
        <is>
          <t>VÄRMLANDS LÄN</t>
        </is>
      </c>
      <c r="E182" t="inlineStr">
        <is>
          <t>EDA</t>
        </is>
      </c>
      <c r="G182" t="n">
        <v>9.9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50114-2022</t>
        </is>
      </c>
      <c r="B183" s="1" t="n">
        <v>44865.54180555556</v>
      </c>
      <c r="C183" s="1" t="n">
        <v>45950</v>
      </c>
      <c r="D183" t="inlineStr">
        <is>
          <t>VÄRMLANDS LÄN</t>
        </is>
      </c>
      <c r="E183" t="inlineStr">
        <is>
          <t>EDA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58964-2024</t>
        </is>
      </c>
      <c r="B184" s="1" t="n">
        <v>45636</v>
      </c>
      <c r="C184" s="1" t="n">
        <v>45950</v>
      </c>
      <c r="D184" t="inlineStr">
        <is>
          <t>VÄRMLANDS LÄN</t>
        </is>
      </c>
      <c r="E184" t="inlineStr">
        <is>
          <t>EDA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21323-2022</t>
        </is>
      </c>
      <c r="B185" s="1" t="n">
        <v>44705</v>
      </c>
      <c r="C185" s="1" t="n">
        <v>45950</v>
      </c>
      <c r="D185" t="inlineStr">
        <is>
          <t>VÄRMLANDS LÄN</t>
        </is>
      </c>
      <c r="E185" t="inlineStr">
        <is>
          <t>EDA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55095-2024</t>
        </is>
      </c>
      <c r="B186" s="1" t="n">
        <v>45621</v>
      </c>
      <c r="C186" s="1" t="n">
        <v>45950</v>
      </c>
      <c r="D186" t="inlineStr">
        <is>
          <t>VÄRMLANDS LÄN</t>
        </is>
      </c>
      <c r="E186" t="inlineStr">
        <is>
          <t>EDA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54185-2022</t>
        </is>
      </c>
      <c r="B187" s="1" t="n">
        <v>44881</v>
      </c>
      <c r="C187" s="1" t="n">
        <v>45950</v>
      </c>
      <c r="D187" t="inlineStr">
        <is>
          <t>VÄRMLANDS LÄN</t>
        </is>
      </c>
      <c r="E187" t="inlineStr">
        <is>
          <t>EDA</t>
        </is>
      </c>
      <c r="F187" t="inlineStr">
        <is>
          <t>Övriga Aktiebolag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10918-2024</t>
        </is>
      </c>
      <c r="B188" s="1" t="n">
        <v>45370.40393518518</v>
      </c>
      <c r="C188" s="1" t="n">
        <v>45950</v>
      </c>
      <c r="D188" t="inlineStr">
        <is>
          <t>VÄRMLANDS LÄN</t>
        </is>
      </c>
      <c r="E188" t="inlineStr">
        <is>
          <t>EDA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6494-2023</t>
        </is>
      </c>
      <c r="B189" s="1" t="n">
        <v>44966</v>
      </c>
      <c r="C189" s="1" t="n">
        <v>45950</v>
      </c>
      <c r="D189" t="inlineStr">
        <is>
          <t>VÄRMLANDS LÄN</t>
        </is>
      </c>
      <c r="E189" t="inlineStr">
        <is>
          <t>EDA</t>
        </is>
      </c>
      <c r="G189" t="n">
        <v>3.6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33239-2021</t>
        </is>
      </c>
      <c r="B190" s="1" t="n">
        <v>44377.31774305556</v>
      </c>
      <c r="C190" s="1" t="n">
        <v>45950</v>
      </c>
      <c r="D190" t="inlineStr">
        <is>
          <t>VÄRMLANDS LÄN</t>
        </is>
      </c>
      <c r="E190" t="inlineStr">
        <is>
          <t>EDA</t>
        </is>
      </c>
      <c r="G190" t="n">
        <v>10.3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26495-2023</t>
        </is>
      </c>
      <c r="B191" s="1" t="n">
        <v>45092.49870370371</v>
      </c>
      <c r="C191" s="1" t="n">
        <v>45950</v>
      </c>
      <c r="D191" t="inlineStr">
        <is>
          <t>VÄRMLANDS LÄN</t>
        </is>
      </c>
      <c r="E191" t="inlineStr">
        <is>
          <t>EDA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54678-2022</t>
        </is>
      </c>
      <c r="B192" s="1" t="n">
        <v>44883</v>
      </c>
      <c r="C192" s="1" t="n">
        <v>45950</v>
      </c>
      <c r="D192" t="inlineStr">
        <is>
          <t>VÄRMLANDS LÄN</t>
        </is>
      </c>
      <c r="E192" t="inlineStr">
        <is>
          <t>EDA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38616-2023</t>
        </is>
      </c>
      <c r="B193" s="1" t="n">
        <v>45162</v>
      </c>
      <c r="C193" s="1" t="n">
        <v>45950</v>
      </c>
      <c r="D193" t="inlineStr">
        <is>
          <t>VÄRMLANDS LÄN</t>
        </is>
      </c>
      <c r="E193" t="inlineStr">
        <is>
          <t>EDA</t>
        </is>
      </c>
      <c r="G193" t="n">
        <v>5.5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20049-2023</t>
        </is>
      </c>
      <c r="B194" s="1" t="n">
        <v>45054</v>
      </c>
      <c r="C194" s="1" t="n">
        <v>45950</v>
      </c>
      <c r="D194" t="inlineStr">
        <is>
          <t>VÄRMLANDS LÄN</t>
        </is>
      </c>
      <c r="E194" t="inlineStr">
        <is>
          <t>EDA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20052-2023</t>
        </is>
      </c>
      <c r="B195" s="1" t="n">
        <v>45054</v>
      </c>
      <c r="C195" s="1" t="n">
        <v>45950</v>
      </c>
      <c r="D195" t="inlineStr">
        <is>
          <t>VÄRMLANDS LÄN</t>
        </is>
      </c>
      <c r="E195" t="inlineStr">
        <is>
          <t>EDA</t>
        </is>
      </c>
      <c r="G195" t="n">
        <v>6.8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62333-2023</t>
        </is>
      </c>
      <c r="B196" s="1" t="n">
        <v>45267.89706018518</v>
      </c>
      <c r="C196" s="1" t="n">
        <v>45950</v>
      </c>
      <c r="D196" t="inlineStr">
        <is>
          <t>VÄRMLANDS LÄN</t>
        </is>
      </c>
      <c r="E196" t="inlineStr">
        <is>
          <t>EDA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1893-2025</t>
        </is>
      </c>
      <c r="B197" s="1" t="n">
        <v>45671.63766203704</v>
      </c>
      <c r="C197" s="1" t="n">
        <v>45950</v>
      </c>
      <c r="D197" t="inlineStr">
        <is>
          <t>VÄRMLANDS LÄN</t>
        </is>
      </c>
      <c r="E197" t="inlineStr">
        <is>
          <t>EDA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52034-2024</t>
        </is>
      </c>
      <c r="B198" s="1" t="n">
        <v>45608.30012731482</v>
      </c>
      <c r="C198" s="1" t="n">
        <v>45950</v>
      </c>
      <c r="D198" t="inlineStr">
        <is>
          <t>VÄRMLANDS LÄN</t>
        </is>
      </c>
      <c r="E198" t="inlineStr">
        <is>
          <t>EDA</t>
        </is>
      </c>
      <c r="G198" t="n">
        <v>4.1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15797-2025</t>
        </is>
      </c>
      <c r="B199" s="1" t="n">
        <v>45748</v>
      </c>
      <c r="C199" s="1" t="n">
        <v>45950</v>
      </c>
      <c r="D199" t="inlineStr">
        <is>
          <t>VÄRMLANDS LÄN</t>
        </is>
      </c>
      <c r="E199" t="inlineStr">
        <is>
          <t>EDA</t>
        </is>
      </c>
      <c r="F199" t="inlineStr">
        <is>
          <t>Bergvik skog väst AB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18056-2023</t>
        </is>
      </c>
      <c r="B200" s="1" t="n">
        <v>45040.62565972222</v>
      </c>
      <c r="C200" s="1" t="n">
        <v>45950</v>
      </c>
      <c r="D200" t="inlineStr">
        <is>
          <t>VÄRMLANDS LÄN</t>
        </is>
      </c>
      <c r="E200" t="inlineStr">
        <is>
          <t>EDA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57866-2022</t>
        </is>
      </c>
      <c r="B201" s="1" t="n">
        <v>44899</v>
      </c>
      <c r="C201" s="1" t="n">
        <v>45950</v>
      </c>
      <c r="D201" t="inlineStr">
        <is>
          <t>VÄRMLANDS LÄN</t>
        </is>
      </c>
      <c r="E201" t="inlineStr">
        <is>
          <t>EDA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36716-2023</t>
        </is>
      </c>
      <c r="B202" s="1" t="n">
        <v>45153.66541666666</v>
      </c>
      <c r="C202" s="1" t="n">
        <v>45950</v>
      </c>
      <c r="D202" t="inlineStr">
        <is>
          <t>VÄRMLANDS LÄN</t>
        </is>
      </c>
      <c r="E202" t="inlineStr">
        <is>
          <t>EDA</t>
        </is>
      </c>
      <c r="G202" t="n">
        <v>5.7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3975-2025</t>
        </is>
      </c>
      <c r="B203" s="1" t="n">
        <v>45684.53989583333</v>
      </c>
      <c r="C203" s="1" t="n">
        <v>45950</v>
      </c>
      <c r="D203" t="inlineStr">
        <is>
          <t>VÄRMLANDS LÄN</t>
        </is>
      </c>
      <c r="E203" t="inlineStr">
        <is>
          <t>EDA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45873-2024</t>
        </is>
      </c>
      <c r="B204" s="1" t="n">
        <v>45580.37305555555</v>
      </c>
      <c r="C204" s="1" t="n">
        <v>45950</v>
      </c>
      <c r="D204" t="inlineStr">
        <is>
          <t>VÄRMLANDS LÄN</t>
        </is>
      </c>
      <c r="E204" t="inlineStr">
        <is>
          <t>EDA</t>
        </is>
      </c>
      <c r="G204" t="n">
        <v>4.7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10924-2024</t>
        </is>
      </c>
      <c r="B205" s="1" t="n">
        <v>45370.41842592593</v>
      </c>
      <c r="C205" s="1" t="n">
        <v>45950</v>
      </c>
      <c r="D205" t="inlineStr">
        <is>
          <t>VÄRMLANDS LÄN</t>
        </is>
      </c>
      <c r="E205" t="inlineStr">
        <is>
          <t>EDA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63119-2021</t>
        </is>
      </c>
      <c r="B206" s="1" t="n">
        <v>44505</v>
      </c>
      <c r="C206" s="1" t="n">
        <v>45950</v>
      </c>
      <c r="D206" t="inlineStr">
        <is>
          <t>VÄRMLANDS LÄN</t>
        </is>
      </c>
      <c r="E206" t="inlineStr">
        <is>
          <t>EDA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63122-2021</t>
        </is>
      </c>
      <c r="B207" s="1" t="n">
        <v>44505</v>
      </c>
      <c r="C207" s="1" t="n">
        <v>45950</v>
      </c>
      <c r="D207" t="inlineStr">
        <is>
          <t>VÄRMLANDS LÄN</t>
        </is>
      </c>
      <c r="E207" t="inlineStr">
        <is>
          <t>EDA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59368-2020</t>
        </is>
      </c>
      <c r="B208" s="1" t="n">
        <v>44148</v>
      </c>
      <c r="C208" s="1" t="n">
        <v>45950</v>
      </c>
      <c r="D208" t="inlineStr">
        <is>
          <t>VÄRMLANDS LÄN</t>
        </is>
      </c>
      <c r="E208" t="inlineStr">
        <is>
          <t>EDA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48334-2021</t>
        </is>
      </c>
      <c r="B209" s="1" t="n">
        <v>44451.46739583334</v>
      </c>
      <c r="C209" s="1" t="n">
        <v>45950</v>
      </c>
      <c r="D209" t="inlineStr">
        <is>
          <t>VÄRMLANDS LÄN</t>
        </is>
      </c>
      <c r="E209" t="inlineStr">
        <is>
          <t>EDA</t>
        </is>
      </c>
      <c r="G209" t="n">
        <v>12.4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64686-2023</t>
        </is>
      </c>
      <c r="B210" s="1" t="n">
        <v>45281.63020833334</v>
      </c>
      <c r="C210" s="1" t="n">
        <v>45950</v>
      </c>
      <c r="D210" t="inlineStr">
        <is>
          <t>VÄRMLANDS LÄN</t>
        </is>
      </c>
      <c r="E210" t="inlineStr">
        <is>
          <t>EDA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51033-2024</t>
        </is>
      </c>
      <c r="B211" s="1" t="n">
        <v>45603</v>
      </c>
      <c r="C211" s="1" t="n">
        <v>45950</v>
      </c>
      <c r="D211" t="inlineStr">
        <is>
          <t>VÄRMLANDS LÄN</t>
        </is>
      </c>
      <c r="E211" t="inlineStr">
        <is>
          <t>EDA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35315-2022</t>
        </is>
      </c>
      <c r="B212" s="1" t="n">
        <v>44798.44829861111</v>
      </c>
      <c r="C212" s="1" t="n">
        <v>45950</v>
      </c>
      <c r="D212" t="inlineStr">
        <is>
          <t>VÄRMLANDS LÄN</t>
        </is>
      </c>
      <c r="E212" t="inlineStr">
        <is>
          <t>EDA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39002-2021</t>
        </is>
      </c>
      <c r="B213" s="1" t="n">
        <v>44412</v>
      </c>
      <c r="C213" s="1" t="n">
        <v>45950</v>
      </c>
      <c r="D213" t="inlineStr">
        <is>
          <t>VÄRMLANDS LÄN</t>
        </is>
      </c>
      <c r="E213" t="inlineStr">
        <is>
          <t>EDA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63613-2023</t>
        </is>
      </c>
      <c r="B214" s="1" t="n">
        <v>45275</v>
      </c>
      <c r="C214" s="1" t="n">
        <v>45950</v>
      </c>
      <c r="D214" t="inlineStr">
        <is>
          <t>VÄRMLANDS LÄN</t>
        </is>
      </c>
      <c r="E214" t="inlineStr">
        <is>
          <t>EDA</t>
        </is>
      </c>
      <c r="G214" t="n">
        <v>2.1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16369-2025</t>
        </is>
      </c>
      <c r="B215" s="1" t="n">
        <v>45751.40055555556</v>
      </c>
      <c r="C215" s="1" t="n">
        <v>45950</v>
      </c>
      <c r="D215" t="inlineStr">
        <is>
          <t>VÄRMLANDS LÄN</t>
        </is>
      </c>
      <c r="E215" t="inlineStr">
        <is>
          <t>EDA</t>
        </is>
      </c>
      <c r="G215" t="n">
        <v>3.3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74424-2021</t>
        </is>
      </c>
      <c r="B216" s="1" t="n">
        <v>44560</v>
      </c>
      <c r="C216" s="1" t="n">
        <v>45950</v>
      </c>
      <c r="D216" t="inlineStr">
        <is>
          <t>VÄRMLANDS LÄN</t>
        </is>
      </c>
      <c r="E216" t="inlineStr">
        <is>
          <t>EDA</t>
        </is>
      </c>
      <c r="F216" t="inlineStr">
        <is>
          <t>Bergvik skog väst AB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44449-2024</t>
        </is>
      </c>
      <c r="B217" s="1" t="n">
        <v>45574.32737268518</v>
      </c>
      <c r="C217" s="1" t="n">
        <v>45950</v>
      </c>
      <c r="D217" t="inlineStr">
        <is>
          <t>VÄRMLANDS LÄN</t>
        </is>
      </c>
      <c r="E217" t="inlineStr">
        <is>
          <t>EDA</t>
        </is>
      </c>
      <c r="G217" t="n">
        <v>3.1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28483-2024</t>
        </is>
      </c>
      <c r="B218" s="1" t="n">
        <v>45477</v>
      </c>
      <c r="C218" s="1" t="n">
        <v>45950</v>
      </c>
      <c r="D218" t="inlineStr">
        <is>
          <t>VÄRMLANDS LÄN</t>
        </is>
      </c>
      <c r="E218" t="inlineStr">
        <is>
          <t>EDA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15860-2025</t>
        </is>
      </c>
      <c r="B219" s="1" t="n">
        <v>45749</v>
      </c>
      <c r="C219" s="1" t="n">
        <v>45950</v>
      </c>
      <c r="D219" t="inlineStr">
        <is>
          <t>VÄRMLANDS LÄN</t>
        </is>
      </c>
      <c r="E219" t="inlineStr">
        <is>
          <t>EDA</t>
        </is>
      </c>
      <c r="F219" t="inlineStr">
        <is>
          <t>Övriga Aktiebolag</t>
        </is>
      </c>
      <c r="G219" t="n">
        <v>5.2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44674-2023</t>
        </is>
      </c>
      <c r="B220" s="1" t="n">
        <v>45189</v>
      </c>
      <c r="C220" s="1" t="n">
        <v>45950</v>
      </c>
      <c r="D220" t="inlineStr">
        <is>
          <t>VÄRMLANDS LÄN</t>
        </is>
      </c>
      <c r="E220" t="inlineStr">
        <is>
          <t>EDA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1449-2022</t>
        </is>
      </c>
      <c r="B221" s="1" t="n">
        <v>44573</v>
      </c>
      <c r="C221" s="1" t="n">
        <v>45950</v>
      </c>
      <c r="D221" t="inlineStr">
        <is>
          <t>VÄRMLANDS LÄN</t>
        </is>
      </c>
      <c r="E221" t="inlineStr">
        <is>
          <t>EDA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18642-2025</t>
        </is>
      </c>
      <c r="B222" s="1" t="n">
        <v>45763</v>
      </c>
      <c r="C222" s="1" t="n">
        <v>45950</v>
      </c>
      <c r="D222" t="inlineStr">
        <is>
          <t>VÄRMLANDS LÄN</t>
        </is>
      </c>
      <c r="E222" t="inlineStr">
        <is>
          <t>EDA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56783-2023</t>
        </is>
      </c>
      <c r="B223" s="1" t="n">
        <v>45244</v>
      </c>
      <c r="C223" s="1" t="n">
        <v>45950</v>
      </c>
      <c r="D223" t="inlineStr">
        <is>
          <t>VÄRMLANDS LÄN</t>
        </is>
      </c>
      <c r="E223" t="inlineStr">
        <is>
          <t>EDA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33421-2023</t>
        </is>
      </c>
      <c r="B224" s="1" t="n">
        <v>45128</v>
      </c>
      <c r="C224" s="1" t="n">
        <v>45950</v>
      </c>
      <c r="D224" t="inlineStr">
        <is>
          <t>VÄRMLANDS LÄN</t>
        </is>
      </c>
      <c r="E224" t="inlineStr">
        <is>
          <t>EDA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57125-2023</t>
        </is>
      </c>
      <c r="B225" s="1" t="n">
        <v>45245</v>
      </c>
      <c r="C225" s="1" t="n">
        <v>45950</v>
      </c>
      <c r="D225" t="inlineStr">
        <is>
          <t>VÄRMLANDS LÄN</t>
        </is>
      </c>
      <c r="E225" t="inlineStr">
        <is>
          <t>EDA</t>
        </is>
      </c>
      <c r="F225" t="inlineStr">
        <is>
          <t>Övriga Aktiebolag</t>
        </is>
      </c>
      <c r="G225" t="n">
        <v>3.3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3233-2021</t>
        </is>
      </c>
      <c r="B226" s="1" t="n">
        <v>44217</v>
      </c>
      <c r="C226" s="1" t="n">
        <v>45950</v>
      </c>
      <c r="D226" t="inlineStr">
        <is>
          <t>VÄRMLANDS LÄN</t>
        </is>
      </c>
      <c r="E226" t="inlineStr">
        <is>
          <t>EDA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5735-2025</t>
        </is>
      </c>
      <c r="B227" s="1" t="n">
        <v>45694</v>
      </c>
      <c r="C227" s="1" t="n">
        <v>45950</v>
      </c>
      <c r="D227" t="inlineStr">
        <is>
          <t>VÄRMLANDS LÄN</t>
        </is>
      </c>
      <c r="E227" t="inlineStr">
        <is>
          <t>EDA</t>
        </is>
      </c>
      <c r="G227" t="n">
        <v>4.4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12716-2025</t>
        </is>
      </c>
      <c r="B228" s="1" t="n">
        <v>45733.47869212963</v>
      </c>
      <c r="C228" s="1" t="n">
        <v>45950</v>
      </c>
      <c r="D228" t="inlineStr">
        <is>
          <t>VÄRMLANDS LÄN</t>
        </is>
      </c>
      <c r="E228" t="inlineStr">
        <is>
          <t>EDA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17246-2025</t>
        </is>
      </c>
      <c r="B229" s="1" t="n">
        <v>45756</v>
      </c>
      <c r="C229" s="1" t="n">
        <v>45950</v>
      </c>
      <c r="D229" t="inlineStr">
        <is>
          <t>VÄRMLANDS LÄN</t>
        </is>
      </c>
      <c r="E229" t="inlineStr">
        <is>
          <t>EDA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62173-2023</t>
        </is>
      </c>
      <c r="B230" s="1" t="n">
        <v>45267.42901620371</v>
      </c>
      <c r="C230" s="1" t="n">
        <v>45950</v>
      </c>
      <c r="D230" t="inlineStr">
        <is>
          <t>VÄRMLANDS LÄN</t>
        </is>
      </c>
      <c r="E230" t="inlineStr">
        <is>
          <t>EDA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31932-2024</t>
        </is>
      </c>
      <c r="B231" s="1" t="n">
        <v>45510.41027777778</v>
      </c>
      <c r="C231" s="1" t="n">
        <v>45950</v>
      </c>
      <c r="D231" t="inlineStr">
        <is>
          <t>VÄRMLANDS LÄN</t>
        </is>
      </c>
      <c r="E231" t="inlineStr">
        <is>
          <t>EDA</t>
        </is>
      </c>
      <c r="G231" t="n">
        <v>2.7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61952-2022</t>
        </is>
      </c>
      <c r="B232" s="1" t="n">
        <v>44918</v>
      </c>
      <c r="C232" s="1" t="n">
        <v>45950</v>
      </c>
      <c r="D232" t="inlineStr">
        <is>
          <t>VÄRMLANDS LÄN</t>
        </is>
      </c>
      <c r="E232" t="inlineStr">
        <is>
          <t>EDA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64701-2023</t>
        </is>
      </c>
      <c r="B233" s="1" t="n">
        <v>45281</v>
      </c>
      <c r="C233" s="1" t="n">
        <v>45950</v>
      </c>
      <c r="D233" t="inlineStr">
        <is>
          <t>VÄRMLANDS LÄN</t>
        </is>
      </c>
      <c r="E233" t="inlineStr">
        <is>
          <t>EDA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61976-2022</t>
        </is>
      </c>
      <c r="B234" s="1" t="n">
        <v>44918</v>
      </c>
      <c r="C234" s="1" t="n">
        <v>45950</v>
      </c>
      <c r="D234" t="inlineStr">
        <is>
          <t>VÄRMLANDS LÄN</t>
        </is>
      </c>
      <c r="E234" t="inlineStr">
        <is>
          <t>EDA</t>
        </is>
      </c>
      <c r="G234" t="n">
        <v>6.1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51778-2022</t>
        </is>
      </c>
      <c r="B235" s="1" t="n">
        <v>44872.53398148148</v>
      </c>
      <c r="C235" s="1" t="n">
        <v>45950</v>
      </c>
      <c r="D235" t="inlineStr">
        <is>
          <t>VÄRMLANDS LÄN</t>
        </is>
      </c>
      <c r="E235" t="inlineStr">
        <is>
          <t>EDA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43442-2023</t>
        </is>
      </c>
      <c r="B236" s="1" t="n">
        <v>45184</v>
      </c>
      <c r="C236" s="1" t="n">
        <v>45950</v>
      </c>
      <c r="D236" t="inlineStr">
        <is>
          <t>VÄRMLANDS LÄN</t>
        </is>
      </c>
      <c r="E236" t="inlineStr">
        <is>
          <t>EDA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33968-2023</t>
        </is>
      </c>
      <c r="B237" s="1" t="n">
        <v>45134.64652777778</v>
      </c>
      <c r="C237" s="1" t="n">
        <v>45950</v>
      </c>
      <c r="D237" t="inlineStr">
        <is>
          <t>VÄRMLANDS LÄN</t>
        </is>
      </c>
      <c r="E237" t="inlineStr">
        <is>
          <t>EDA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36298-2023</t>
        </is>
      </c>
      <c r="B238" s="1" t="n">
        <v>45152.36185185185</v>
      </c>
      <c r="C238" s="1" t="n">
        <v>45950</v>
      </c>
      <c r="D238" t="inlineStr">
        <is>
          <t>VÄRMLANDS LÄN</t>
        </is>
      </c>
      <c r="E238" t="inlineStr">
        <is>
          <t>EDA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6803-2022</t>
        </is>
      </c>
      <c r="B239" s="1" t="n">
        <v>44602.57221064815</v>
      </c>
      <c r="C239" s="1" t="n">
        <v>45950</v>
      </c>
      <c r="D239" t="inlineStr">
        <is>
          <t>VÄRMLANDS LÄN</t>
        </is>
      </c>
      <c r="E239" t="inlineStr">
        <is>
          <t>EDA</t>
        </is>
      </c>
      <c r="G239" t="n">
        <v>2.9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38125-2023</t>
        </is>
      </c>
      <c r="B240" s="1" t="n">
        <v>45161.34262731481</v>
      </c>
      <c r="C240" s="1" t="n">
        <v>45950</v>
      </c>
      <c r="D240" t="inlineStr">
        <is>
          <t>VÄRMLANDS LÄN</t>
        </is>
      </c>
      <c r="E240" t="inlineStr">
        <is>
          <t>EDA</t>
        </is>
      </c>
      <c r="G240" t="n">
        <v>4.4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15286-2025</t>
        </is>
      </c>
      <c r="B241" s="1" t="n">
        <v>45745.33353009259</v>
      </c>
      <c r="C241" s="1" t="n">
        <v>45950</v>
      </c>
      <c r="D241" t="inlineStr">
        <is>
          <t>VÄRMLANDS LÄN</t>
        </is>
      </c>
      <c r="E241" t="inlineStr">
        <is>
          <t>EDA</t>
        </is>
      </c>
      <c r="G241" t="n">
        <v>4.5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5699-2022</t>
        </is>
      </c>
      <c r="B242" s="1" t="n">
        <v>44596.37890046297</v>
      </c>
      <c r="C242" s="1" t="n">
        <v>45950</v>
      </c>
      <c r="D242" t="inlineStr">
        <is>
          <t>VÄRMLANDS LÄN</t>
        </is>
      </c>
      <c r="E242" t="inlineStr">
        <is>
          <t>EDA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47814-2023</t>
        </is>
      </c>
      <c r="B243" s="1" t="n">
        <v>45204</v>
      </c>
      <c r="C243" s="1" t="n">
        <v>45950</v>
      </c>
      <c r="D243" t="inlineStr">
        <is>
          <t>VÄRMLANDS LÄN</t>
        </is>
      </c>
      <c r="E243" t="inlineStr">
        <is>
          <t>EDA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57115-2023</t>
        </is>
      </c>
      <c r="B244" s="1" t="n">
        <v>45245.36474537037</v>
      </c>
      <c r="C244" s="1" t="n">
        <v>45950</v>
      </c>
      <c r="D244" t="inlineStr">
        <is>
          <t>VÄRMLANDS LÄN</t>
        </is>
      </c>
      <c r="E244" t="inlineStr">
        <is>
          <t>EDA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57121-2023</t>
        </is>
      </c>
      <c r="B245" s="1" t="n">
        <v>45245.36806712963</v>
      </c>
      <c r="C245" s="1" t="n">
        <v>45950</v>
      </c>
      <c r="D245" t="inlineStr">
        <is>
          <t>VÄRMLANDS LÄN</t>
        </is>
      </c>
      <c r="E245" t="inlineStr">
        <is>
          <t>EDA</t>
        </is>
      </c>
      <c r="F245" t="inlineStr">
        <is>
          <t>Övriga Aktiebolag</t>
        </is>
      </c>
      <c r="G245" t="n">
        <v>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14951-2023</t>
        </is>
      </c>
      <c r="B246" s="1" t="n">
        <v>45015.46771990741</v>
      </c>
      <c r="C246" s="1" t="n">
        <v>45950</v>
      </c>
      <c r="D246" t="inlineStr">
        <is>
          <t>VÄRMLANDS LÄN</t>
        </is>
      </c>
      <c r="E246" t="inlineStr">
        <is>
          <t>EDA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22700-2021</t>
        </is>
      </c>
      <c r="B247" s="1" t="n">
        <v>44327.59894675926</v>
      </c>
      <c r="C247" s="1" t="n">
        <v>45950</v>
      </c>
      <c r="D247" t="inlineStr">
        <is>
          <t>VÄRMLANDS LÄN</t>
        </is>
      </c>
      <c r="E247" t="inlineStr">
        <is>
          <t>EDA</t>
        </is>
      </c>
      <c r="F247" t="inlineStr">
        <is>
          <t>Kommuner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6321-2024</t>
        </is>
      </c>
      <c r="B248" s="1" t="n">
        <v>45338</v>
      </c>
      <c r="C248" s="1" t="n">
        <v>45950</v>
      </c>
      <c r="D248" t="inlineStr">
        <is>
          <t>VÄRMLANDS LÄN</t>
        </is>
      </c>
      <c r="E248" t="inlineStr">
        <is>
          <t>EDA</t>
        </is>
      </c>
      <c r="G248" t="n">
        <v>0.1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47028-2025</t>
        </is>
      </c>
      <c r="B249" s="1" t="n">
        <v>45929.58712962963</v>
      </c>
      <c r="C249" s="1" t="n">
        <v>45950</v>
      </c>
      <c r="D249" t="inlineStr">
        <is>
          <t>VÄRMLANDS LÄN</t>
        </is>
      </c>
      <c r="E249" t="inlineStr">
        <is>
          <t>EDA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31939-2024</t>
        </is>
      </c>
      <c r="B250" s="1" t="n">
        <v>45510.42471064815</v>
      </c>
      <c r="C250" s="1" t="n">
        <v>45950</v>
      </c>
      <c r="D250" t="inlineStr">
        <is>
          <t>VÄRMLANDS LÄN</t>
        </is>
      </c>
      <c r="E250" t="inlineStr">
        <is>
          <t>EDA</t>
        </is>
      </c>
      <c r="G250" t="n">
        <v>2.9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55899-2024</t>
        </is>
      </c>
      <c r="B251" s="1" t="n">
        <v>45623</v>
      </c>
      <c r="C251" s="1" t="n">
        <v>45950</v>
      </c>
      <c r="D251" t="inlineStr">
        <is>
          <t>VÄRMLANDS LÄN</t>
        </is>
      </c>
      <c r="E251" t="inlineStr">
        <is>
          <t>EDA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19438-2025</t>
        </is>
      </c>
      <c r="B252" s="1" t="n">
        <v>45770</v>
      </c>
      <c r="C252" s="1" t="n">
        <v>45950</v>
      </c>
      <c r="D252" t="inlineStr">
        <is>
          <t>VÄRMLANDS LÄN</t>
        </is>
      </c>
      <c r="E252" t="inlineStr">
        <is>
          <t>EDA</t>
        </is>
      </c>
      <c r="F252" t="inlineStr">
        <is>
          <t>Bergvik skog väst AB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61546-2023</t>
        </is>
      </c>
      <c r="B253" s="1" t="n">
        <v>45265.41182870371</v>
      </c>
      <c r="C253" s="1" t="n">
        <v>45950</v>
      </c>
      <c r="D253" t="inlineStr">
        <is>
          <t>VÄRMLANDS LÄN</t>
        </is>
      </c>
      <c r="E253" t="inlineStr">
        <is>
          <t>EDA</t>
        </is>
      </c>
      <c r="G253" t="n">
        <v>12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25444-2023</t>
        </is>
      </c>
      <c r="B254" s="1" t="n">
        <v>45089.43049768519</v>
      </c>
      <c r="C254" s="1" t="n">
        <v>45950</v>
      </c>
      <c r="D254" t="inlineStr">
        <is>
          <t>VÄRMLANDS LÄN</t>
        </is>
      </c>
      <c r="E254" t="inlineStr">
        <is>
          <t>EDA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9289-2021</t>
        </is>
      </c>
      <c r="B255" s="1" t="n">
        <v>44249</v>
      </c>
      <c r="C255" s="1" t="n">
        <v>45950</v>
      </c>
      <c r="D255" t="inlineStr">
        <is>
          <t>VÄRMLANDS LÄN</t>
        </is>
      </c>
      <c r="E255" t="inlineStr">
        <is>
          <t>EDA</t>
        </is>
      </c>
      <c r="G255" t="n">
        <v>6.7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1565-2023</t>
        </is>
      </c>
      <c r="B256" s="1" t="n">
        <v>44937.6058449074</v>
      </c>
      <c r="C256" s="1" t="n">
        <v>45950</v>
      </c>
      <c r="D256" t="inlineStr">
        <is>
          <t>VÄRMLANDS LÄN</t>
        </is>
      </c>
      <c r="E256" t="inlineStr">
        <is>
          <t>EDA</t>
        </is>
      </c>
      <c r="G256" t="n">
        <v>2.4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25180-2021</t>
        </is>
      </c>
      <c r="B257" s="1" t="n">
        <v>44342</v>
      </c>
      <c r="C257" s="1" t="n">
        <v>45950</v>
      </c>
      <c r="D257" t="inlineStr">
        <is>
          <t>VÄRMLANDS LÄN</t>
        </is>
      </c>
      <c r="E257" t="inlineStr">
        <is>
          <t>EDA</t>
        </is>
      </c>
      <c r="G257" t="n">
        <v>7.7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12118-2023</t>
        </is>
      </c>
      <c r="B258" s="1" t="n">
        <v>44998.42094907408</v>
      </c>
      <c r="C258" s="1" t="n">
        <v>45950</v>
      </c>
      <c r="D258" t="inlineStr">
        <is>
          <t>VÄRMLANDS LÄN</t>
        </is>
      </c>
      <c r="E258" t="inlineStr">
        <is>
          <t>EDA</t>
        </is>
      </c>
      <c r="G258" t="n">
        <v>3.9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1405-2022</t>
        </is>
      </c>
      <c r="B259" s="1" t="n">
        <v>44573</v>
      </c>
      <c r="C259" s="1" t="n">
        <v>45950</v>
      </c>
      <c r="D259" t="inlineStr">
        <is>
          <t>VÄRMLANDS LÄN</t>
        </is>
      </c>
      <c r="E259" t="inlineStr">
        <is>
          <t>EDA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59350-2023</t>
        </is>
      </c>
      <c r="B260" s="1" t="n">
        <v>45252</v>
      </c>
      <c r="C260" s="1" t="n">
        <v>45950</v>
      </c>
      <c r="D260" t="inlineStr">
        <is>
          <t>VÄRMLANDS LÄN</t>
        </is>
      </c>
      <c r="E260" t="inlineStr">
        <is>
          <t>EDA</t>
        </is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43315-2022</t>
        </is>
      </c>
      <c r="B261" s="1" t="n">
        <v>44834.56980324074</v>
      </c>
      <c r="C261" s="1" t="n">
        <v>45950</v>
      </c>
      <c r="D261" t="inlineStr">
        <is>
          <t>VÄRMLANDS LÄN</t>
        </is>
      </c>
      <c r="E261" t="inlineStr">
        <is>
          <t>EDA</t>
        </is>
      </c>
      <c r="F261" t="inlineStr">
        <is>
          <t>Kommuner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12369-2025</t>
        </is>
      </c>
      <c r="B262" s="1" t="n">
        <v>45730.37660879629</v>
      </c>
      <c r="C262" s="1" t="n">
        <v>45950</v>
      </c>
      <c r="D262" t="inlineStr">
        <is>
          <t>VÄRMLANDS LÄN</t>
        </is>
      </c>
      <c r="E262" t="inlineStr">
        <is>
          <t>EDA</t>
        </is>
      </c>
      <c r="G262" t="n">
        <v>2.5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36157-2023</t>
        </is>
      </c>
      <c r="B263" s="1" t="n">
        <v>45149</v>
      </c>
      <c r="C263" s="1" t="n">
        <v>45950</v>
      </c>
      <c r="D263" t="inlineStr">
        <is>
          <t>VÄRMLANDS LÄN</t>
        </is>
      </c>
      <c r="E263" t="inlineStr">
        <is>
          <t>EDA</t>
        </is>
      </c>
      <c r="F263" t="inlineStr">
        <is>
          <t>Kommuner</t>
        </is>
      </c>
      <c r="G263" t="n">
        <v>0.2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37559-2023</t>
        </is>
      </c>
      <c r="B264" s="1" t="n">
        <v>45159</v>
      </c>
      <c r="C264" s="1" t="n">
        <v>45950</v>
      </c>
      <c r="D264" t="inlineStr">
        <is>
          <t>VÄRMLANDS LÄN</t>
        </is>
      </c>
      <c r="E264" t="inlineStr">
        <is>
          <t>EDA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11146-2022</t>
        </is>
      </c>
      <c r="B265" s="1" t="n">
        <v>44629</v>
      </c>
      <c r="C265" s="1" t="n">
        <v>45950</v>
      </c>
      <c r="D265" t="inlineStr">
        <is>
          <t>VÄRMLANDS LÄN</t>
        </is>
      </c>
      <c r="E265" t="inlineStr">
        <is>
          <t>EDA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1126-2021</t>
        </is>
      </c>
      <c r="B266" s="1" t="n">
        <v>44207</v>
      </c>
      <c r="C266" s="1" t="n">
        <v>45950</v>
      </c>
      <c r="D266" t="inlineStr">
        <is>
          <t>VÄRMLANDS LÄN</t>
        </is>
      </c>
      <c r="E266" t="inlineStr">
        <is>
          <t>EDA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30254-2023</t>
        </is>
      </c>
      <c r="B267" s="1" t="n">
        <v>45110.70349537037</v>
      </c>
      <c r="C267" s="1" t="n">
        <v>45950</v>
      </c>
      <c r="D267" t="inlineStr">
        <is>
          <t>VÄRMLANDS LÄN</t>
        </is>
      </c>
      <c r="E267" t="inlineStr">
        <is>
          <t>EDA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26824-2023</t>
        </is>
      </c>
      <c r="B268" s="1" t="n">
        <v>45090</v>
      </c>
      <c r="C268" s="1" t="n">
        <v>45950</v>
      </c>
      <c r="D268" t="inlineStr">
        <is>
          <t>VÄRMLANDS LÄN</t>
        </is>
      </c>
      <c r="E268" t="inlineStr">
        <is>
          <t>EDA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56496-2023</t>
        </is>
      </c>
      <c r="B269" s="1" t="n">
        <v>45243</v>
      </c>
      <c r="C269" s="1" t="n">
        <v>45950</v>
      </c>
      <c r="D269" t="inlineStr">
        <is>
          <t>VÄRMLANDS LÄN</t>
        </is>
      </c>
      <c r="E269" t="inlineStr">
        <is>
          <t>EDA</t>
        </is>
      </c>
      <c r="G269" t="n">
        <v>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12113-2023</t>
        </is>
      </c>
      <c r="B270" s="1" t="n">
        <v>44998.41233796296</v>
      </c>
      <c r="C270" s="1" t="n">
        <v>45950</v>
      </c>
      <c r="D270" t="inlineStr">
        <is>
          <t>VÄRMLANDS LÄN</t>
        </is>
      </c>
      <c r="E270" t="inlineStr">
        <is>
          <t>EDA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47295-2024</t>
        </is>
      </c>
      <c r="B271" s="1" t="n">
        <v>45587.34261574074</v>
      </c>
      <c r="C271" s="1" t="n">
        <v>45950</v>
      </c>
      <c r="D271" t="inlineStr">
        <is>
          <t>VÄRMLANDS LÄN</t>
        </is>
      </c>
      <c r="E271" t="inlineStr">
        <is>
          <t>EDA</t>
        </is>
      </c>
      <c r="G271" t="n">
        <v>5.8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45147-2023</t>
        </is>
      </c>
      <c r="B272" s="1" t="n">
        <v>45191.47472222222</v>
      </c>
      <c r="C272" s="1" t="n">
        <v>45950</v>
      </c>
      <c r="D272" t="inlineStr">
        <is>
          <t>VÄRMLANDS LÄN</t>
        </is>
      </c>
      <c r="E272" t="inlineStr">
        <is>
          <t>EDA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25437-2023</t>
        </is>
      </c>
      <c r="B273" s="1" t="n">
        <v>45089.42549768519</v>
      </c>
      <c r="C273" s="1" t="n">
        <v>45950</v>
      </c>
      <c r="D273" t="inlineStr">
        <is>
          <t>VÄRMLANDS LÄN</t>
        </is>
      </c>
      <c r="E273" t="inlineStr">
        <is>
          <t>EDA</t>
        </is>
      </c>
      <c r="G273" t="n">
        <v>3.7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35722-2024</t>
        </is>
      </c>
      <c r="B274" s="1" t="n">
        <v>45532</v>
      </c>
      <c r="C274" s="1" t="n">
        <v>45950</v>
      </c>
      <c r="D274" t="inlineStr">
        <is>
          <t>VÄRMLANDS LÄN</t>
        </is>
      </c>
      <c r="E274" t="inlineStr">
        <is>
          <t>EDA</t>
        </is>
      </c>
      <c r="G274" t="n">
        <v>0.2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18758-2024</t>
        </is>
      </c>
      <c r="B275" s="1" t="n">
        <v>45426.54575231481</v>
      </c>
      <c r="C275" s="1" t="n">
        <v>45950</v>
      </c>
      <c r="D275" t="inlineStr">
        <is>
          <t>VÄRMLANDS LÄN</t>
        </is>
      </c>
      <c r="E275" t="inlineStr">
        <is>
          <t>EDA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2261-2024</t>
        </is>
      </c>
      <c r="B276" s="1" t="n">
        <v>45310</v>
      </c>
      <c r="C276" s="1" t="n">
        <v>45950</v>
      </c>
      <c r="D276" t="inlineStr">
        <is>
          <t>VÄRMLANDS LÄN</t>
        </is>
      </c>
      <c r="E276" t="inlineStr">
        <is>
          <t>EDA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2265-2024</t>
        </is>
      </c>
      <c r="B277" s="1" t="n">
        <v>45310</v>
      </c>
      <c r="C277" s="1" t="n">
        <v>45950</v>
      </c>
      <c r="D277" t="inlineStr">
        <is>
          <t>VÄRMLANDS LÄN</t>
        </is>
      </c>
      <c r="E277" t="inlineStr">
        <is>
          <t>EDA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45466-2022</t>
        </is>
      </c>
      <c r="B278" s="1" t="n">
        <v>44845.36622685185</v>
      </c>
      <c r="C278" s="1" t="n">
        <v>45950</v>
      </c>
      <c r="D278" t="inlineStr">
        <is>
          <t>VÄRMLANDS LÄN</t>
        </is>
      </c>
      <c r="E278" t="inlineStr">
        <is>
          <t>EDA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11139-2024</t>
        </is>
      </c>
      <c r="B279" s="1" t="n">
        <v>45371</v>
      </c>
      <c r="C279" s="1" t="n">
        <v>45950</v>
      </c>
      <c r="D279" t="inlineStr">
        <is>
          <t>VÄRMLANDS LÄN</t>
        </is>
      </c>
      <c r="E279" t="inlineStr">
        <is>
          <t>EDA</t>
        </is>
      </c>
      <c r="G279" t="n">
        <v>5.5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61703-2022</t>
        </is>
      </c>
      <c r="B280" s="1" t="n">
        <v>44917</v>
      </c>
      <c r="C280" s="1" t="n">
        <v>45950</v>
      </c>
      <c r="D280" t="inlineStr">
        <is>
          <t>VÄRMLANDS LÄN</t>
        </is>
      </c>
      <c r="E280" t="inlineStr">
        <is>
          <t>EDA</t>
        </is>
      </c>
      <c r="F280" t="inlineStr">
        <is>
          <t>Bergvik skog väst AB</t>
        </is>
      </c>
      <c r="G280" t="n">
        <v>9.699999999999999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4424-2023</t>
        </is>
      </c>
      <c r="B281" s="1" t="n">
        <v>44956.39633101852</v>
      </c>
      <c r="C281" s="1" t="n">
        <v>45950</v>
      </c>
      <c r="D281" t="inlineStr">
        <is>
          <t>VÄRMLANDS LÄN</t>
        </is>
      </c>
      <c r="E281" t="inlineStr">
        <is>
          <t>EDA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5044-2025</t>
        </is>
      </c>
      <c r="B282" s="1" t="n">
        <v>45691.44375</v>
      </c>
      <c r="C282" s="1" t="n">
        <v>45950</v>
      </c>
      <c r="D282" t="inlineStr">
        <is>
          <t>VÄRMLANDS LÄN</t>
        </is>
      </c>
      <c r="E282" t="inlineStr">
        <is>
          <t>EDA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21260-2024</t>
        </is>
      </c>
      <c r="B283" s="1" t="n">
        <v>45440.63092592593</v>
      </c>
      <c r="C283" s="1" t="n">
        <v>45950</v>
      </c>
      <c r="D283" t="inlineStr">
        <is>
          <t>VÄRMLANDS LÄN</t>
        </is>
      </c>
      <c r="E283" t="inlineStr">
        <is>
          <t>EDA</t>
        </is>
      </c>
      <c r="G283" t="n">
        <v>5.8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16486-2024</t>
        </is>
      </c>
      <c r="B284" s="1" t="n">
        <v>45408.33878472223</v>
      </c>
      <c r="C284" s="1" t="n">
        <v>45950</v>
      </c>
      <c r="D284" t="inlineStr">
        <is>
          <t>VÄRMLANDS LÄN</t>
        </is>
      </c>
      <c r="E284" t="inlineStr">
        <is>
          <t>EDA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26048-2023</t>
        </is>
      </c>
      <c r="B285" s="1" t="n">
        <v>45091.34543981482</v>
      </c>
      <c r="C285" s="1" t="n">
        <v>45950</v>
      </c>
      <c r="D285" t="inlineStr">
        <is>
          <t>VÄRMLANDS LÄN</t>
        </is>
      </c>
      <c r="E285" t="inlineStr">
        <is>
          <t>EDA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16946-2025</t>
        </is>
      </c>
      <c r="B286" s="1" t="n">
        <v>45755.43291666666</v>
      </c>
      <c r="C286" s="1" t="n">
        <v>45950</v>
      </c>
      <c r="D286" t="inlineStr">
        <is>
          <t>VÄRMLANDS LÄN</t>
        </is>
      </c>
      <c r="E286" t="inlineStr">
        <is>
          <t>EDA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59515-2024</t>
        </is>
      </c>
      <c r="B287" s="1" t="n">
        <v>45638</v>
      </c>
      <c r="C287" s="1" t="n">
        <v>45950</v>
      </c>
      <c r="D287" t="inlineStr">
        <is>
          <t>VÄRMLANDS LÄN</t>
        </is>
      </c>
      <c r="E287" t="inlineStr">
        <is>
          <t>EDA</t>
        </is>
      </c>
      <c r="G287" t="n">
        <v>5.5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60477-2022</t>
        </is>
      </c>
      <c r="B288" s="1" t="n">
        <v>44911.41508101852</v>
      </c>
      <c r="C288" s="1" t="n">
        <v>45950</v>
      </c>
      <c r="D288" t="inlineStr">
        <is>
          <t>VÄRMLANDS LÄN</t>
        </is>
      </c>
      <c r="E288" t="inlineStr">
        <is>
          <t>EDA</t>
        </is>
      </c>
      <c r="G288" t="n">
        <v>3.1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67162-2021</t>
        </is>
      </c>
      <c r="B289" s="1" t="n">
        <v>44523.41258101852</v>
      </c>
      <c r="C289" s="1" t="n">
        <v>45950</v>
      </c>
      <c r="D289" t="inlineStr">
        <is>
          <t>VÄRMLANDS LÄN</t>
        </is>
      </c>
      <c r="E289" t="inlineStr">
        <is>
          <t>EDA</t>
        </is>
      </c>
      <c r="G289" t="n">
        <v>4.7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34637-2023</t>
        </is>
      </c>
      <c r="B290" s="1" t="n">
        <v>45140</v>
      </c>
      <c r="C290" s="1" t="n">
        <v>45950</v>
      </c>
      <c r="D290" t="inlineStr">
        <is>
          <t>VÄRMLANDS LÄN</t>
        </is>
      </c>
      <c r="E290" t="inlineStr">
        <is>
          <t>EDA</t>
        </is>
      </c>
      <c r="G290" t="n">
        <v>7.5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12769-2025</t>
        </is>
      </c>
      <c r="B291" s="1" t="n">
        <v>45733.57960648148</v>
      </c>
      <c r="C291" s="1" t="n">
        <v>45950</v>
      </c>
      <c r="D291" t="inlineStr">
        <is>
          <t>VÄRMLANDS LÄN</t>
        </is>
      </c>
      <c r="E291" t="inlineStr">
        <is>
          <t>EDA</t>
        </is>
      </c>
      <c r="G291" t="n">
        <v>0.3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28197-2024</t>
        </is>
      </c>
      <c r="B292" s="1" t="n">
        <v>45477</v>
      </c>
      <c r="C292" s="1" t="n">
        <v>45950</v>
      </c>
      <c r="D292" t="inlineStr">
        <is>
          <t>VÄRMLANDS LÄN</t>
        </is>
      </c>
      <c r="E292" t="inlineStr">
        <is>
          <t>EDA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66222-2021</t>
        </is>
      </c>
      <c r="B293" s="1" t="n">
        <v>44518.3752662037</v>
      </c>
      <c r="C293" s="1" t="n">
        <v>45950</v>
      </c>
      <c r="D293" t="inlineStr">
        <is>
          <t>VÄRMLANDS LÄN</t>
        </is>
      </c>
      <c r="E293" t="inlineStr">
        <is>
          <t>EDA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14795-2024</t>
        </is>
      </c>
      <c r="B294" s="1" t="n">
        <v>45397.85427083333</v>
      </c>
      <c r="C294" s="1" t="n">
        <v>45950</v>
      </c>
      <c r="D294" t="inlineStr">
        <is>
          <t>VÄRMLANDS LÄN</t>
        </is>
      </c>
      <c r="E294" t="inlineStr">
        <is>
          <t>EDA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9160-2024</t>
        </is>
      </c>
      <c r="B295" s="1" t="n">
        <v>45358.39800925926</v>
      </c>
      <c r="C295" s="1" t="n">
        <v>45950</v>
      </c>
      <c r="D295" t="inlineStr">
        <is>
          <t>VÄRMLANDS LÄN</t>
        </is>
      </c>
      <c r="E295" t="inlineStr">
        <is>
          <t>EDA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26831-2023</t>
        </is>
      </c>
      <c r="B296" s="1" t="n">
        <v>45090</v>
      </c>
      <c r="C296" s="1" t="n">
        <v>45950</v>
      </c>
      <c r="D296" t="inlineStr">
        <is>
          <t>VÄRMLANDS LÄN</t>
        </is>
      </c>
      <c r="E296" t="inlineStr">
        <is>
          <t>EDA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20611-2022</t>
        </is>
      </c>
      <c r="B297" s="1" t="n">
        <v>44700</v>
      </c>
      <c r="C297" s="1" t="n">
        <v>45950</v>
      </c>
      <c r="D297" t="inlineStr">
        <is>
          <t>VÄRMLANDS LÄN</t>
        </is>
      </c>
      <c r="E297" t="inlineStr">
        <is>
          <t>EDA</t>
        </is>
      </c>
      <c r="F297" t="inlineStr">
        <is>
          <t>Kommuner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19685-2024</t>
        </is>
      </c>
      <c r="B298" s="1" t="n">
        <v>45432.4952662037</v>
      </c>
      <c r="C298" s="1" t="n">
        <v>45950</v>
      </c>
      <c r="D298" t="inlineStr">
        <is>
          <t>VÄRMLANDS LÄN</t>
        </is>
      </c>
      <c r="E298" t="inlineStr">
        <is>
          <t>EDA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20055-2023</t>
        </is>
      </c>
      <c r="B299" s="1" t="n">
        <v>45054.67517361111</v>
      </c>
      <c r="C299" s="1" t="n">
        <v>45950</v>
      </c>
      <c r="D299" t="inlineStr">
        <is>
          <t>VÄRMLANDS LÄN</t>
        </is>
      </c>
      <c r="E299" t="inlineStr">
        <is>
          <t>EDA</t>
        </is>
      </c>
      <c r="G299" t="n">
        <v>4.1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55810-2024</t>
        </is>
      </c>
      <c r="B300" s="1" t="n">
        <v>45623</v>
      </c>
      <c r="C300" s="1" t="n">
        <v>45950</v>
      </c>
      <c r="D300" t="inlineStr">
        <is>
          <t>VÄRMLANDS LÄN</t>
        </is>
      </c>
      <c r="E300" t="inlineStr">
        <is>
          <t>EDA</t>
        </is>
      </c>
      <c r="G300" t="n">
        <v>3.1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44335-2024</t>
        </is>
      </c>
      <c r="B301" s="1" t="n">
        <v>45573.61053240741</v>
      </c>
      <c r="C301" s="1" t="n">
        <v>45950</v>
      </c>
      <c r="D301" t="inlineStr">
        <is>
          <t>VÄRMLANDS LÄN</t>
        </is>
      </c>
      <c r="E301" t="inlineStr">
        <is>
          <t>EDA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5954-2024</t>
        </is>
      </c>
      <c r="B302" s="1" t="n">
        <v>45336</v>
      </c>
      <c r="C302" s="1" t="n">
        <v>45950</v>
      </c>
      <c r="D302" t="inlineStr">
        <is>
          <t>VÄRMLANDS LÄN</t>
        </is>
      </c>
      <c r="E302" t="inlineStr">
        <is>
          <t>EDA</t>
        </is>
      </c>
      <c r="G302" t="n">
        <v>5.1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53401-2024</t>
        </is>
      </c>
      <c r="B303" s="1" t="n">
        <v>45614</v>
      </c>
      <c r="C303" s="1" t="n">
        <v>45950</v>
      </c>
      <c r="D303" t="inlineStr">
        <is>
          <t>VÄRMLANDS LÄN</t>
        </is>
      </c>
      <c r="E303" t="inlineStr">
        <is>
          <t>EDA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38505-2024</t>
        </is>
      </c>
      <c r="B304" s="1" t="n">
        <v>45546</v>
      </c>
      <c r="C304" s="1" t="n">
        <v>45950</v>
      </c>
      <c r="D304" t="inlineStr">
        <is>
          <t>VÄRMLANDS LÄN</t>
        </is>
      </c>
      <c r="E304" t="inlineStr">
        <is>
          <t>EDA</t>
        </is>
      </c>
      <c r="G304" t="n">
        <v>0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53030-2024</t>
        </is>
      </c>
      <c r="B305" s="1" t="n">
        <v>45611.42474537037</v>
      </c>
      <c r="C305" s="1" t="n">
        <v>45950</v>
      </c>
      <c r="D305" t="inlineStr">
        <is>
          <t>VÄRMLANDS LÄN</t>
        </is>
      </c>
      <c r="E305" t="inlineStr">
        <is>
          <t>EDA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47619-2023</t>
        </is>
      </c>
      <c r="B306" s="1" t="n">
        <v>45203.50714120371</v>
      </c>
      <c r="C306" s="1" t="n">
        <v>45950</v>
      </c>
      <c r="D306" t="inlineStr">
        <is>
          <t>VÄRMLANDS LÄN</t>
        </is>
      </c>
      <c r="E306" t="inlineStr">
        <is>
          <t>EDA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33847-2024</t>
        </is>
      </c>
      <c r="B307" s="1" t="n">
        <v>45520.63628472222</v>
      </c>
      <c r="C307" s="1" t="n">
        <v>45950</v>
      </c>
      <c r="D307" t="inlineStr">
        <is>
          <t>VÄRMLANDS LÄN</t>
        </is>
      </c>
      <c r="E307" t="inlineStr">
        <is>
          <t>EDA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13765-2025</t>
        </is>
      </c>
      <c r="B308" s="1" t="n">
        <v>45737.43209490741</v>
      </c>
      <c r="C308" s="1" t="n">
        <v>45950</v>
      </c>
      <c r="D308" t="inlineStr">
        <is>
          <t>VÄRMLANDS LÄN</t>
        </is>
      </c>
      <c r="E308" t="inlineStr">
        <is>
          <t>EDA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14560-2022</t>
        </is>
      </c>
      <c r="B309" s="1" t="n">
        <v>44655</v>
      </c>
      <c r="C309" s="1" t="n">
        <v>45950</v>
      </c>
      <c r="D309" t="inlineStr">
        <is>
          <t>VÄRMLANDS LÄN</t>
        </is>
      </c>
      <c r="E309" t="inlineStr">
        <is>
          <t>EDA</t>
        </is>
      </c>
      <c r="F309" t="inlineStr">
        <is>
          <t>Kommuner</t>
        </is>
      </c>
      <c r="G309" t="n">
        <v>2.7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38104-2023</t>
        </is>
      </c>
      <c r="B310" s="1" t="n">
        <v>45161.30986111111</v>
      </c>
      <c r="C310" s="1" t="n">
        <v>45950</v>
      </c>
      <c r="D310" t="inlineStr">
        <is>
          <t>VÄRMLANDS LÄN</t>
        </is>
      </c>
      <c r="E310" t="inlineStr">
        <is>
          <t>EDA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32323-2024</t>
        </is>
      </c>
      <c r="B311" s="1" t="n">
        <v>45512</v>
      </c>
      <c r="C311" s="1" t="n">
        <v>45950</v>
      </c>
      <c r="D311" t="inlineStr">
        <is>
          <t>VÄRMLANDS LÄN</t>
        </is>
      </c>
      <c r="E311" t="inlineStr">
        <is>
          <t>EDA</t>
        </is>
      </c>
      <c r="G311" t="n">
        <v>8.9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52327-2024</t>
        </is>
      </c>
      <c r="B312" s="1" t="n">
        <v>45609.30459490741</v>
      </c>
      <c r="C312" s="1" t="n">
        <v>45950</v>
      </c>
      <c r="D312" t="inlineStr">
        <is>
          <t>VÄRMLANDS LÄN</t>
        </is>
      </c>
      <c r="E312" t="inlineStr">
        <is>
          <t>EDA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60467-2022</t>
        </is>
      </c>
      <c r="B313" s="1" t="n">
        <v>44911</v>
      </c>
      <c r="C313" s="1" t="n">
        <v>45950</v>
      </c>
      <c r="D313" t="inlineStr">
        <is>
          <t>VÄRMLANDS LÄN</t>
        </is>
      </c>
      <c r="E313" t="inlineStr">
        <is>
          <t>EDA</t>
        </is>
      </c>
      <c r="G313" t="n">
        <v>9.9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23904-2024</t>
        </is>
      </c>
      <c r="B314" s="1" t="n">
        <v>45455</v>
      </c>
      <c r="C314" s="1" t="n">
        <v>45950</v>
      </c>
      <c r="D314" t="inlineStr">
        <is>
          <t>VÄRMLANDS LÄN</t>
        </is>
      </c>
      <c r="E314" t="inlineStr">
        <is>
          <t>EDA</t>
        </is>
      </c>
      <c r="G314" t="n">
        <v>3.6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10145-2023</t>
        </is>
      </c>
      <c r="B315" s="1" t="n">
        <v>44986</v>
      </c>
      <c r="C315" s="1" t="n">
        <v>45950</v>
      </c>
      <c r="D315" t="inlineStr">
        <is>
          <t>VÄRMLANDS LÄN</t>
        </is>
      </c>
      <c r="E315" t="inlineStr">
        <is>
          <t>EDA</t>
        </is>
      </c>
      <c r="G315" t="n">
        <v>2.9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18076-2023</t>
        </is>
      </c>
      <c r="B316" s="1" t="n">
        <v>45040</v>
      </c>
      <c r="C316" s="1" t="n">
        <v>45950</v>
      </c>
      <c r="D316" t="inlineStr">
        <is>
          <t>VÄRMLANDS LÄN</t>
        </is>
      </c>
      <c r="E316" t="inlineStr">
        <is>
          <t>EDA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26697-2023</t>
        </is>
      </c>
      <c r="B317" s="1" t="n">
        <v>45093.36811342592</v>
      </c>
      <c r="C317" s="1" t="n">
        <v>45950</v>
      </c>
      <c r="D317" t="inlineStr">
        <is>
          <t>VÄRMLANDS LÄN</t>
        </is>
      </c>
      <c r="E317" t="inlineStr">
        <is>
          <t>EDA</t>
        </is>
      </c>
      <c r="G317" t="n">
        <v>3.1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43522-2023</t>
        </is>
      </c>
      <c r="B318" s="1" t="n">
        <v>45184.50127314815</v>
      </c>
      <c r="C318" s="1" t="n">
        <v>45950</v>
      </c>
      <c r="D318" t="inlineStr">
        <is>
          <t>VÄRMLANDS LÄN</t>
        </is>
      </c>
      <c r="E318" t="inlineStr">
        <is>
          <t>EDA</t>
        </is>
      </c>
      <c r="G318" t="n">
        <v>6.6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43524-2023</t>
        </is>
      </c>
      <c r="B319" s="1" t="n">
        <v>45184.50607638889</v>
      </c>
      <c r="C319" s="1" t="n">
        <v>45950</v>
      </c>
      <c r="D319" t="inlineStr">
        <is>
          <t>VÄRMLANDS LÄN</t>
        </is>
      </c>
      <c r="E319" t="inlineStr">
        <is>
          <t>EDA</t>
        </is>
      </c>
      <c r="G319" t="n">
        <v>2.4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19052-2025</t>
        </is>
      </c>
      <c r="B320" s="1" t="n">
        <v>45764.83717592592</v>
      </c>
      <c r="C320" s="1" t="n">
        <v>45950</v>
      </c>
      <c r="D320" t="inlineStr">
        <is>
          <t>VÄRMLANDS LÄN</t>
        </is>
      </c>
      <c r="E320" t="inlineStr">
        <is>
          <t>EDA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71724-2021</t>
        </is>
      </c>
      <c r="B321" s="1" t="n">
        <v>44543</v>
      </c>
      <c r="C321" s="1" t="n">
        <v>45950</v>
      </c>
      <c r="D321" t="inlineStr">
        <is>
          <t>VÄRMLANDS LÄN</t>
        </is>
      </c>
      <c r="E321" t="inlineStr">
        <is>
          <t>EDA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45880-2023</t>
        </is>
      </c>
      <c r="B322" s="1" t="n">
        <v>45195.64239583333</v>
      </c>
      <c r="C322" s="1" t="n">
        <v>45950</v>
      </c>
      <c r="D322" t="inlineStr">
        <is>
          <t>VÄRMLANDS LÄN</t>
        </is>
      </c>
      <c r="E322" t="inlineStr">
        <is>
          <t>EDA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14222-2021</t>
        </is>
      </c>
      <c r="B323" s="1" t="n">
        <v>44278</v>
      </c>
      <c r="C323" s="1" t="n">
        <v>45950</v>
      </c>
      <c r="D323" t="inlineStr">
        <is>
          <t>VÄRMLANDS LÄN</t>
        </is>
      </c>
      <c r="E323" t="inlineStr">
        <is>
          <t>EDA</t>
        </is>
      </c>
      <c r="G323" t="n">
        <v>5.2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29122-2024</t>
        </is>
      </c>
      <c r="B324" s="1" t="n">
        <v>45482.30646990741</v>
      </c>
      <c r="C324" s="1" t="n">
        <v>45950</v>
      </c>
      <c r="D324" t="inlineStr">
        <is>
          <t>VÄRMLANDS LÄN</t>
        </is>
      </c>
      <c r="E324" t="inlineStr">
        <is>
          <t>EDA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13640-2024</t>
        </is>
      </c>
      <c r="B325" s="1" t="n">
        <v>45390.45954861111</v>
      </c>
      <c r="C325" s="1" t="n">
        <v>45950</v>
      </c>
      <c r="D325" t="inlineStr">
        <is>
          <t>VÄRMLANDS LÄN</t>
        </is>
      </c>
      <c r="E325" t="inlineStr">
        <is>
          <t>EDA</t>
        </is>
      </c>
      <c r="G325" t="n">
        <v>4.3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15009-2025</t>
        </is>
      </c>
      <c r="B326" s="1" t="n">
        <v>45743.62388888889</v>
      </c>
      <c r="C326" s="1" t="n">
        <v>45950</v>
      </c>
      <c r="D326" t="inlineStr">
        <is>
          <t>VÄRMLANDS LÄN</t>
        </is>
      </c>
      <c r="E326" t="inlineStr">
        <is>
          <t>EDA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34616-2021</t>
        </is>
      </c>
      <c r="B327" s="1" t="n">
        <v>44382</v>
      </c>
      <c r="C327" s="1" t="n">
        <v>45950</v>
      </c>
      <c r="D327" t="inlineStr">
        <is>
          <t>VÄRMLANDS LÄN</t>
        </is>
      </c>
      <c r="E327" t="inlineStr">
        <is>
          <t>EDA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50030-2022</t>
        </is>
      </c>
      <c r="B328" s="1" t="n">
        <v>44865.45554398148</v>
      </c>
      <c r="C328" s="1" t="n">
        <v>45950</v>
      </c>
      <c r="D328" t="inlineStr">
        <is>
          <t>VÄRMLANDS LÄN</t>
        </is>
      </c>
      <c r="E328" t="inlineStr">
        <is>
          <t>EDA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13622-2024</t>
        </is>
      </c>
      <c r="B329" s="1" t="n">
        <v>45390.38291666667</v>
      </c>
      <c r="C329" s="1" t="n">
        <v>45950</v>
      </c>
      <c r="D329" t="inlineStr">
        <is>
          <t>VÄRMLANDS LÄN</t>
        </is>
      </c>
      <c r="E329" t="inlineStr">
        <is>
          <t>EDA</t>
        </is>
      </c>
      <c r="G329" t="n">
        <v>5.8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19188-2025</t>
        </is>
      </c>
      <c r="B330" s="1" t="n">
        <v>45769</v>
      </c>
      <c r="C330" s="1" t="n">
        <v>45950</v>
      </c>
      <c r="D330" t="inlineStr">
        <is>
          <t>VÄRMLANDS LÄN</t>
        </is>
      </c>
      <c r="E330" t="inlineStr">
        <is>
          <t>EDA</t>
        </is>
      </c>
      <c r="F330" t="inlineStr">
        <is>
          <t>Bergvik skog väst AB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135-2024</t>
        </is>
      </c>
      <c r="B331" s="1" t="n">
        <v>45294.43738425926</v>
      </c>
      <c r="C331" s="1" t="n">
        <v>45950</v>
      </c>
      <c r="D331" t="inlineStr">
        <is>
          <t>VÄRMLANDS LÄN</t>
        </is>
      </c>
      <c r="E331" t="inlineStr">
        <is>
          <t>EDA</t>
        </is>
      </c>
      <c r="G331" t="n">
        <v>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17162-2021</t>
        </is>
      </c>
      <c r="B332" s="1" t="n">
        <v>44298.45184027778</v>
      </c>
      <c r="C332" s="1" t="n">
        <v>45950</v>
      </c>
      <c r="D332" t="inlineStr">
        <is>
          <t>VÄRMLANDS LÄN</t>
        </is>
      </c>
      <c r="E332" t="inlineStr">
        <is>
          <t>EDA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61279-2022</t>
        </is>
      </c>
      <c r="B333" s="1" t="n">
        <v>44915.6171875</v>
      </c>
      <c r="C333" s="1" t="n">
        <v>45950</v>
      </c>
      <c r="D333" t="inlineStr">
        <is>
          <t>VÄRMLANDS LÄN</t>
        </is>
      </c>
      <c r="E333" t="inlineStr">
        <is>
          <t>EDA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61282-2022</t>
        </is>
      </c>
      <c r="B334" s="1" t="n">
        <v>44915.61827546296</v>
      </c>
      <c r="C334" s="1" t="n">
        <v>45950</v>
      </c>
      <c r="D334" t="inlineStr">
        <is>
          <t>VÄRMLANDS LÄN</t>
        </is>
      </c>
      <c r="E334" t="inlineStr">
        <is>
          <t>EDA</t>
        </is>
      </c>
      <c r="G334" t="n">
        <v>3.3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5431-2025</t>
        </is>
      </c>
      <c r="B335" s="1" t="n">
        <v>45692</v>
      </c>
      <c r="C335" s="1" t="n">
        <v>45950</v>
      </c>
      <c r="D335" t="inlineStr">
        <is>
          <t>VÄRMLANDS LÄN</t>
        </is>
      </c>
      <c r="E335" t="inlineStr">
        <is>
          <t>EDA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28936-2023</t>
        </is>
      </c>
      <c r="B336" s="1" t="n">
        <v>45104</v>
      </c>
      <c r="C336" s="1" t="n">
        <v>45950</v>
      </c>
      <c r="D336" t="inlineStr">
        <is>
          <t>VÄRMLANDS LÄN</t>
        </is>
      </c>
      <c r="E336" t="inlineStr">
        <is>
          <t>EDA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59278-2023</t>
        </is>
      </c>
      <c r="B337" s="1" t="n">
        <v>45253.55711805556</v>
      </c>
      <c r="C337" s="1" t="n">
        <v>45950</v>
      </c>
      <c r="D337" t="inlineStr">
        <is>
          <t>VÄRMLANDS LÄN</t>
        </is>
      </c>
      <c r="E337" t="inlineStr">
        <is>
          <t>EDA</t>
        </is>
      </c>
      <c r="G337" t="n">
        <v>2.5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37557-2024</t>
        </is>
      </c>
      <c r="B338" s="1" t="n">
        <v>45541.43833333333</v>
      </c>
      <c r="C338" s="1" t="n">
        <v>45950</v>
      </c>
      <c r="D338" t="inlineStr">
        <is>
          <t>VÄRMLANDS LÄN</t>
        </is>
      </c>
      <c r="E338" t="inlineStr">
        <is>
          <t>EDA</t>
        </is>
      </c>
      <c r="G338" t="n">
        <v>2.8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49229-2023</t>
        </is>
      </c>
      <c r="B339" s="1" t="n">
        <v>45210.63138888889</v>
      </c>
      <c r="C339" s="1" t="n">
        <v>45950</v>
      </c>
      <c r="D339" t="inlineStr">
        <is>
          <t>VÄRMLANDS LÄN</t>
        </is>
      </c>
      <c r="E339" t="inlineStr">
        <is>
          <t>EDA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12725-2025</t>
        </is>
      </c>
      <c r="B340" s="1" t="n">
        <v>45733.49400462963</v>
      </c>
      <c r="C340" s="1" t="n">
        <v>45950</v>
      </c>
      <c r="D340" t="inlineStr">
        <is>
          <t>VÄRMLANDS LÄN</t>
        </is>
      </c>
      <c r="E340" t="inlineStr">
        <is>
          <t>EDA</t>
        </is>
      </c>
      <c r="G340" t="n">
        <v>3.3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26464-2023</t>
        </is>
      </c>
      <c r="B341" s="1" t="n">
        <v>45092.46762731481</v>
      </c>
      <c r="C341" s="1" t="n">
        <v>45950</v>
      </c>
      <c r="D341" t="inlineStr">
        <is>
          <t>VÄRMLANDS LÄN</t>
        </is>
      </c>
      <c r="E341" t="inlineStr">
        <is>
          <t>EDA</t>
        </is>
      </c>
      <c r="G341" t="n">
        <v>2.8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40667-2021</t>
        </is>
      </c>
      <c r="B342" s="1" t="n">
        <v>44420.57980324074</v>
      </c>
      <c r="C342" s="1" t="n">
        <v>45950</v>
      </c>
      <c r="D342" t="inlineStr">
        <is>
          <t>VÄRMLANDS LÄN</t>
        </is>
      </c>
      <c r="E342" t="inlineStr">
        <is>
          <t>EDA</t>
        </is>
      </c>
      <c r="G342" t="n">
        <v>8.199999999999999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58392-2022</t>
        </is>
      </c>
      <c r="B343" s="1" t="n">
        <v>44901</v>
      </c>
      <c r="C343" s="1" t="n">
        <v>45950</v>
      </c>
      <c r="D343" t="inlineStr">
        <is>
          <t>VÄRMLANDS LÄN</t>
        </is>
      </c>
      <c r="E343" t="inlineStr">
        <is>
          <t>EDA</t>
        </is>
      </c>
      <c r="G343" t="n">
        <v>3.4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12826-2025</t>
        </is>
      </c>
      <c r="B344" s="1" t="n">
        <v>45733.62822916666</v>
      </c>
      <c r="C344" s="1" t="n">
        <v>45950</v>
      </c>
      <c r="D344" t="inlineStr">
        <is>
          <t>VÄRMLANDS LÄN</t>
        </is>
      </c>
      <c r="E344" t="inlineStr">
        <is>
          <t>EDA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37822-2024</t>
        </is>
      </c>
      <c r="B345" s="1" t="n">
        <v>45544.33984953703</v>
      </c>
      <c r="C345" s="1" t="n">
        <v>45950</v>
      </c>
      <c r="D345" t="inlineStr">
        <is>
          <t>VÄRMLANDS LÄN</t>
        </is>
      </c>
      <c r="E345" t="inlineStr">
        <is>
          <t>EDA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3775-2025</t>
        </is>
      </c>
      <c r="B346" s="1" t="n">
        <v>45681.60923611111</v>
      </c>
      <c r="C346" s="1" t="n">
        <v>45950</v>
      </c>
      <c r="D346" t="inlineStr">
        <is>
          <t>VÄRMLANDS LÄN</t>
        </is>
      </c>
      <c r="E346" t="inlineStr">
        <is>
          <t>EDA</t>
        </is>
      </c>
      <c r="F346" t="inlineStr">
        <is>
          <t>Kommuner</t>
        </is>
      </c>
      <c r="G346" t="n">
        <v>8.300000000000001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46737-2022</t>
        </is>
      </c>
      <c r="B347" s="1" t="n">
        <v>44851.44445601852</v>
      </c>
      <c r="C347" s="1" t="n">
        <v>45950</v>
      </c>
      <c r="D347" t="inlineStr">
        <is>
          <t>VÄRMLANDS LÄN</t>
        </is>
      </c>
      <c r="E347" t="inlineStr">
        <is>
          <t>EDA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29401-2023</t>
        </is>
      </c>
      <c r="B348" s="1" t="n">
        <v>45106.45290509259</v>
      </c>
      <c r="C348" s="1" t="n">
        <v>45950</v>
      </c>
      <c r="D348" t="inlineStr">
        <is>
          <t>VÄRMLANDS LÄN</t>
        </is>
      </c>
      <c r="E348" t="inlineStr">
        <is>
          <t>EDA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31901-2022</t>
        </is>
      </c>
      <c r="B349" s="1" t="n">
        <v>44777.52087962963</v>
      </c>
      <c r="C349" s="1" t="n">
        <v>45950</v>
      </c>
      <c r="D349" t="inlineStr">
        <is>
          <t>VÄRMLANDS LÄN</t>
        </is>
      </c>
      <c r="E349" t="inlineStr">
        <is>
          <t>EDA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21308-2021</t>
        </is>
      </c>
      <c r="B350" s="1" t="n">
        <v>44320</v>
      </c>
      <c r="C350" s="1" t="n">
        <v>45950</v>
      </c>
      <c r="D350" t="inlineStr">
        <is>
          <t>VÄRMLANDS LÄN</t>
        </is>
      </c>
      <c r="E350" t="inlineStr">
        <is>
          <t>EDA</t>
        </is>
      </c>
      <c r="G350" t="n">
        <v>15.1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25813-2023</t>
        </is>
      </c>
      <c r="B351" s="1" t="n">
        <v>45090</v>
      </c>
      <c r="C351" s="1" t="n">
        <v>45950</v>
      </c>
      <c r="D351" t="inlineStr">
        <is>
          <t>VÄRMLANDS LÄN</t>
        </is>
      </c>
      <c r="E351" t="inlineStr">
        <is>
          <t>EDA</t>
        </is>
      </c>
      <c r="G351" t="n">
        <v>6.4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45355-2023</t>
        </is>
      </c>
      <c r="B352" s="1" t="n">
        <v>45192</v>
      </c>
      <c r="C352" s="1" t="n">
        <v>45950</v>
      </c>
      <c r="D352" t="inlineStr">
        <is>
          <t>VÄRMLANDS LÄN</t>
        </is>
      </c>
      <c r="E352" t="inlineStr">
        <is>
          <t>EDA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6472-2021</t>
        </is>
      </c>
      <c r="B353" s="1" t="n">
        <v>44235</v>
      </c>
      <c r="C353" s="1" t="n">
        <v>45950</v>
      </c>
      <c r="D353" t="inlineStr">
        <is>
          <t>VÄRMLANDS LÄN</t>
        </is>
      </c>
      <c r="E353" t="inlineStr">
        <is>
          <t>EDA</t>
        </is>
      </c>
      <c r="G353" t="n">
        <v>5.5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3568-2025</t>
        </is>
      </c>
      <c r="B354" s="1" t="n">
        <v>45680.6977662037</v>
      </c>
      <c r="C354" s="1" t="n">
        <v>45950</v>
      </c>
      <c r="D354" t="inlineStr">
        <is>
          <t>VÄRMLANDS LÄN</t>
        </is>
      </c>
      <c r="E354" t="inlineStr">
        <is>
          <t>EDA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31322-2023</t>
        </is>
      </c>
      <c r="B355" s="1" t="n">
        <v>45114.46510416667</v>
      </c>
      <c r="C355" s="1" t="n">
        <v>45950</v>
      </c>
      <c r="D355" t="inlineStr">
        <is>
          <t>VÄRMLANDS LÄN</t>
        </is>
      </c>
      <c r="E355" t="inlineStr">
        <is>
          <t>EDA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15641-2023</t>
        </is>
      </c>
      <c r="B356" s="1" t="n">
        <v>45021.35409722223</v>
      </c>
      <c r="C356" s="1" t="n">
        <v>45950</v>
      </c>
      <c r="D356" t="inlineStr">
        <is>
          <t>VÄRMLANDS LÄN</t>
        </is>
      </c>
      <c r="E356" t="inlineStr">
        <is>
          <t>EDA</t>
        </is>
      </c>
      <c r="F356" t="inlineStr">
        <is>
          <t>Övriga statliga verk och myndigheter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34872-2024</t>
        </is>
      </c>
      <c r="B357" s="1" t="n">
        <v>45527.34743055556</v>
      </c>
      <c r="C357" s="1" t="n">
        <v>45950</v>
      </c>
      <c r="D357" t="inlineStr">
        <is>
          <t>VÄRMLANDS LÄN</t>
        </is>
      </c>
      <c r="E357" t="inlineStr">
        <is>
          <t>EDA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41743-2023</t>
        </is>
      </c>
      <c r="B358" s="1" t="n">
        <v>45176.42482638889</v>
      </c>
      <c r="C358" s="1" t="n">
        <v>45950</v>
      </c>
      <c r="D358" t="inlineStr">
        <is>
          <t>VÄRMLANDS LÄN</t>
        </is>
      </c>
      <c r="E358" t="inlineStr">
        <is>
          <t>EDA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19107-2024</t>
        </is>
      </c>
      <c r="B359" s="1" t="n">
        <v>45428</v>
      </c>
      <c r="C359" s="1" t="n">
        <v>45950</v>
      </c>
      <c r="D359" t="inlineStr">
        <is>
          <t>VÄRMLANDS LÄN</t>
        </is>
      </c>
      <c r="E359" t="inlineStr">
        <is>
          <t>EDA</t>
        </is>
      </c>
      <c r="G359" t="n">
        <v>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34585-2023</t>
        </is>
      </c>
      <c r="B360" s="1" t="n">
        <v>45140.55704861111</v>
      </c>
      <c r="C360" s="1" t="n">
        <v>45950</v>
      </c>
      <c r="D360" t="inlineStr">
        <is>
          <t>VÄRMLANDS LÄN</t>
        </is>
      </c>
      <c r="E360" t="inlineStr">
        <is>
          <t>EDA</t>
        </is>
      </c>
      <c r="G360" t="n">
        <v>3.1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11649-2025</t>
        </is>
      </c>
      <c r="B361" s="1" t="n">
        <v>45727.47819444445</v>
      </c>
      <c r="C361" s="1" t="n">
        <v>45950</v>
      </c>
      <c r="D361" t="inlineStr">
        <is>
          <t>VÄRMLANDS LÄN</t>
        </is>
      </c>
      <c r="E361" t="inlineStr">
        <is>
          <t>EDA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11652-2025</t>
        </is>
      </c>
      <c r="B362" s="1" t="n">
        <v>45727</v>
      </c>
      <c r="C362" s="1" t="n">
        <v>45950</v>
      </c>
      <c r="D362" t="inlineStr">
        <is>
          <t>VÄRMLANDS LÄN</t>
        </is>
      </c>
      <c r="E362" t="inlineStr">
        <is>
          <t>EDA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45086-2023</t>
        </is>
      </c>
      <c r="B363" s="1" t="n">
        <v>45191.41320601852</v>
      </c>
      <c r="C363" s="1" t="n">
        <v>45950</v>
      </c>
      <c r="D363" t="inlineStr">
        <is>
          <t>VÄRMLANDS LÄN</t>
        </is>
      </c>
      <c r="E363" t="inlineStr">
        <is>
          <t>EDA</t>
        </is>
      </c>
      <c r="G363" t="n">
        <v>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5695-2025</t>
        </is>
      </c>
      <c r="B364" s="1" t="n">
        <v>45694.39572916667</v>
      </c>
      <c r="C364" s="1" t="n">
        <v>45950</v>
      </c>
      <c r="D364" t="inlineStr">
        <is>
          <t>VÄRMLANDS LÄN</t>
        </is>
      </c>
      <c r="E364" t="inlineStr">
        <is>
          <t>EDA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20471-2024</t>
        </is>
      </c>
      <c r="B365" s="1" t="n">
        <v>45435.68048611111</v>
      </c>
      <c r="C365" s="1" t="n">
        <v>45950</v>
      </c>
      <c r="D365" t="inlineStr">
        <is>
          <t>VÄRMLANDS LÄN</t>
        </is>
      </c>
      <c r="E365" t="inlineStr">
        <is>
          <t>EDA</t>
        </is>
      </c>
      <c r="G365" t="n">
        <v>2.2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57356-2021</t>
        </is>
      </c>
      <c r="B366" s="1" t="n">
        <v>44483</v>
      </c>
      <c r="C366" s="1" t="n">
        <v>45950</v>
      </c>
      <c r="D366" t="inlineStr">
        <is>
          <t>VÄRMLANDS LÄN</t>
        </is>
      </c>
      <c r="E366" t="inlineStr">
        <is>
          <t>EDA</t>
        </is>
      </c>
      <c r="G366" t="n">
        <v>6.6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57257-2024</t>
        </is>
      </c>
      <c r="B367" s="1" t="n">
        <v>45629.56130787037</v>
      </c>
      <c r="C367" s="1" t="n">
        <v>45950</v>
      </c>
      <c r="D367" t="inlineStr">
        <is>
          <t>VÄRMLANDS LÄN</t>
        </is>
      </c>
      <c r="E367" t="inlineStr">
        <is>
          <t>EDA</t>
        </is>
      </c>
      <c r="G367" t="n">
        <v>1.2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51144-2024</t>
        </is>
      </c>
      <c r="B368" s="1" t="n">
        <v>45603</v>
      </c>
      <c r="C368" s="1" t="n">
        <v>45950</v>
      </c>
      <c r="D368" t="inlineStr">
        <is>
          <t>VÄRMLANDS LÄN</t>
        </is>
      </c>
      <c r="E368" t="inlineStr">
        <is>
          <t>EDA</t>
        </is>
      </c>
      <c r="G368" t="n">
        <v>2.5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41031-2024</t>
        </is>
      </c>
      <c r="B369" s="1" t="n">
        <v>45559.35392361111</v>
      </c>
      <c r="C369" s="1" t="n">
        <v>45950</v>
      </c>
      <c r="D369" t="inlineStr">
        <is>
          <t>VÄRMLANDS LÄN</t>
        </is>
      </c>
      <c r="E369" t="inlineStr">
        <is>
          <t>EDA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57865-2022</t>
        </is>
      </c>
      <c r="B370" s="1" t="n">
        <v>44899.65194444444</v>
      </c>
      <c r="C370" s="1" t="n">
        <v>45950</v>
      </c>
      <c r="D370" t="inlineStr">
        <is>
          <t>VÄRMLANDS LÄN</t>
        </is>
      </c>
      <c r="E370" t="inlineStr">
        <is>
          <t>EDA</t>
        </is>
      </c>
      <c r="G370" t="n">
        <v>2.5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30895-2024</t>
        </is>
      </c>
      <c r="B371" s="1" t="n">
        <v>45498.45238425926</v>
      </c>
      <c r="C371" s="1" t="n">
        <v>45950</v>
      </c>
      <c r="D371" t="inlineStr">
        <is>
          <t>VÄRMLANDS LÄN</t>
        </is>
      </c>
      <c r="E371" t="inlineStr">
        <is>
          <t>EDA</t>
        </is>
      </c>
      <c r="G371" t="n">
        <v>0.8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61412-2022</t>
        </is>
      </c>
      <c r="B372" s="1" t="n">
        <v>44916.33868055556</v>
      </c>
      <c r="C372" s="1" t="n">
        <v>45950</v>
      </c>
      <c r="D372" t="inlineStr">
        <is>
          <t>VÄRMLANDS LÄN</t>
        </is>
      </c>
      <c r="E372" t="inlineStr">
        <is>
          <t>EDA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17259-2025</t>
        </is>
      </c>
      <c r="B373" s="1" t="n">
        <v>45756</v>
      </c>
      <c r="C373" s="1" t="n">
        <v>45950</v>
      </c>
      <c r="D373" t="inlineStr">
        <is>
          <t>VÄRMLANDS LÄN</t>
        </is>
      </c>
      <c r="E373" t="inlineStr">
        <is>
          <t>EDA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17262-2025</t>
        </is>
      </c>
      <c r="B374" s="1" t="n">
        <v>45756</v>
      </c>
      <c r="C374" s="1" t="n">
        <v>45950</v>
      </c>
      <c r="D374" t="inlineStr">
        <is>
          <t>VÄRMLANDS LÄN</t>
        </is>
      </c>
      <c r="E374" t="inlineStr">
        <is>
          <t>EDA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53416-2024</t>
        </is>
      </c>
      <c r="B375" s="1" t="n">
        <v>45614.50980324074</v>
      </c>
      <c r="C375" s="1" t="n">
        <v>45950</v>
      </c>
      <c r="D375" t="inlineStr">
        <is>
          <t>VÄRMLANDS LÄN</t>
        </is>
      </c>
      <c r="E375" t="inlineStr">
        <is>
          <t>EDA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64705-2023</t>
        </is>
      </c>
      <c r="B376" s="1" t="n">
        <v>45281</v>
      </c>
      <c r="C376" s="1" t="n">
        <v>45950</v>
      </c>
      <c r="D376" t="inlineStr">
        <is>
          <t>VÄRMLANDS LÄN</t>
        </is>
      </c>
      <c r="E376" t="inlineStr">
        <is>
          <t>EDA</t>
        </is>
      </c>
      <c r="G376" t="n">
        <v>2.8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45556-2024</t>
        </is>
      </c>
      <c r="B377" s="1" t="n">
        <v>45579</v>
      </c>
      <c r="C377" s="1" t="n">
        <v>45950</v>
      </c>
      <c r="D377" t="inlineStr">
        <is>
          <t>VÄRMLANDS LÄN</t>
        </is>
      </c>
      <c r="E377" t="inlineStr">
        <is>
          <t>EDA</t>
        </is>
      </c>
      <c r="G377" t="n">
        <v>1.2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58815-2024</t>
        </is>
      </c>
      <c r="B378" s="1" t="n">
        <v>45636</v>
      </c>
      <c r="C378" s="1" t="n">
        <v>45950</v>
      </c>
      <c r="D378" t="inlineStr">
        <is>
          <t>VÄRMLANDS LÄN</t>
        </is>
      </c>
      <c r="E378" t="inlineStr">
        <is>
          <t>EDA</t>
        </is>
      </c>
      <c r="F378" t="inlineStr">
        <is>
          <t>Bergvik skog väst AB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16514-2023</t>
        </is>
      </c>
      <c r="B379" s="1" t="n">
        <v>45029</v>
      </c>
      <c r="C379" s="1" t="n">
        <v>45950</v>
      </c>
      <c r="D379" t="inlineStr">
        <is>
          <t>VÄRMLANDS LÄN</t>
        </is>
      </c>
      <c r="E379" t="inlineStr">
        <is>
          <t>EDA</t>
        </is>
      </c>
      <c r="F379" t="inlineStr">
        <is>
          <t>Övriga Aktiebolag</t>
        </is>
      </c>
      <c r="G379" t="n">
        <v>2.4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53972-2021</t>
        </is>
      </c>
      <c r="B380" s="1" t="n">
        <v>44470.30619212963</v>
      </c>
      <c r="C380" s="1" t="n">
        <v>45950</v>
      </c>
      <c r="D380" t="inlineStr">
        <is>
          <t>VÄRMLANDS LÄN</t>
        </is>
      </c>
      <c r="E380" t="inlineStr">
        <is>
          <t>EDA</t>
        </is>
      </c>
      <c r="G380" t="n">
        <v>10.5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20922-2023</t>
        </is>
      </c>
      <c r="B381" s="1" t="n">
        <v>45061.33076388889</v>
      </c>
      <c r="C381" s="1" t="n">
        <v>45950</v>
      </c>
      <c r="D381" t="inlineStr">
        <is>
          <t>VÄRMLANDS LÄN</t>
        </is>
      </c>
      <c r="E381" t="inlineStr">
        <is>
          <t>EDA</t>
        </is>
      </c>
      <c r="G381" t="n">
        <v>0.5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30500-2023</t>
        </is>
      </c>
      <c r="B382" s="1" t="n">
        <v>45111.62513888889</v>
      </c>
      <c r="C382" s="1" t="n">
        <v>45950</v>
      </c>
      <c r="D382" t="inlineStr">
        <is>
          <t>VÄRMLANDS LÄN</t>
        </is>
      </c>
      <c r="E382" t="inlineStr">
        <is>
          <t>EDA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47796-2023</t>
        </is>
      </c>
      <c r="B383" s="1" t="n">
        <v>45204.29884259259</v>
      </c>
      <c r="C383" s="1" t="n">
        <v>45950</v>
      </c>
      <c r="D383" t="inlineStr">
        <is>
          <t>VÄRMLANDS LÄN</t>
        </is>
      </c>
      <c r="E383" t="inlineStr">
        <is>
          <t>EDA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8966-2023</t>
        </is>
      </c>
      <c r="B384" s="1" t="n">
        <v>44979</v>
      </c>
      <c r="C384" s="1" t="n">
        <v>45950</v>
      </c>
      <c r="D384" t="inlineStr">
        <is>
          <t>VÄRMLANDS LÄN</t>
        </is>
      </c>
      <c r="E384" t="inlineStr">
        <is>
          <t>EDA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46935-2025</t>
        </is>
      </c>
      <c r="B385" s="1" t="n">
        <v>45929.44825231482</v>
      </c>
      <c r="C385" s="1" t="n">
        <v>45950</v>
      </c>
      <c r="D385" t="inlineStr">
        <is>
          <t>VÄRMLANDS LÄN</t>
        </is>
      </c>
      <c r="E385" t="inlineStr">
        <is>
          <t>EDA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14794-2024</t>
        </is>
      </c>
      <c r="B386" s="1" t="n">
        <v>45397.84950231481</v>
      </c>
      <c r="C386" s="1" t="n">
        <v>45950</v>
      </c>
      <c r="D386" t="inlineStr">
        <is>
          <t>VÄRMLANDS LÄN</t>
        </is>
      </c>
      <c r="E386" t="inlineStr">
        <is>
          <t>EDA</t>
        </is>
      </c>
      <c r="G386" t="n">
        <v>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5432-2025</t>
        </is>
      </c>
      <c r="B387" s="1" t="n">
        <v>45692</v>
      </c>
      <c r="C387" s="1" t="n">
        <v>45950</v>
      </c>
      <c r="D387" t="inlineStr">
        <is>
          <t>VÄRMLANDS LÄN</t>
        </is>
      </c>
      <c r="E387" t="inlineStr">
        <is>
          <t>EDA</t>
        </is>
      </c>
      <c r="G387" t="n">
        <v>0.4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47043-2025</t>
        </is>
      </c>
      <c r="B388" s="1" t="n">
        <v>45929.60173611111</v>
      </c>
      <c r="C388" s="1" t="n">
        <v>45950</v>
      </c>
      <c r="D388" t="inlineStr">
        <is>
          <t>VÄRMLANDS LÄN</t>
        </is>
      </c>
      <c r="E388" t="inlineStr">
        <is>
          <t>EDA</t>
        </is>
      </c>
      <c r="G388" t="n">
        <v>2.3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8394-2023</t>
        </is>
      </c>
      <c r="B389" s="1" t="n">
        <v>44977.42313657407</v>
      </c>
      <c r="C389" s="1" t="n">
        <v>45950</v>
      </c>
      <c r="D389" t="inlineStr">
        <is>
          <t>VÄRMLANDS LÄN</t>
        </is>
      </c>
      <c r="E389" t="inlineStr">
        <is>
          <t>EDA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58179-2023</t>
        </is>
      </c>
      <c r="B390" s="1" t="n">
        <v>45250</v>
      </c>
      <c r="C390" s="1" t="n">
        <v>45950</v>
      </c>
      <c r="D390" t="inlineStr">
        <is>
          <t>VÄRMLANDS LÄN</t>
        </is>
      </c>
      <c r="E390" t="inlineStr">
        <is>
          <t>EDA</t>
        </is>
      </c>
      <c r="G390" t="n">
        <v>2.5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19049-2025</t>
        </is>
      </c>
      <c r="B391" s="1" t="n">
        <v>45764.8356712963</v>
      </c>
      <c r="C391" s="1" t="n">
        <v>45950</v>
      </c>
      <c r="D391" t="inlineStr">
        <is>
          <t>VÄRMLANDS LÄN</t>
        </is>
      </c>
      <c r="E391" t="inlineStr">
        <is>
          <t>EDA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16335-2024</t>
        </is>
      </c>
      <c r="B392" s="1" t="n">
        <v>45407</v>
      </c>
      <c r="C392" s="1" t="n">
        <v>45950</v>
      </c>
      <c r="D392" t="inlineStr">
        <is>
          <t>VÄRMLANDS LÄN</t>
        </is>
      </c>
      <c r="E392" t="inlineStr">
        <is>
          <t>EDA</t>
        </is>
      </c>
      <c r="G392" t="n">
        <v>3.6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57253-2021</t>
        </is>
      </c>
      <c r="B393" s="1" t="n">
        <v>44482</v>
      </c>
      <c r="C393" s="1" t="n">
        <v>45950</v>
      </c>
      <c r="D393" t="inlineStr">
        <is>
          <t>VÄRMLANDS LÄN</t>
        </is>
      </c>
      <c r="E393" t="inlineStr">
        <is>
          <t>EDA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8586-2024</t>
        </is>
      </c>
      <c r="B394" s="1" t="n">
        <v>45355</v>
      </c>
      <c r="C394" s="1" t="n">
        <v>45950</v>
      </c>
      <c r="D394" t="inlineStr">
        <is>
          <t>VÄRMLANDS LÄN</t>
        </is>
      </c>
      <c r="E394" t="inlineStr">
        <is>
          <t>EDA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7244-2023</t>
        </is>
      </c>
      <c r="B395" s="1" t="n">
        <v>44970.61927083333</v>
      </c>
      <c r="C395" s="1" t="n">
        <v>45950</v>
      </c>
      <c r="D395" t="inlineStr">
        <is>
          <t>VÄRMLANDS LÄN</t>
        </is>
      </c>
      <c r="E395" t="inlineStr">
        <is>
          <t>EDA</t>
        </is>
      </c>
      <c r="G395" t="n">
        <v>3.8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26823-2022</t>
        </is>
      </c>
      <c r="B396" s="1" t="n">
        <v>44740</v>
      </c>
      <c r="C396" s="1" t="n">
        <v>45950</v>
      </c>
      <c r="D396" t="inlineStr">
        <is>
          <t>VÄRMLANDS LÄN</t>
        </is>
      </c>
      <c r="E396" t="inlineStr">
        <is>
          <t>EDA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2389-2025</t>
        </is>
      </c>
      <c r="B397" s="1" t="n">
        <v>45674</v>
      </c>
      <c r="C397" s="1" t="n">
        <v>45950</v>
      </c>
      <c r="D397" t="inlineStr">
        <is>
          <t>VÄRMLANDS LÄN</t>
        </is>
      </c>
      <c r="E397" t="inlineStr">
        <is>
          <t>EDA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38108-2023</t>
        </is>
      </c>
      <c r="B398" s="1" t="n">
        <v>45161.3203125</v>
      </c>
      <c r="C398" s="1" t="n">
        <v>45950</v>
      </c>
      <c r="D398" t="inlineStr">
        <is>
          <t>VÄRMLANDS LÄN</t>
        </is>
      </c>
      <c r="E398" t="inlineStr">
        <is>
          <t>EDA</t>
        </is>
      </c>
      <c r="G398" t="n">
        <v>5.1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55096-2024</t>
        </is>
      </c>
      <c r="B399" s="1" t="n">
        <v>45621</v>
      </c>
      <c r="C399" s="1" t="n">
        <v>45950</v>
      </c>
      <c r="D399" t="inlineStr">
        <is>
          <t>VÄRMLANDS LÄN</t>
        </is>
      </c>
      <c r="E399" t="inlineStr">
        <is>
          <t>EDA</t>
        </is>
      </c>
      <c r="G399" t="n">
        <v>2.4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19681-2024</t>
        </is>
      </c>
      <c r="B400" s="1" t="n">
        <v>45432</v>
      </c>
      <c r="C400" s="1" t="n">
        <v>45950</v>
      </c>
      <c r="D400" t="inlineStr">
        <is>
          <t>VÄRMLANDS LÄN</t>
        </is>
      </c>
      <c r="E400" t="inlineStr">
        <is>
          <t>EDA</t>
        </is>
      </c>
      <c r="G400" t="n">
        <v>8.699999999999999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60049-2024</t>
        </is>
      </c>
      <c r="B401" s="1" t="n">
        <v>45642.47990740741</v>
      </c>
      <c r="C401" s="1" t="n">
        <v>45950</v>
      </c>
      <c r="D401" t="inlineStr">
        <is>
          <t>VÄRMLANDS LÄN</t>
        </is>
      </c>
      <c r="E401" t="inlineStr">
        <is>
          <t>EDA</t>
        </is>
      </c>
      <c r="G401" t="n">
        <v>1.8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46090-2021</t>
        </is>
      </c>
      <c r="B402" s="1" t="n">
        <v>44442.34702546296</v>
      </c>
      <c r="C402" s="1" t="n">
        <v>45950</v>
      </c>
      <c r="D402" t="inlineStr">
        <is>
          <t>VÄRMLANDS LÄN</t>
        </is>
      </c>
      <c r="E402" t="inlineStr">
        <is>
          <t>EDA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55011-2021</t>
        </is>
      </c>
      <c r="B403" s="1" t="n">
        <v>44474.57980324074</v>
      </c>
      <c r="C403" s="1" t="n">
        <v>45950</v>
      </c>
      <c r="D403" t="inlineStr">
        <is>
          <t>VÄRMLANDS LÄN</t>
        </is>
      </c>
      <c r="E403" t="inlineStr">
        <is>
          <t>EDA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44006-2023</t>
        </is>
      </c>
      <c r="B404" s="1" t="n">
        <v>45188</v>
      </c>
      <c r="C404" s="1" t="n">
        <v>45950</v>
      </c>
      <c r="D404" t="inlineStr">
        <is>
          <t>VÄRMLANDS LÄN</t>
        </is>
      </c>
      <c r="E404" t="inlineStr">
        <is>
          <t>EDA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46761-2024</t>
        </is>
      </c>
      <c r="B405" s="1" t="n">
        <v>45583.49190972222</v>
      </c>
      <c r="C405" s="1" t="n">
        <v>45950</v>
      </c>
      <c r="D405" t="inlineStr">
        <is>
          <t>VÄRMLANDS LÄN</t>
        </is>
      </c>
      <c r="E405" t="inlineStr">
        <is>
          <t>EDA</t>
        </is>
      </c>
      <c r="G405" t="n">
        <v>2.2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6609-2023</t>
        </is>
      </c>
      <c r="B406" s="1" t="n">
        <v>44966</v>
      </c>
      <c r="C406" s="1" t="n">
        <v>45950</v>
      </c>
      <c r="D406" t="inlineStr">
        <is>
          <t>VÄRMLANDS LÄN</t>
        </is>
      </c>
      <c r="E406" t="inlineStr">
        <is>
          <t>EDA</t>
        </is>
      </c>
      <c r="G406" t="n">
        <v>4.5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7367-2025</t>
        </is>
      </c>
      <c r="B407" s="1" t="n">
        <v>45704</v>
      </c>
      <c r="C407" s="1" t="n">
        <v>45950</v>
      </c>
      <c r="D407" t="inlineStr">
        <is>
          <t>VÄRMLANDS LÄN</t>
        </is>
      </c>
      <c r="E407" t="inlineStr">
        <is>
          <t>EDA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5953-2024</t>
        </is>
      </c>
      <c r="B408" s="1" t="n">
        <v>45336</v>
      </c>
      <c r="C408" s="1" t="n">
        <v>45950</v>
      </c>
      <c r="D408" t="inlineStr">
        <is>
          <t>VÄRMLANDS LÄN</t>
        </is>
      </c>
      <c r="E408" t="inlineStr">
        <is>
          <t>EDA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30249-2023</t>
        </is>
      </c>
      <c r="B409" s="1" t="n">
        <v>45110.68565972222</v>
      </c>
      <c r="C409" s="1" t="n">
        <v>45950</v>
      </c>
      <c r="D409" t="inlineStr">
        <is>
          <t>VÄRMLANDS LÄN</t>
        </is>
      </c>
      <c r="E409" t="inlineStr">
        <is>
          <t>EDA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73-2025</t>
        </is>
      </c>
      <c r="B410" s="1" t="n">
        <v>45659.43743055555</v>
      </c>
      <c r="C410" s="1" t="n">
        <v>45950</v>
      </c>
      <c r="D410" t="inlineStr">
        <is>
          <t>VÄRMLANDS LÄN</t>
        </is>
      </c>
      <c r="E410" t="inlineStr">
        <is>
          <t>EDA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11102-2025</t>
        </is>
      </c>
      <c r="B411" s="1" t="n">
        <v>45723.60413194444</v>
      </c>
      <c r="C411" s="1" t="n">
        <v>45950</v>
      </c>
      <c r="D411" t="inlineStr">
        <is>
          <t>VÄRMLANDS LÄN</t>
        </is>
      </c>
      <c r="E411" t="inlineStr">
        <is>
          <t>EDA</t>
        </is>
      </c>
      <c r="G411" t="n">
        <v>16.5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33842-2024</t>
        </is>
      </c>
      <c r="B412" s="1" t="n">
        <v>45520</v>
      </c>
      <c r="C412" s="1" t="n">
        <v>45950</v>
      </c>
      <c r="D412" t="inlineStr">
        <is>
          <t>VÄRMLANDS LÄN</t>
        </is>
      </c>
      <c r="E412" t="inlineStr">
        <is>
          <t>EDA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12111-2023</t>
        </is>
      </c>
      <c r="B413" s="1" t="n">
        <v>44998</v>
      </c>
      <c r="C413" s="1" t="n">
        <v>45950</v>
      </c>
      <c r="D413" t="inlineStr">
        <is>
          <t>VÄRMLANDS LÄN</t>
        </is>
      </c>
      <c r="E413" t="inlineStr">
        <is>
          <t>EDA</t>
        </is>
      </c>
      <c r="G413" t="n">
        <v>13.6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57311-2022</t>
        </is>
      </c>
      <c r="B414" s="1" t="n">
        <v>44896.31075231481</v>
      </c>
      <c r="C414" s="1" t="n">
        <v>45950</v>
      </c>
      <c r="D414" t="inlineStr">
        <is>
          <t>VÄRMLANDS LÄN</t>
        </is>
      </c>
      <c r="E414" t="inlineStr">
        <is>
          <t>EDA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1652-2024</t>
        </is>
      </c>
      <c r="B415" s="1" t="n">
        <v>45306</v>
      </c>
      <c r="C415" s="1" t="n">
        <v>45950</v>
      </c>
      <c r="D415" t="inlineStr">
        <is>
          <t>VÄRMLANDS LÄN</t>
        </is>
      </c>
      <c r="E415" t="inlineStr">
        <is>
          <t>EDA</t>
        </is>
      </c>
      <c r="G415" t="n">
        <v>2.9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57323-2024</t>
        </is>
      </c>
      <c r="B416" s="1" t="n">
        <v>45629</v>
      </c>
      <c r="C416" s="1" t="n">
        <v>45950</v>
      </c>
      <c r="D416" t="inlineStr">
        <is>
          <t>VÄRMLANDS LÄN</t>
        </is>
      </c>
      <c r="E416" t="inlineStr">
        <is>
          <t>EDA</t>
        </is>
      </c>
      <c r="G416" t="n">
        <v>3.8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2650-2025</t>
        </is>
      </c>
      <c r="B417" s="1" t="n">
        <v>45676</v>
      </c>
      <c r="C417" s="1" t="n">
        <v>45950</v>
      </c>
      <c r="D417" t="inlineStr">
        <is>
          <t>VÄRMLANDS LÄN</t>
        </is>
      </c>
      <c r="E417" t="inlineStr">
        <is>
          <t>EDA</t>
        </is>
      </c>
      <c r="G417" t="n">
        <v>1.5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57293-2024</t>
        </is>
      </c>
      <c r="B418" s="1" t="n">
        <v>45629.59203703704</v>
      </c>
      <c r="C418" s="1" t="n">
        <v>45950</v>
      </c>
      <c r="D418" t="inlineStr">
        <is>
          <t>VÄRMLANDS LÄN</t>
        </is>
      </c>
      <c r="E418" t="inlineStr">
        <is>
          <t>EDA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41047-2023</t>
        </is>
      </c>
      <c r="B419" s="1" t="n">
        <v>45173.61924768519</v>
      </c>
      <c r="C419" s="1" t="n">
        <v>45950</v>
      </c>
      <c r="D419" t="inlineStr">
        <is>
          <t>VÄRMLANDS LÄN</t>
        </is>
      </c>
      <c r="E419" t="inlineStr">
        <is>
          <t>EDA</t>
        </is>
      </c>
      <c r="G419" t="n">
        <v>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51468-2023</t>
        </is>
      </c>
      <c r="B420" s="1" t="n">
        <v>45221.77943287037</v>
      </c>
      <c r="C420" s="1" t="n">
        <v>45950</v>
      </c>
      <c r="D420" t="inlineStr">
        <is>
          <t>VÄRMLANDS LÄN</t>
        </is>
      </c>
      <c r="E420" t="inlineStr">
        <is>
          <t>EDA</t>
        </is>
      </c>
      <c r="F420" t="inlineStr">
        <is>
          <t>Kommuner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51469-2023</t>
        </is>
      </c>
      <c r="B421" s="1" t="n">
        <v>45221.79</v>
      </c>
      <c r="C421" s="1" t="n">
        <v>45950</v>
      </c>
      <c r="D421" t="inlineStr">
        <is>
          <t>VÄRMLANDS LÄN</t>
        </is>
      </c>
      <c r="E421" t="inlineStr">
        <is>
          <t>EDA</t>
        </is>
      </c>
      <c r="F421" t="inlineStr">
        <is>
          <t>Kommuner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41051-2023</t>
        </is>
      </c>
      <c r="B422" s="1" t="n">
        <v>45173.62416666667</v>
      </c>
      <c r="C422" s="1" t="n">
        <v>45950</v>
      </c>
      <c r="D422" t="inlineStr">
        <is>
          <t>VÄRMLANDS LÄN</t>
        </is>
      </c>
      <c r="E422" t="inlineStr">
        <is>
          <t>EDA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31924-2024</t>
        </is>
      </c>
      <c r="B423" s="1" t="n">
        <v>45510</v>
      </c>
      <c r="C423" s="1" t="n">
        <v>45950</v>
      </c>
      <c r="D423" t="inlineStr">
        <is>
          <t>VÄRMLANDS LÄN</t>
        </is>
      </c>
      <c r="E423" t="inlineStr">
        <is>
          <t>EDA</t>
        </is>
      </c>
      <c r="G423" t="n">
        <v>3.2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53396-2023</t>
        </is>
      </c>
      <c r="B424" s="1" t="n">
        <v>45229</v>
      </c>
      <c r="C424" s="1" t="n">
        <v>45950</v>
      </c>
      <c r="D424" t="inlineStr">
        <is>
          <t>VÄRMLANDS LÄN</t>
        </is>
      </c>
      <c r="E424" t="inlineStr">
        <is>
          <t>EDA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15258-2022</t>
        </is>
      </c>
      <c r="B425" s="1" t="n">
        <v>44659</v>
      </c>
      <c r="C425" s="1" t="n">
        <v>45950</v>
      </c>
      <c r="D425" t="inlineStr">
        <is>
          <t>VÄRMLANDS LÄN</t>
        </is>
      </c>
      <c r="E425" t="inlineStr">
        <is>
          <t>EDA</t>
        </is>
      </c>
      <c r="G425" t="n">
        <v>1.2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41417-2023</t>
        </is>
      </c>
      <c r="B426" s="1" t="n">
        <v>45175.32085648148</v>
      </c>
      <c r="C426" s="1" t="n">
        <v>45950</v>
      </c>
      <c r="D426" t="inlineStr">
        <is>
          <t>VÄRMLANDS LÄN</t>
        </is>
      </c>
      <c r="E426" t="inlineStr">
        <is>
          <t>EDA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17593-2023</t>
        </is>
      </c>
      <c r="B427" s="1" t="n">
        <v>45036</v>
      </c>
      <c r="C427" s="1" t="n">
        <v>45950</v>
      </c>
      <c r="D427" t="inlineStr">
        <is>
          <t>VÄRMLANDS LÄN</t>
        </is>
      </c>
      <c r="E427" t="inlineStr">
        <is>
          <t>EDA</t>
        </is>
      </c>
      <c r="G427" t="n">
        <v>4.1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46476-2021</t>
        </is>
      </c>
      <c r="B428" s="1" t="n">
        <v>44445.37730324074</v>
      </c>
      <c r="C428" s="1" t="n">
        <v>45950</v>
      </c>
      <c r="D428" t="inlineStr">
        <is>
          <t>VÄRMLANDS LÄN</t>
        </is>
      </c>
      <c r="E428" t="inlineStr">
        <is>
          <t>EDA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23191-2023</t>
        </is>
      </c>
      <c r="B429" s="1" t="n">
        <v>45071</v>
      </c>
      <c r="C429" s="1" t="n">
        <v>45950</v>
      </c>
      <c r="D429" t="inlineStr">
        <is>
          <t>VÄRMLANDS LÄN</t>
        </is>
      </c>
      <c r="E429" t="inlineStr">
        <is>
          <t>EDA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44189-2022</t>
        </is>
      </c>
      <c r="B430" s="1" t="n">
        <v>44839</v>
      </c>
      <c r="C430" s="1" t="n">
        <v>45950</v>
      </c>
      <c r="D430" t="inlineStr">
        <is>
          <t>VÄRMLANDS LÄN</t>
        </is>
      </c>
      <c r="E430" t="inlineStr">
        <is>
          <t>EDA</t>
        </is>
      </c>
      <c r="G430" t="n">
        <v>1.7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55465-2022</t>
        </is>
      </c>
      <c r="B431" s="1" t="n">
        <v>44887</v>
      </c>
      <c r="C431" s="1" t="n">
        <v>45950</v>
      </c>
      <c r="D431" t="inlineStr">
        <is>
          <t>VÄRMLANDS LÄN</t>
        </is>
      </c>
      <c r="E431" t="inlineStr">
        <is>
          <t>EDA</t>
        </is>
      </c>
      <c r="G431" t="n">
        <v>5.7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887-2024</t>
        </is>
      </c>
      <c r="B432" s="1" t="n">
        <v>45301.40287037037</v>
      </c>
      <c r="C432" s="1" t="n">
        <v>45950</v>
      </c>
      <c r="D432" t="inlineStr">
        <is>
          <t>VÄRMLANDS LÄN</t>
        </is>
      </c>
      <c r="E432" t="inlineStr">
        <is>
          <t>EDA</t>
        </is>
      </c>
      <c r="F432" t="inlineStr">
        <is>
          <t>Kyrkan</t>
        </is>
      </c>
      <c r="G432" t="n">
        <v>3.4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52368-2022</t>
        </is>
      </c>
      <c r="B433" s="1" t="n">
        <v>44874</v>
      </c>
      <c r="C433" s="1" t="n">
        <v>45950</v>
      </c>
      <c r="D433" t="inlineStr">
        <is>
          <t>VÄRMLANDS LÄN</t>
        </is>
      </c>
      <c r="E433" t="inlineStr">
        <is>
          <t>EDA</t>
        </is>
      </c>
      <c r="G433" t="n">
        <v>2.5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20495-2024</t>
        </is>
      </c>
      <c r="B434" s="1" t="n">
        <v>45435</v>
      </c>
      <c r="C434" s="1" t="n">
        <v>45950</v>
      </c>
      <c r="D434" t="inlineStr">
        <is>
          <t>VÄRMLANDS LÄN</t>
        </is>
      </c>
      <c r="E434" t="inlineStr">
        <is>
          <t>EDA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4421-2023</t>
        </is>
      </c>
      <c r="B435" s="1" t="n">
        <v>44956</v>
      </c>
      <c r="C435" s="1" t="n">
        <v>45950</v>
      </c>
      <c r="D435" t="inlineStr">
        <is>
          <t>VÄRMLANDS LÄN</t>
        </is>
      </c>
      <c r="E435" t="inlineStr">
        <is>
          <t>EDA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20052-2024</t>
        </is>
      </c>
      <c r="B436" s="1" t="n">
        <v>45434.38707175926</v>
      </c>
      <c r="C436" s="1" t="n">
        <v>45950</v>
      </c>
      <c r="D436" t="inlineStr">
        <is>
          <t>VÄRMLANDS LÄN</t>
        </is>
      </c>
      <c r="E436" t="inlineStr">
        <is>
          <t>EDA</t>
        </is>
      </c>
      <c r="G436" t="n">
        <v>3.8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13500-2025</t>
        </is>
      </c>
      <c r="B437" s="1" t="n">
        <v>45736.45195601852</v>
      </c>
      <c r="C437" s="1" t="n">
        <v>45950</v>
      </c>
      <c r="D437" t="inlineStr">
        <is>
          <t>VÄRMLANDS LÄN</t>
        </is>
      </c>
      <c r="E437" t="inlineStr">
        <is>
          <t>EDA</t>
        </is>
      </c>
      <c r="G437" t="n">
        <v>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53965-2024</t>
        </is>
      </c>
      <c r="B438" s="1" t="n">
        <v>45616.31659722222</v>
      </c>
      <c r="C438" s="1" t="n">
        <v>45950</v>
      </c>
      <c r="D438" t="inlineStr">
        <is>
          <t>VÄRMLANDS LÄN</t>
        </is>
      </c>
      <c r="E438" t="inlineStr">
        <is>
          <t>EDA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31678-2022</t>
        </is>
      </c>
      <c r="B439" s="1" t="n">
        <v>44776</v>
      </c>
      <c r="C439" s="1" t="n">
        <v>45950</v>
      </c>
      <c r="D439" t="inlineStr">
        <is>
          <t>VÄRMLANDS LÄN</t>
        </is>
      </c>
      <c r="E439" t="inlineStr">
        <is>
          <t>EDA</t>
        </is>
      </c>
      <c r="F439" t="inlineStr">
        <is>
          <t>Kommuner</t>
        </is>
      </c>
      <c r="G439" t="n">
        <v>2.5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12689-2025</t>
        </is>
      </c>
      <c r="B440" s="1" t="n">
        <v>45733.4528587963</v>
      </c>
      <c r="C440" s="1" t="n">
        <v>45950</v>
      </c>
      <c r="D440" t="inlineStr">
        <is>
          <t>VÄRMLANDS LÄN</t>
        </is>
      </c>
      <c r="E440" t="inlineStr">
        <is>
          <t>EDA</t>
        </is>
      </c>
      <c r="F440" t="inlineStr">
        <is>
          <t>Bergvik skog väst AB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17135-2024</t>
        </is>
      </c>
      <c r="B441" s="1" t="n">
        <v>45412</v>
      </c>
      <c r="C441" s="1" t="n">
        <v>45950</v>
      </c>
      <c r="D441" t="inlineStr">
        <is>
          <t>VÄRMLANDS LÄN</t>
        </is>
      </c>
      <c r="E441" t="inlineStr">
        <is>
          <t>EDA</t>
        </is>
      </c>
      <c r="G441" t="n">
        <v>4.3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22721-2022</t>
        </is>
      </c>
      <c r="B442" s="1" t="n">
        <v>44714.6340625</v>
      </c>
      <c r="C442" s="1" t="n">
        <v>45950</v>
      </c>
      <c r="D442" t="inlineStr">
        <is>
          <t>VÄRMLANDS LÄN</t>
        </is>
      </c>
      <c r="E442" t="inlineStr">
        <is>
          <t>EDA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61413-2024</t>
        </is>
      </c>
      <c r="B443" s="1" t="n">
        <v>45646</v>
      </c>
      <c r="C443" s="1" t="n">
        <v>45950</v>
      </c>
      <c r="D443" t="inlineStr">
        <is>
          <t>VÄRMLANDS LÄN</t>
        </is>
      </c>
      <c r="E443" t="inlineStr">
        <is>
          <t>EDA</t>
        </is>
      </c>
      <c r="G443" t="n">
        <v>4.8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15891-2025</t>
        </is>
      </c>
      <c r="B444" s="1" t="n">
        <v>45749.41103009259</v>
      </c>
      <c r="C444" s="1" t="n">
        <v>45950</v>
      </c>
      <c r="D444" t="inlineStr">
        <is>
          <t>VÄRMLANDS LÄN</t>
        </is>
      </c>
      <c r="E444" t="inlineStr">
        <is>
          <t>EDA</t>
        </is>
      </c>
      <c r="G444" t="n">
        <v>2.6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35634-2022</t>
        </is>
      </c>
      <c r="B445" s="1" t="n">
        <v>44799</v>
      </c>
      <c r="C445" s="1" t="n">
        <v>45950</v>
      </c>
      <c r="D445" t="inlineStr">
        <is>
          <t>VÄRMLANDS LÄN</t>
        </is>
      </c>
      <c r="E445" t="inlineStr">
        <is>
          <t>EDA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12087-2022</t>
        </is>
      </c>
      <c r="B446" s="1" t="n">
        <v>44636</v>
      </c>
      <c r="C446" s="1" t="n">
        <v>45950</v>
      </c>
      <c r="D446" t="inlineStr">
        <is>
          <t>VÄRMLANDS LÄN</t>
        </is>
      </c>
      <c r="E446" t="inlineStr">
        <is>
          <t>EDA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12113-2022</t>
        </is>
      </c>
      <c r="B447" s="1" t="n">
        <v>44636</v>
      </c>
      <c r="C447" s="1" t="n">
        <v>45950</v>
      </c>
      <c r="D447" t="inlineStr">
        <is>
          <t>VÄRMLANDS LÄN</t>
        </is>
      </c>
      <c r="E447" t="inlineStr">
        <is>
          <t>EDA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34634-2023</t>
        </is>
      </c>
      <c r="B448" s="1" t="n">
        <v>45140</v>
      </c>
      <c r="C448" s="1" t="n">
        <v>45950</v>
      </c>
      <c r="D448" t="inlineStr">
        <is>
          <t>VÄRMLANDS LÄN</t>
        </is>
      </c>
      <c r="E448" t="inlineStr">
        <is>
          <t>EDA</t>
        </is>
      </c>
      <c r="G448" t="n">
        <v>4.3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49609-2021</t>
        </is>
      </c>
      <c r="B449" s="1" t="n">
        <v>44455.42010416667</v>
      </c>
      <c r="C449" s="1" t="n">
        <v>45950</v>
      </c>
      <c r="D449" t="inlineStr">
        <is>
          <t>VÄRMLANDS LÄN</t>
        </is>
      </c>
      <c r="E449" t="inlineStr">
        <is>
          <t>EDA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20422-2025</t>
        </is>
      </c>
      <c r="B450" s="1" t="n">
        <v>45775.46902777778</v>
      </c>
      <c r="C450" s="1" t="n">
        <v>45950</v>
      </c>
      <c r="D450" t="inlineStr">
        <is>
          <t>VÄRMLANDS LÄN</t>
        </is>
      </c>
      <c r="E450" t="inlineStr">
        <is>
          <t>EDA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47145-2024</t>
        </is>
      </c>
      <c r="B451" s="1" t="n">
        <v>45586</v>
      </c>
      <c r="C451" s="1" t="n">
        <v>45950</v>
      </c>
      <c r="D451" t="inlineStr">
        <is>
          <t>VÄRMLANDS LÄN</t>
        </is>
      </c>
      <c r="E451" t="inlineStr">
        <is>
          <t>EDA</t>
        </is>
      </c>
      <c r="G451" t="n">
        <v>1.5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19058-2025</t>
        </is>
      </c>
      <c r="B452" s="1" t="n">
        <v>45764.86341435185</v>
      </c>
      <c r="C452" s="1" t="n">
        <v>45950</v>
      </c>
      <c r="D452" t="inlineStr">
        <is>
          <t>VÄRMLANDS LÄN</t>
        </is>
      </c>
      <c r="E452" t="inlineStr">
        <is>
          <t>EDA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59645-2024</t>
        </is>
      </c>
      <c r="B453" s="1" t="n">
        <v>45639.32872685185</v>
      </c>
      <c r="C453" s="1" t="n">
        <v>45950</v>
      </c>
      <c r="D453" t="inlineStr">
        <is>
          <t>VÄRMLANDS LÄN</t>
        </is>
      </c>
      <c r="E453" t="inlineStr">
        <is>
          <t>EDA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60440-2022</t>
        </is>
      </c>
      <c r="B454" s="1" t="n">
        <v>44911</v>
      </c>
      <c r="C454" s="1" t="n">
        <v>45950</v>
      </c>
      <c r="D454" t="inlineStr">
        <is>
          <t>VÄRMLANDS LÄN</t>
        </is>
      </c>
      <c r="E454" t="inlineStr">
        <is>
          <t>EDA</t>
        </is>
      </c>
      <c r="G454" t="n">
        <v>2.6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14923-2023</t>
        </is>
      </c>
      <c r="B455" s="1" t="n">
        <v>45015.42163194445</v>
      </c>
      <c r="C455" s="1" t="n">
        <v>45950</v>
      </c>
      <c r="D455" t="inlineStr">
        <is>
          <t>VÄRMLANDS LÄN</t>
        </is>
      </c>
      <c r="E455" t="inlineStr">
        <is>
          <t>EDA</t>
        </is>
      </c>
      <c r="G455" t="n">
        <v>4.3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54173-2024</t>
        </is>
      </c>
      <c r="B456" s="1" t="n">
        <v>45616</v>
      </c>
      <c r="C456" s="1" t="n">
        <v>45950</v>
      </c>
      <c r="D456" t="inlineStr">
        <is>
          <t>VÄRMLANDS LÄN</t>
        </is>
      </c>
      <c r="E456" t="inlineStr">
        <is>
          <t>EDA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3374-2025</t>
        </is>
      </c>
      <c r="B457" s="1" t="n">
        <v>45680</v>
      </c>
      <c r="C457" s="1" t="n">
        <v>45950</v>
      </c>
      <c r="D457" t="inlineStr">
        <is>
          <t>VÄRMLANDS LÄN</t>
        </is>
      </c>
      <c r="E457" t="inlineStr">
        <is>
          <t>EDA</t>
        </is>
      </c>
      <c r="G457" t="n">
        <v>4.3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16065-2022</t>
        </is>
      </c>
      <c r="B458" s="1" t="n">
        <v>44665.50206018519</v>
      </c>
      <c r="C458" s="1" t="n">
        <v>45950</v>
      </c>
      <c r="D458" t="inlineStr">
        <is>
          <t>VÄRMLANDS LÄN</t>
        </is>
      </c>
      <c r="E458" t="inlineStr">
        <is>
          <t>EDA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10602-2025</t>
        </is>
      </c>
      <c r="B459" s="1" t="n">
        <v>45721</v>
      </c>
      <c r="C459" s="1" t="n">
        <v>45950</v>
      </c>
      <c r="D459" t="inlineStr">
        <is>
          <t>VÄRMLANDS LÄN</t>
        </is>
      </c>
      <c r="E459" t="inlineStr">
        <is>
          <t>EDA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10701-2022</t>
        </is>
      </c>
      <c r="B460" s="1" t="n">
        <v>44625</v>
      </c>
      <c r="C460" s="1" t="n">
        <v>45950</v>
      </c>
      <c r="D460" t="inlineStr">
        <is>
          <t>VÄRMLANDS LÄN</t>
        </is>
      </c>
      <c r="E460" t="inlineStr">
        <is>
          <t>EDA</t>
        </is>
      </c>
      <c r="G460" t="n">
        <v>0.3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16328-2023</t>
        </is>
      </c>
      <c r="B461" s="1" t="n">
        <v>45028.6211574074</v>
      </c>
      <c r="C461" s="1" t="n">
        <v>45950</v>
      </c>
      <c r="D461" t="inlineStr">
        <is>
          <t>VÄRMLANDS LÄN</t>
        </is>
      </c>
      <c r="E461" t="inlineStr">
        <is>
          <t>EDA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15883-2025</t>
        </is>
      </c>
      <c r="B462" s="1" t="n">
        <v>45749</v>
      </c>
      <c r="C462" s="1" t="n">
        <v>45950</v>
      </c>
      <c r="D462" t="inlineStr">
        <is>
          <t>VÄRMLANDS LÄN</t>
        </is>
      </c>
      <c r="E462" t="inlineStr">
        <is>
          <t>EDA</t>
        </is>
      </c>
      <c r="F462" t="inlineStr">
        <is>
          <t>Bergvik skog väst AB</t>
        </is>
      </c>
      <c r="G462" t="n">
        <v>4.3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10733-2025</t>
        </is>
      </c>
      <c r="B463" s="1" t="n">
        <v>45722</v>
      </c>
      <c r="C463" s="1" t="n">
        <v>45950</v>
      </c>
      <c r="D463" t="inlineStr">
        <is>
          <t>VÄRMLANDS LÄN</t>
        </is>
      </c>
      <c r="E463" t="inlineStr">
        <is>
          <t>EDA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57136-2023</t>
        </is>
      </c>
      <c r="B464" s="1" t="n">
        <v>45245.38790509259</v>
      </c>
      <c r="C464" s="1" t="n">
        <v>45950</v>
      </c>
      <c r="D464" t="inlineStr">
        <is>
          <t>VÄRMLANDS LÄN</t>
        </is>
      </c>
      <c r="E464" t="inlineStr">
        <is>
          <t>EDA</t>
        </is>
      </c>
      <c r="F464" t="inlineStr">
        <is>
          <t>Övriga Aktiebolag</t>
        </is>
      </c>
      <c r="G464" t="n">
        <v>1.8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27522-2024</t>
        </is>
      </c>
      <c r="B465" s="1" t="n">
        <v>45474</v>
      </c>
      <c r="C465" s="1" t="n">
        <v>45950</v>
      </c>
      <c r="D465" t="inlineStr">
        <is>
          <t>VÄRMLANDS LÄN</t>
        </is>
      </c>
      <c r="E465" t="inlineStr">
        <is>
          <t>EDA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55903-2024</t>
        </is>
      </c>
      <c r="B466" s="1" t="n">
        <v>45623</v>
      </c>
      <c r="C466" s="1" t="n">
        <v>45950</v>
      </c>
      <c r="D466" t="inlineStr">
        <is>
          <t>VÄRMLANDS LÄN</t>
        </is>
      </c>
      <c r="E466" t="inlineStr">
        <is>
          <t>EDA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20601-2025</t>
        </is>
      </c>
      <c r="B467" s="1" t="n">
        <v>45775.79428240741</v>
      </c>
      <c r="C467" s="1" t="n">
        <v>45950</v>
      </c>
      <c r="D467" t="inlineStr">
        <is>
          <t>VÄRMLANDS LÄN</t>
        </is>
      </c>
      <c r="E467" t="inlineStr">
        <is>
          <t>EDA</t>
        </is>
      </c>
      <c r="G467" t="n">
        <v>12.7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22051-2024</t>
        </is>
      </c>
      <c r="B468" s="1" t="n">
        <v>45443.61469907407</v>
      </c>
      <c r="C468" s="1" t="n">
        <v>45950</v>
      </c>
      <c r="D468" t="inlineStr">
        <is>
          <t>VÄRMLANDS LÄN</t>
        </is>
      </c>
      <c r="E468" t="inlineStr">
        <is>
          <t>EDA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22062-2024</t>
        </is>
      </c>
      <c r="B469" s="1" t="n">
        <v>45443.62809027778</v>
      </c>
      <c r="C469" s="1" t="n">
        <v>45950</v>
      </c>
      <c r="D469" t="inlineStr">
        <is>
          <t>VÄRMLANDS LÄN</t>
        </is>
      </c>
      <c r="E469" t="inlineStr">
        <is>
          <t>EDA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21066-2025</t>
        </is>
      </c>
      <c r="B470" s="1" t="n">
        <v>45777.58931712963</v>
      </c>
      <c r="C470" s="1" t="n">
        <v>45950</v>
      </c>
      <c r="D470" t="inlineStr">
        <is>
          <t>VÄRMLANDS LÄN</t>
        </is>
      </c>
      <c r="E470" t="inlineStr">
        <is>
          <t>EDA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27680-2024</t>
        </is>
      </c>
      <c r="B471" s="1" t="n">
        <v>45475.3100462963</v>
      </c>
      <c r="C471" s="1" t="n">
        <v>45950</v>
      </c>
      <c r="D471" t="inlineStr">
        <is>
          <t>VÄRMLANDS LÄN</t>
        </is>
      </c>
      <c r="E471" t="inlineStr">
        <is>
          <t>EDA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53978-2021</t>
        </is>
      </c>
      <c r="B472" s="1" t="n">
        <v>44470</v>
      </c>
      <c r="C472" s="1" t="n">
        <v>45950</v>
      </c>
      <c r="D472" t="inlineStr">
        <is>
          <t>VÄRMLANDS LÄN</t>
        </is>
      </c>
      <c r="E472" t="inlineStr">
        <is>
          <t>EDA</t>
        </is>
      </c>
      <c r="G472" t="n">
        <v>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1711-2024</t>
        </is>
      </c>
      <c r="B473" s="1" t="n">
        <v>45307</v>
      </c>
      <c r="C473" s="1" t="n">
        <v>45950</v>
      </c>
      <c r="D473" t="inlineStr">
        <is>
          <t>VÄRMLANDS LÄN</t>
        </is>
      </c>
      <c r="E473" t="inlineStr">
        <is>
          <t>EDA</t>
        </is>
      </c>
      <c r="G473" t="n">
        <v>3.2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20598-2025</t>
        </is>
      </c>
      <c r="B474" s="1" t="n">
        <v>45775.76653935185</v>
      </c>
      <c r="C474" s="1" t="n">
        <v>45950</v>
      </c>
      <c r="D474" t="inlineStr">
        <is>
          <t>VÄRMLANDS LÄN</t>
        </is>
      </c>
      <c r="E474" t="inlineStr">
        <is>
          <t>EDA</t>
        </is>
      </c>
      <c r="G474" t="n">
        <v>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62761-2023</t>
        </is>
      </c>
      <c r="B475" s="1" t="n">
        <v>45271</v>
      </c>
      <c r="C475" s="1" t="n">
        <v>45950</v>
      </c>
      <c r="D475" t="inlineStr">
        <is>
          <t>VÄRMLANDS LÄN</t>
        </is>
      </c>
      <c r="E475" t="inlineStr">
        <is>
          <t>EDA</t>
        </is>
      </c>
      <c r="G475" t="n">
        <v>4.4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20659-2023</t>
        </is>
      </c>
      <c r="B476" s="1" t="n">
        <v>45058.35065972222</v>
      </c>
      <c r="C476" s="1" t="n">
        <v>45950</v>
      </c>
      <c r="D476" t="inlineStr">
        <is>
          <t>VÄRMLANDS LÄN</t>
        </is>
      </c>
      <c r="E476" t="inlineStr">
        <is>
          <t>EDA</t>
        </is>
      </c>
      <c r="G476" t="n">
        <v>0.9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59270-2022</t>
        </is>
      </c>
      <c r="B477" s="1" t="n">
        <v>44904</v>
      </c>
      <c r="C477" s="1" t="n">
        <v>45950</v>
      </c>
      <c r="D477" t="inlineStr">
        <is>
          <t>VÄRMLANDS LÄN</t>
        </is>
      </c>
      <c r="E477" t="inlineStr">
        <is>
          <t>EDA</t>
        </is>
      </c>
      <c r="G477" t="n">
        <v>7.2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21138-2025</t>
        </is>
      </c>
      <c r="B478" s="1" t="n">
        <v>45778.8775</v>
      </c>
      <c r="C478" s="1" t="n">
        <v>45950</v>
      </c>
      <c r="D478" t="inlineStr">
        <is>
          <t>VÄRMLANDS LÄN</t>
        </is>
      </c>
      <c r="E478" t="inlineStr">
        <is>
          <t>EDA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21139-2025</t>
        </is>
      </c>
      <c r="B479" s="1" t="n">
        <v>45778.88215277778</v>
      </c>
      <c r="C479" s="1" t="n">
        <v>45950</v>
      </c>
      <c r="D479" t="inlineStr">
        <is>
          <t>VÄRMLANDS LÄN</t>
        </is>
      </c>
      <c r="E479" t="inlineStr">
        <is>
          <t>EDA</t>
        </is>
      </c>
      <c r="G479" t="n">
        <v>0.8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55668-2021</t>
        </is>
      </c>
      <c r="B480" s="1" t="n">
        <v>44476.40172453703</v>
      </c>
      <c r="C480" s="1" t="n">
        <v>45950</v>
      </c>
      <c r="D480" t="inlineStr">
        <is>
          <t>VÄRMLANDS LÄN</t>
        </is>
      </c>
      <c r="E480" t="inlineStr">
        <is>
          <t>EDA</t>
        </is>
      </c>
      <c r="F480" t="inlineStr">
        <is>
          <t>Kommuner</t>
        </is>
      </c>
      <c r="G480" t="n">
        <v>1.6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46703-2024</t>
        </is>
      </c>
      <c r="B481" s="1" t="n">
        <v>45583.43951388889</v>
      </c>
      <c r="C481" s="1" t="n">
        <v>45950</v>
      </c>
      <c r="D481" t="inlineStr">
        <is>
          <t>VÄRMLANDS LÄN</t>
        </is>
      </c>
      <c r="E481" t="inlineStr">
        <is>
          <t>EDA</t>
        </is>
      </c>
      <c r="G481" t="n">
        <v>3.9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21718-2025</t>
        </is>
      </c>
      <c r="B482" s="1" t="n">
        <v>45783.55393518518</v>
      </c>
      <c r="C482" s="1" t="n">
        <v>45950</v>
      </c>
      <c r="D482" t="inlineStr">
        <is>
          <t>VÄRMLANDS LÄN</t>
        </is>
      </c>
      <c r="E482" t="inlineStr">
        <is>
          <t>EDA</t>
        </is>
      </c>
      <c r="G482" t="n">
        <v>4.8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20-2024</t>
        </is>
      </c>
      <c r="B483" s="1" t="n">
        <v>45293.40135416666</v>
      </c>
      <c r="C483" s="1" t="n">
        <v>45950</v>
      </c>
      <c r="D483" t="inlineStr">
        <is>
          <t>VÄRMLANDS LÄN</t>
        </is>
      </c>
      <c r="E483" t="inlineStr">
        <is>
          <t>EDA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36789-2023</t>
        </is>
      </c>
      <c r="B484" s="1" t="n">
        <v>45154.36349537037</v>
      </c>
      <c r="C484" s="1" t="n">
        <v>45950</v>
      </c>
      <c r="D484" t="inlineStr">
        <is>
          <t>VÄRMLANDS LÄN</t>
        </is>
      </c>
      <c r="E484" t="inlineStr">
        <is>
          <t>EDA</t>
        </is>
      </c>
      <c r="G484" t="n">
        <v>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22083-2024</t>
        </is>
      </c>
      <c r="B485" s="1" t="n">
        <v>45443</v>
      </c>
      <c r="C485" s="1" t="n">
        <v>45950</v>
      </c>
      <c r="D485" t="inlineStr">
        <is>
          <t>VÄRMLANDS LÄN</t>
        </is>
      </c>
      <c r="E485" t="inlineStr">
        <is>
          <t>EDA</t>
        </is>
      </c>
      <c r="G485" t="n">
        <v>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51865-2023</t>
        </is>
      </c>
      <c r="B486" s="1" t="n">
        <v>45223.36175925926</v>
      </c>
      <c r="C486" s="1" t="n">
        <v>45950</v>
      </c>
      <c r="D486" t="inlineStr">
        <is>
          <t>VÄRMLANDS LÄN</t>
        </is>
      </c>
      <c r="E486" t="inlineStr">
        <is>
          <t>EDA</t>
        </is>
      </c>
      <c r="G486" t="n">
        <v>2.5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48288-2022</t>
        </is>
      </c>
      <c r="B487" s="1" t="n">
        <v>44858.51219907407</v>
      </c>
      <c r="C487" s="1" t="n">
        <v>45950</v>
      </c>
      <c r="D487" t="inlineStr">
        <is>
          <t>VÄRMLANDS LÄN</t>
        </is>
      </c>
      <c r="E487" t="inlineStr">
        <is>
          <t>EDA</t>
        </is>
      </c>
      <c r="G487" t="n">
        <v>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12281-2025</t>
        </is>
      </c>
      <c r="B488" s="1" t="n">
        <v>45729</v>
      </c>
      <c r="C488" s="1" t="n">
        <v>45950</v>
      </c>
      <c r="D488" t="inlineStr">
        <is>
          <t>VÄRMLANDS LÄN</t>
        </is>
      </c>
      <c r="E488" t="inlineStr">
        <is>
          <t>EDA</t>
        </is>
      </c>
      <c r="G488" t="n">
        <v>2.2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47750-2024</t>
        </is>
      </c>
      <c r="B489" s="1" t="n">
        <v>45588</v>
      </c>
      <c r="C489" s="1" t="n">
        <v>45950</v>
      </c>
      <c r="D489" t="inlineStr">
        <is>
          <t>VÄRMLANDS LÄN</t>
        </is>
      </c>
      <c r="E489" t="inlineStr">
        <is>
          <t>EDA</t>
        </is>
      </c>
      <c r="G489" t="n">
        <v>6.3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30369-2024</t>
        </is>
      </c>
      <c r="B490" s="1" t="n">
        <v>45491</v>
      </c>
      <c r="C490" s="1" t="n">
        <v>45950</v>
      </c>
      <c r="D490" t="inlineStr">
        <is>
          <t>VÄRMLANDS LÄN</t>
        </is>
      </c>
      <c r="E490" t="inlineStr">
        <is>
          <t>EDA</t>
        </is>
      </c>
      <c r="G490" t="n">
        <v>1.6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7282-2023</t>
        </is>
      </c>
      <c r="B491" s="1" t="n">
        <v>44970</v>
      </c>
      <c r="C491" s="1" t="n">
        <v>45950</v>
      </c>
      <c r="D491" t="inlineStr">
        <is>
          <t>VÄRMLANDS LÄN</t>
        </is>
      </c>
      <c r="E491" t="inlineStr">
        <is>
          <t>EDA</t>
        </is>
      </c>
      <c r="G491" t="n">
        <v>2.6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51146-2024</t>
        </is>
      </c>
      <c r="B492" s="1" t="n">
        <v>45603</v>
      </c>
      <c r="C492" s="1" t="n">
        <v>45950</v>
      </c>
      <c r="D492" t="inlineStr">
        <is>
          <t>VÄRMLANDS LÄN</t>
        </is>
      </c>
      <c r="E492" t="inlineStr">
        <is>
          <t>EDA</t>
        </is>
      </c>
      <c r="G492" t="n">
        <v>3.4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2390-2024</t>
        </is>
      </c>
      <c r="B493" s="1" t="n">
        <v>45310.66641203704</v>
      </c>
      <c r="C493" s="1" t="n">
        <v>45950</v>
      </c>
      <c r="D493" t="inlineStr">
        <is>
          <t>VÄRMLANDS LÄN</t>
        </is>
      </c>
      <c r="E493" t="inlineStr">
        <is>
          <t>EDA</t>
        </is>
      </c>
      <c r="G493" t="n">
        <v>1.7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42197-2021</t>
        </is>
      </c>
      <c r="B494" s="1" t="n">
        <v>44426</v>
      </c>
      <c r="C494" s="1" t="n">
        <v>45950</v>
      </c>
      <c r="D494" t="inlineStr">
        <is>
          <t>VÄRMLANDS LÄN</t>
        </is>
      </c>
      <c r="E494" t="inlineStr">
        <is>
          <t>EDA</t>
        </is>
      </c>
      <c r="G494" t="n">
        <v>6.2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64698-2023</t>
        </is>
      </c>
      <c r="B495" s="1" t="n">
        <v>45281</v>
      </c>
      <c r="C495" s="1" t="n">
        <v>45950</v>
      </c>
      <c r="D495" t="inlineStr">
        <is>
          <t>VÄRMLANDS LÄN</t>
        </is>
      </c>
      <c r="E495" t="inlineStr">
        <is>
          <t>EDA</t>
        </is>
      </c>
      <c r="G495" t="n">
        <v>3.1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26818-2023</t>
        </is>
      </c>
      <c r="B496" s="1" t="n">
        <v>45090</v>
      </c>
      <c r="C496" s="1" t="n">
        <v>45950</v>
      </c>
      <c r="D496" t="inlineStr">
        <is>
          <t>VÄRMLANDS LÄN</t>
        </is>
      </c>
      <c r="E496" t="inlineStr">
        <is>
          <t>EDA</t>
        </is>
      </c>
      <c r="G496" t="n">
        <v>2.7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39235-2025</t>
        </is>
      </c>
      <c r="B497" s="1" t="n">
        <v>45889.33225694444</v>
      </c>
      <c r="C497" s="1" t="n">
        <v>45950</v>
      </c>
      <c r="D497" t="inlineStr">
        <is>
          <t>VÄRMLANDS LÄN</t>
        </is>
      </c>
      <c r="E497" t="inlineStr">
        <is>
          <t>EDA</t>
        </is>
      </c>
      <c r="F497" t="inlineStr">
        <is>
          <t>Bergvik skog väst AB</t>
        </is>
      </c>
      <c r="G497" t="n">
        <v>5.5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25807-2023</t>
        </is>
      </c>
      <c r="B498" s="1" t="n">
        <v>45090</v>
      </c>
      <c r="C498" s="1" t="n">
        <v>45950</v>
      </c>
      <c r="D498" t="inlineStr">
        <is>
          <t>VÄRMLANDS LÄN</t>
        </is>
      </c>
      <c r="E498" t="inlineStr">
        <is>
          <t>EDA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35878-2024</t>
        </is>
      </c>
      <c r="B499" s="1" t="n">
        <v>45533.35328703704</v>
      </c>
      <c r="C499" s="1" t="n">
        <v>45950</v>
      </c>
      <c r="D499" t="inlineStr">
        <is>
          <t>VÄRMLANDS LÄN</t>
        </is>
      </c>
      <c r="E499" t="inlineStr">
        <is>
          <t>EDA</t>
        </is>
      </c>
      <c r="G499" t="n">
        <v>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14090-2024</t>
        </is>
      </c>
      <c r="B500" s="1" t="n">
        <v>45392.60068287037</v>
      </c>
      <c r="C500" s="1" t="n">
        <v>45950</v>
      </c>
      <c r="D500" t="inlineStr">
        <is>
          <t>VÄRMLANDS LÄN</t>
        </is>
      </c>
      <c r="E500" t="inlineStr">
        <is>
          <t>EDA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43200-2024</t>
        </is>
      </c>
      <c r="B501" s="1" t="n">
        <v>45567.68861111111</v>
      </c>
      <c r="C501" s="1" t="n">
        <v>45950</v>
      </c>
      <c r="D501" t="inlineStr">
        <is>
          <t>VÄRMLANDS LÄN</t>
        </is>
      </c>
      <c r="E501" t="inlineStr">
        <is>
          <t>EDA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64792-2020</t>
        </is>
      </c>
      <c r="B502" s="1" t="n">
        <v>44169</v>
      </c>
      <c r="C502" s="1" t="n">
        <v>45950</v>
      </c>
      <c r="D502" t="inlineStr">
        <is>
          <t>VÄRMLANDS LÄN</t>
        </is>
      </c>
      <c r="E502" t="inlineStr">
        <is>
          <t>EDA</t>
        </is>
      </c>
      <c r="G502" t="n">
        <v>12.1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20424-2025</t>
        </is>
      </c>
      <c r="B503" s="1" t="n">
        <v>45775</v>
      </c>
      <c r="C503" s="1" t="n">
        <v>45950</v>
      </c>
      <c r="D503" t="inlineStr">
        <is>
          <t>VÄRMLANDS LÄN</t>
        </is>
      </c>
      <c r="E503" t="inlineStr">
        <is>
          <t>EDA</t>
        </is>
      </c>
      <c r="G503" t="n">
        <v>1.1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24540-2024</t>
        </is>
      </c>
      <c r="B504" s="1" t="n">
        <v>45460</v>
      </c>
      <c r="C504" s="1" t="n">
        <v>45950</v>
      </c>
      <c r="D504" t="inlineStr">
        <is>
          <t>VÄRMLANDS LÄN</t>
        </is>
      </c>
      <c r="E504" t="inlineStr">
        <is>
          <t>EDA</t>
        </is>
      </c>
      <c r="F504" t="inlineStr">
        <is>
          <t>Bergvik skog väst AB</t>
        </is>
      </c>
      <c r="G504" t="n">
        <v>2.2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12406-2025</t>
        </is>
      </c>
      <c r="B505" s="1" t="n">
        <v>45730.428125</v>
      </c>
      <c r="C505" s="1" t="n">
        <v>45950</v>
      </c>
      <c r="D505" t="inlineStr">
        <is>
          <t>VÄRMLANDS LÄN</t>
        </is>
      </c>
      <c r="E505" t="inlineStr">
        <is>
          <t>EDA</t>
        </is>
      </c>
      <c r="G505" t="n">
        <v>12.7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2386-2024</t>
        </is>
      </c>
      <c r="B506" s="1" t="n">
        <v>45310</v>
      </c>
      <c r="C506" s="1" t="n">
        <v>45950</v>
      </c>
      <c r="D506" t="inlineStr">
        <is>
          <t>VÄRMLANDS LÄN</t>
        </is>
      </c>
      <c r="E506" t="inlineStr">
        <is>
          <t>EDA</t>
        </is>
      </c>
      <c r="G506" t="n">
        <v>1.5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28085-2022</t>
        </is>
      </c>
      <c r="B507" s="1" t="n">
        <v>44746</v>
      </c>
      <c r="C507" s="1" t="n">
        <v>45950</v>
      </c>
      <c r="D507" t="inlineStr">
        <is>
          <t>VÄRMLANDS LÄN</t>
        </is>
      </c>
      <c r="E507" t="inlineStr">
        <is>
          <t>EDA</t>
        </is>
      </c>
      <c r="G507" t="n">
        <v>1.7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12615-2022</t>
        </is>
      </c>
      <c r="B508" s="1" t="n">
        <v>44641.36465277777</v>
      </c>
      <c r="C508" s="1" t="n">
        <v>45950</v>
      </c>
      <c r="D508" t="inlineStr">
        <is>
          <t>VÄRMLANDS LÄN</t>
        </is>
      </c>
      <c r="E508" t="inlineStr">
        <is>
          <t>EDA</t>
        </is>
      </c>
      <c r="G508" t="n">
        <v>2.6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58576-2024</t>
        </is>
      </c>
      <c r="B509" s="1" t="n">
        <v>45635.48516203704</v>
      </c>
      <c r="C509" s="1" t="n">
        <v>45950</v>
      </c>
      <c r="D509" t="inlineStr">
        <is>
          <t>VÄRMLANDS LÄN</t>
        </is>
      </c>
      <c r="E509" t="inlineStr">
        <is>
          <t>EDA</t>
        </is>
      </c>
      <c r="G509" t="n">
        <v>3.9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39883-2025</t>
        </is>
      </c>
      <c r="B510" s="1" t="n">
        <v>45891.62112268519</v>
      </c>
      <c r="C510" s="1" t="n">
        <v>45950</v>
      </c>
      <c r="D510" t="inlineStr">
        <is>
          <t>VÄRMLANDS LÄN</t>
        </is>
      </c>
      <c r="E510" t="inlineStr">
        <is>
          <t>EDA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3766-2025</t>
        </is>
      </c>
      <c r="B511" s="1" t="n">
        <v>45681.60017361111</v>
      </c>
      <c r="C511" s="1" t="n">
        <v>45950</v>
      </c>
      <c r="D511" t="inlineStr">
        <is>
          <t>VÄRMLANDS LÄN</t>
        </is>
      </c>
      <c r="E511" t="inlineStr">
        <is>
          <t>EDA</t>
        </is>
      </c>
      <c r="F511" t="inlineStr">
        <is>
          <t>Kommuner</t>
        </is>
      </c>
      <c r="G511" t="n">
        <v>7.9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46340-2023</t>
        </is>
      </c>
      <c r="B512" s="1" t="n">
        <v>45197</v>
      </c>
      <c r="C512" s="1" t="n">
        <v>45950</v>
      </c>
      <c r="D512" t="inlineStr">
        <is>
          <t>VÄRMLANDS LÄN</t>
        </is>
      </c>
      <c r="E512" t="inlineStr">
        <is>
          <t>EDA</t>
        </is>
      </c>
      <c r="G512" t="n">
        <v>3.1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3885-2023</t>
        </is>
      </c>
      <c r="B513" s="1" t="n">
        <v>44951</v>
      </c>
      <c r="C513" s="1" t="n">
        <v>45950</v>
      </c>
      <c r="D513" t="inlineStr">
        <is>
          <t>VÄRMLANDS LÄN</t>
        </is>
      </c>
      <c r="E513" t="inlineStr">
        <is>
          <t>EDA</t>
        </is>
      </c>
      <c r="G513" t="n">
        <v>0.6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5693-2025</t>
        </is>
      </c>
      <c r="B514" s="1" t="n">
        <v>45694.38700231481</v>
      </c>
      <c r="C514" s="1" t="n">
        <v>45950</v>
      </c>
      <c r="D514" t="inlineStr">
        <is>
          <t>VÄRMLANDS LÄN</t>
        </is>
      </c>
      <c r="E514" t="inlineStr">
        <is>
          <t>EDA</t>
        </is>
      </c>
      <c r="G514" t="n">
        <v>2.4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16512-2023</t>
        </is>
      </c>
      <c r="B515" s="1" t="n">
        <v>45029.64783564815</v>
      </c>
      <c r="C515" s="1" t="n">
        <v>45950</v>
      </c>
      <c r="D515" t="inlineStr">
        <is>
          <t>VÄRMLANDS LÄN</t>
        </is>
      </c>
      <c r="E515" t="inlineStr">
        <is>
          <t>EDA</t>
        </is>
      </c>
      <c r="G515" t="n">
        <v>1.7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39735-2025</t>
        </is>
      </c>
      <c r="B516" s="1" t="n">
        <v>45891</v>
      </c>
      <c r="C516" s="1" t="n">
        <v>45950</v>
      </c>
      <c r="D516" t="inlineStr">
        <is>
          <t>VÄRMLANDS LÄN</t>
        </is>
      </c>
      <c r="E516" t="inlineStr">
        <is>
          <t>EDA</t>
        </is>
      </c>
      <c r="F516" t="inlineStr">
        <is>
          <t>Övriga Aktiebolag</t>
        </is>
      </c>
      <c r="G516" t="n">
        <v>2.1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53961-2024</t>
        </is>
      </c>
      <c r="B517" s="1" t="n">
        <v>45616.3125</v>
      </c>
      <c r="C517" s="1" t="n">
        <v>45950</v>
      </c>
      <c r="D517" t="inlineStr">
        <is>
          <t>VÄRMLANDS LÄN</t>
        </is>
      </c>
      <c r="E517" t="inlineStr">
        <is>
          <t>EDA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25041-2024</t>
        </is>
      </c>
      <c r="B518" s="1" t="n">
        <v>45462.30476851852</v>
      </c>
      <c r="C518" s="1" t="n">
        <v>45950</v>
      </c>
      <c r="D518" t="inlineStr">
        <is>
          <t>VÄRMLANDS LÄN</t>
        </is>
      </c>
      <c r="E518" t="inlineStr">
        <is>
          <t>EDA</t>
        </is>
      </c>
      <c r="G518" t="n">
        <v>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10878-2023</t>
        </is>
      </c>
      <c r="B519" s="1" t="n">
        <v>44991.42932870371</v>
      </c>
      <c r="C519" s="1" t="n">
        <v>45950</v>
      </c>
      <c r="D519" t="inlineStr">
        <is>
          <t>VÄRMLANDS LÄN</t>
        </is>
      </c>
      <c r="E519" t="inlineStr">
        <is>
          <t>EDA</t>
        </is>
      </c>
      <c r="G519" t="n">
        <v>1.5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58234-2022</t>
        </is>
      </c>
      <c r="B520" s="1" t="n">
        <v>44901.39585648148</v>
      </c>
      <c r="C520" s="1" t="n">
        <v>45950</v>
      </c>
      <c r="D520" t="inlineStr">
        <is>
          <t>VÄRMLANDS LÄN</t>
        </is>
      </c>
      <c r="E520" t="inlineStr">
        <is>
          <t>EDA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57599-2023</t>
        </is>
      </c>
      <c r="B521" s="1" t="n">
        <v>45246</v>
      </c>
      <c r="C521" s="1" t="n">
        <v>45950</v>
      </c>
      <c r="D521" t="inlineStr">
        <is>
          <t>VÄRMLANDS LÄN</t>
        </is>
      </c>
      <c r="E521" t="inlineStr">
        <is>
          <t>EDA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39880-2025</t>
        </is>
      </c>
      <c r="B522" s="1" t="n">
        <v>45891.61701388889</v>
      </c>
      <c r="C522" s="1" t="n">
        <v>45950</v>
      </c>
      <c r="D522" t="inlineStr">
        <is>
          <t>VÄRMLANDS LÄN</t>
        </is>
      </c>
      <c r="E522" t="inlineStr">
        <is>
          <t>EDA</t>
        </is>
      </c>
      <c r="G522" t="n">
        <v>2.2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3027-2022</t>
        </is>
      </c>
      <c r="B523" s="1" t="n">
        <v>44581</v>
      </c>
      <c r="C523" s="1" t="n">
        <v>45950</v>
      </c>
      <c r="D523" t="inlineStr">
        <is>
          <t>VÄRMLANDS LÄN</t>
        </is>
      </c>
      <c r="E523" t="inlineStr">
        <is>
          <t>EDA</t>
        </is>
      </c>
      <c r="G523" t="n">
        <v>22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35306-2022</t>
        </is>
      </c>
      <c r="B524" s="1" t="n">
        <v>44798.44091435185</v>
      </c>
      <c r="C524" s="1" t="n">
        <v>45950</v>
      </c>
      <c r="D524" t="inlineStr">
        <is>
          <t>VÄRMLANDS LÄN</t>
        </is>
      </c>
      <c r="E524" t="inlineStr">
        <is>
          <t>EDA</t>
        </is>
      </c>
      <c r="G524" t="n">
        <v>1.1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12141-2023</t>
        </is>
      </c>
      <c r="B525" s="1" t="n">
        <v>44998</v>
      </c>
      <c r="C525" s="1" t="n">
        <v>45950</v>
      </c>
      <c r="D525" t="inlineStr">
        <is>
          <t>VÄRMLANDS LÄN</t>
        </is>
      </c>
      <c r="E525" t="inlineStr">
        <is>
          <t>EDA</t>
        </is>
      </c>
      <c r="G525" t="n">
        <v>0.6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47883-2025</t>
        </is>
      </c>
      <c r="B526" s="1" t="n">
        <v>45932.46296296296</v>
      </c>
      <c r="C526" s="1" t="n">
        <v>45950</v>
      </c>
      <c r="D526" t="inlineStr">
        <is>
          <t>VÄRMLANDS LÄN</t>
        </is>
      </c>
      <c r="E526" t="inlineStr">
        <is>
          <t>EDA</t>
        </is>
      </c>
      <c r="G526" t="n">
        <v>4.7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39906-2025</t>
        </is>
      </c>
      <c r="B527" s="1" t="n">
        <v>45891.64363425926</v>
      </c>
      <c r="C527" s="1" t="n">
        <v>45950</v>
      </c>
      <c r="D527" t="inlineStr">
        <is>
          <t>VÄRMLANDS LÄN</t>
        </is>
      </c>
      <c r="E527" t="inlineStr">
        <is>
          <t>EDA</t>
        </is>
      </c>
      <c r="G527" t="n">
        <v>3.3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49222-2023</t>
        </is>
      </c>
      <c r="B528" s="1" t="n">
        <v>45210.61785879629</v>
      </c>
      <c r="C528" s="1" t="n">
        <v>45950</v>
      </c>
      <c r="D528" t="inlineStr">
        <is>
          <t>VÄRMLANDS LÄN</t>
        </is>
      </c>
      <c r="E528" t="inlineStr">
        <is>
          <t>EDA</t>
        </is>
      </c>
      <c r="G528" t="n">
        <v>3.4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57348-2022</t>
        </is>
      </c>
      <c r="B529" s="1" t="n">
        <v>44896</v>
      </c>
      <c r="C529" s="1" t="n">
        <v>45950</v>
      </c>
      <c r="D529" t="inlineStr">
        <is>
          <t>VÄRMLANDS LÄN</t>
        </is>
      </c>
      <c r="E529" t="inlineStr">
        <is>
          <t>EDA</t>
        </is>
      </c>
      <c r="G529" t="n">
        <v>3.8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39887-2025</t>
        </is>
      </c>
      <c r="B530" s="1" t="n">
        <v>45891</v>
      </c>
      <c r="C530" s="1" t="n">
        <v>45950</v>
      </c>
      <c r="D530" t="inlineStr">
        <is>
          <t>VÄRMLANDS LÄN</t>
        </is>
      </c>
      <c r="E530" t="inlineStr">
        <is>
          <t>EDA</t>
        </is>
      </c>
      <c r="G530" t="n">
        <v>4.7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39894-2025</t>
        </is>
      </c>
      <c r="B531" s="1" t="n">
        <v>45891.63018518518</v>
      </c>
      <c r="C531" s="1" t="n">
        <v>45950</v>
      </c>
      <c r="D531" t="inlineStr">
        <is>
          <t>VÄRMLANDS LÄN</t>
        </is>
      </c>
      <c r="E531" t="inlineStr">
        <is>
          <t>EDA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51143-2024</t>
        </is>
      </c>
      <c r="B532" s="1" t="n">
        <v>45603</v>
      </c>
      <c r="C532" s="1" t="n">
        <v>45950</v>
      </c>
      <c r="D532" t="inlineStr">
        <is>
          <t>VÄRMLANDS LÄN</t>
        </is>
      </c>
      <c r="E532" t="inlineStr">
        <is>
          <t>EDA</t>
        </is>
      </c>
      <c r="G532" t="n">
        <v>4.1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5736-2025</t>
        </is>
      </c>
      <c r="B533" s="1" t="n">
        <v>45694.50721064815</v>
      </c>
      <c r="C533" s="1" t="n">
        <v>45950</v>
      </c>
      <c r="D533" t="inlineStr">
        <is>
          <t>VÄRMLANDS LÄN</t>
        </is>
      </c>
      <c r="E533" t="inlineStr">
        <is>
          <t>EDA</t>
        </is>
      </c>
      <c r="G533" t="n">
        <v>0.5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9183-2023</t>
        </is>
      </c>
      <c r="B534" s="1" t="n">
        <v>44980</v>
      </c>
      <c r="C534" s="1" t="n">
        <v>45950</v>
      </c>
      <c r="D534" t="inlineStr">
        <is>
          <t>VÄRMLANDS LÄN</t>
        </is>
      </c>
      <c r="E534" t="inlineStr">
        <is>
          <t>EDA</t>
        </is>
      </c>
      <c r="G534" t="n">
        <v>2.4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19475-2024</t>
        </is>
      </c>
      <c r="B535" s="1" t="n">
        <v>45429.53825231481</v>
      </c>
      <c r="C535" s="1" t="n">
        <v>45950</v>
      </c>
      <c r="D535" t="inlineStr">
        <is>
          <t>VÄRMLANDS LÄN</t>
        </is>
      </c>
      <c r="E535" t="inlineStr">
        <is>
          <t>EDA</t>
        </is>
      </c>
      <c r="G535" t="n">
        <v>1.2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50831-2022</t>
        </is>
      </c>
      <c r="B536" s="1" t="n">
        <v>44867</v>
      </c>
      <c r="C536" s="1" t="n">
        <v>45950</v>
      </c>
      <c r="D536" t="inlineStr">
        <is>
          <t>VÄRMLANDS LÄN</t>
        </is>
      </c>
      <c r="E536" t="inlineStr">
        <is>
          <t>EDA</t>
        </is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42200-2021</t>
        </is>
      </c>
      <c r="B537" s="1" t="n">
        <v>44426</v>
      </c>
      <c r="C537" s="1" t="n">
        <v>45950</v>
      </c>
      <c r="D537" t="inlineStr">
        <is>
          <t>VÄRMLANDS LÄN</t>
        </is>
      </c>
      <c r="E537" t="inlineStr">
        <is>
          <t>EDA</t>
        </is>
      </c>
      <c r="G537" t="n">
        <v>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42165-2023</t>
        </is>
      </c>
      <c r="B538" s="1" t="n">
        <v>45178</v>
      </c>
      <c r="C538" s="1" t="n">
        <v>45950</v>
      </c>
      <c r="D538" t="inlineStr">
        <is>
          <t>VÄRMLANDS LÄN</t>
        </is>
      </c>
      <c r="E538" t="inlineStr">
        <is>
          <t>EDA</t>
        </is>
      </c>
      <c r="G538" t="n">
        <v>15.6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19520-2022</t>
        </is>
      </c>
      <c r="B539" s="1" t="n">
        <v>44693.58125</v>
      </c>
      <c r="C539" s="1" t="n">
        <v>45950</v>
      </c>
      <c r="D539" t="inlineStr">
        <is>
          <t>VÄRMLANDS LÄN</t>
        </is>
      </c>
      <c r="E539" t="inlineStr">
        <is>
          <t>EDA</t>
        </is>
      </c>
      <c r="G539" t="n">
        <v>5.6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57355-2022</t>
        </is>
      </c>
      <c r="B540" s="1" t="n">
        <v>44896</v>
      </c>
      <c r="C540" s="1" t="n">
        <v>45950</v>
      </c>
      <c r="D540" t="inlineStr">
        <is>
          <t>VÄRMLANDS LÄN</t>
        </is>
      </c>
      <c r="E540" t="inlineStr">
        <is>
          <t>EDA</t>
        </is>
      </c>
      <c r="G540" t="n">
        <v>0.6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17490-2024</t>
        </is>
      </c>
      <c r="B541" s="1" t="n">
        <v>45415.49917824074</v>
      </c>
      <c r="C541" s="1" t="n">
        <v>45950</v>
      </c>
      <c r="D541" t="inlineStr">
        <is>
          <t>VÄRMLANDS LÄN</t>
        </is>
      </c>
      <c r="E541" t="inlineStr">
        <is>
          <t>EDA</t>
        </is>
      </c>
      <c r="G541" t="n">
        <v>3.4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54019-2023</t>
        </is>
      </c>
      <c r="B542" s="1" t="n">
        <v>45231.86333333333</v>
      </c>
      <c r="C542" s="1" t="n">
        <v>45950</v>
      </c>
      <c r="D542" t="inlineStr">
        <is>
          <t>VÄRMLANDS LÄN</t>
        </is>
      </c>
      <c r="E542" t="inlineStr">
        <is>
          <t>EDA</t>
        </is>
      </c>
      <c r="G542" t="n">
        <v>1.6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17382-2025</t>
        </is>
      </c>
      <c r="B543" s="1" t="n">
        <v>45757.30491898148</v>
      </c>
      <c r="C543" s="1" t="n">
        <v>45950</v>
      </c>
      <c r="D543" t="inlineStr">
        <is>
          <t>VÄRMLANDS LÄN</t>
        </is>
      </c>
      <c r="E543" t="inlineStr">
        <is>
          <t>EDA</t>
        </is>
      </c>
      <c r="G543" t="n">
        <v>3.1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13737-2025</t>
        </is>
      </c>
      <c r="B544" s="1" t="n">
        <v>45737.40064814815</v>
      </c>
      <c r="C544" s="1" t="n">
        <v>45950</v>
      </c>
      <c r="D544" t="inlineStr">
        <is>
          <t>VÄRMLANDS LÄN</t>
        </is>
      </c>
      <c r="E544" t="inlineStr">
        <is>
          <t>EDA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13747-2025</t>
        </is>
      </c>
      <c r="B545" s="1" t="n">
        <v>45737.40975694444</v>
      </c>
      <c r="C545" s="1" t="n">
        <v>45950</v>
      </c>
      <c r="D545" t="inlineStr">
        <is>
          <t>VÄRMLANDS LÄN</t>
        </is>
      </c>
      <c r="E545" t="inlineStr">
        <is>
          <t>EDA</t>
        </is>
      </c>
      <c r="G545" t="n">
        <v>3.8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48769-2025</t>
        </is>
      </c>
      <c r="B546" s="1" t="n">
        <v>45936.89217592592</v>
      </c>
      <c r="C546" s="1" t="n">
        <v>45950</v>
      </c>
      <c r="D546" t="inlineStr">
        <is>
          <t>VÄRMLANDS LÄN</t>
        </is>
      </c>
      <c r="E546" t="inlineStr">
        <is>
          <t>EDA</t>
        </is>
      </c>
      <c r="G546" t="n">
        <v>5.3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1923-2024</t>
        </is>
      </c>
      <c r="B547" s="1" t="n">
        <v>45308.43929398148</v>
      </c>
      <c r="C547" s="1" t="n">
        <v>45950</v>
      </c>
      <c r="D547" t="inlineStr">
        <is>
          <t>VÄRMLANDS LÄN</t>
        </is>
      </c>
      <c r="E547" t="inlineStr">
        <is>
          <t>EDA</t>
        </is>
      </c>
      <c r="G547" t="n">
        <v>1.2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48682-2025</t>
        </is>
      </c>
      <c r="B548" s="1" t="n">
        <v>45936.59752314815</v>
      </c>
      <c r="C548" s="1" t="n">
        <v>45950</v>
      </c>
      <c r="D548" t="inlineStr">
        <is>
          <t>VÄRMLANDS LÄN</t>
        </is>
      </c>
      <c r="E548" t="inlineStr">
        <is>
          <t>EDA</t>
        </is>
      </c>
      <c r="F548" t="inlineStr">
        <is>
          <t>Bergvik skog väst AB</t>
        </is>
      </c>
      <c r="G548" t="n">
        <v>3.9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48675-2025</t>
        </is>
      </c>
      <c r="B549" s="1" t="n">
        <v>45936.58976851852</v>
      </c>
      <c r="C549" s="1" t="n">
        <v>45950</v>
      </c>
      <c r="D549" t="inlineStr">
        <is>
          <t>VÄRMLANDS LÄN</t>
        </is>
      </c>
      <c r="E549" t="inlineStr">
        <is>
          <t>EDA</t>
        </is>
      </c>
      <c r="F549" t="inlineStr">
        <is>
          <t>Bergvik skog väst AB</t>
        </is>
      </c>
      <c r="G549" t="n">
        <v>9.699999999999999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24112-2024</t>
        </is>
      </c>
      <c r="B550" s="1" t="n">
        <v>45456.61538194444</v>
      </c>
      <c r="C550" s="1" t="n">
        <v>45950</v>
      </c>
      <c r="D550" t="inlineStr">
        <is>
          <t>VÄRMLANDS LÄN</t>
        </is>
      </c>
      <c r="E550" t="inlineStr">
        <is>
          <t>EDA</t>
        </is>
      </c>
      <c r="G550" t="n">
        <v>6.6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52823-2023</t>
        </is>
      </c>
      <c r="B551" s="1" t="n">
        <v>45226.39951388889</v>
      </c>
      <c r="C551" s="1" t="n">
        <v>45950</v>
      </c>
      <c r="D551" t="inlineStr">
        <is>
          <t>VÄRMLANDS LÄN</t>
        </is>
      </c>
      <c r="E551" t="inlineStr">
        <is>
          <t>EDA</t>
        </is>
      </c>
      <c r="G551" t="n">
        <v>1.1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23047-2025</t>
        </is>
      </c>
      <c r="B552" s="1" t="n">
        <v>45790.69576388889</v>
      </c>
      <c r="C552" s="1" t="n">
        <v>45950</v>
      </c>
      <c r="D552" t="inlineStr">
        <is>
          <t>VÄRMLANDS LÄN</t>
        </is>
      </c>
      <c r="E552" t="inlineStr">
        <is>
          <t>EDA</t>
        </is>
      </c>
      <c r="G552" t="n">
        <v>1.3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6858-2022</t>
        </is>
      </c>
      <c r="B553" s="1" t="n">
        <v>44602.6980787037</v>
      </c>
      <c r="C553" s="1" t="n">
        <v>45950</v>
      </c>
      <c r="D553" t="inlineStr">
        <is>
          <t>VÄRMLANDS LÄN</t>
        </is>
      </c>
      <c r="E553" t="inlineStr">
        <is>
          <t>EDA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34431-2023</t>
        </is>
      </c>
      <c r="B554" s="1" t="n">
        <v>45139</v>
      </c>
      <c r="C554" s="1" t="n">
        <v>45950</v>
      </c>
      <c r="D554" t="inlineStr">
        <is>
          <t>VÄRMLANDS LÄN</t>
        </is>
      </c>
      <c r="E554" t="inlineStr">
        <is>
          <t>EDA</t>
        </is>
      </c>
      <c r="G554" t="n">
        <v>0.9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23038-2025</t>
        </is>
      </c>
      <c r="B555" s="1" t="n">
        <v>45790.66159722222</v>
      </c>
      <c r="C555" s="1" t="n">
        <v>45950</v>
      </c>
      <c r="D555" t="inlineStr">
        <is>
          <t>VÄRMLANDS LÄN</t>
        </is>
      </c>
      <c r="E555" t="inlineStr">
        <is>
          <t>EDA</t>
        </is>
      </c>
      <c r="F555" t="inlineStr">
        <is>
          <t>Bergvik skog väst AB</t>
        </is>
      </c>
      <c r="G555" t="n">
        <v>4.5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57314-2024</t>
        </is>
      </c>
      <c r="B556" s="1" t="n">
        <v>45629</v>
      </c>
      <c r="C556" s="1" t="n">
        <v>45950</v>
      </c>
      <c r="D556" t="inlineStr">
        <is>
          <t>VÄRMLANDS LÄN</t>
        </is>
      </c>
      <c r="E556" t="inlineStr">
        <is>
          <t>EDA</t>
        </is>
      </c>
      <c r="G556" t="n">
        <v>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22294-2023</t>
        </is>
      </c>
      <c r="B557" s="1" t="n">
        <v>45070</v>
      </c>
      <c r="C557" s="1" t="n">
        <v>45950</v>
      </c>
      <c r="D557" t="inlineStr">
        <is>
          <t>VÄRMLANDS LÄN</t>
        </is>
      </c>
      <c r="E557" t="inlineStr">
        <is>
          <t>EDA</t>
        </is>
      </c>
      <c r="G557" t="n">
        <v>4.9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60893-2023</t>
        </is>
      </c>
      <c r="B558" s="1" t="n">
        <v>45261.32729166667</v>
      </c>
      <c r="C558" s="1" t="n">
        <v>45950</v>
      </c>
      <c r="D558" t="inlineStr">
        <is>
          <t>VÄRMLANDS LÄN</t>
        </is>
      </c>
      <c r="E558" t="inlineStr">
        <is>
          <t>EDA</t>
        </is>
      </c>
      <c r="G558" t="n">
        <v>5.6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40741-2025</t>
        </is>
      </c>
      <c r="B559" s="1" t="n">
        <v>45897</v>
      </c>
      <c r="C559" s="1" t="n">
        <v>45950</v>
      </c>
      <c r="D559" t="inlineStr">
        <is>
          <t>VÄRMLANDS LÄN</t>
        </is>
      </c>
      <c r="E559" t="inlineStr">
        <is>
          <t>EDA</t>
        </is>
      </c>
      <c r="F559" t="inlineStr">
        <is>
          <t>Bergvik skog väst AB</t>
        </is>
      </c>
      <c r="G559" t="n">
        <v>1.4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25848-2024</t>
        </is>
      </c>
      <c r="B560" s="1" t="n">
        <v>45467.43847222222</v>
      </c>
      <c r="C560" s="1" t="n">
        <v>45950</v>
      </c>
      <c r="D560" t="inlineStr">
        <is>
          <t>VÄRMLANDS LÄN</t>
        </is>
      </c>
      <c r="E560" t="inlineStr">
        <is>
          <t>EDA</t>
        </is>
      </c>
      <c r="G560" t="n">
        <v>3.1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29230-2023</t>
        </is>
      </c>
      <c r="B561" s="1" t="n">
        <v>45105.61513888889</v>
      </c>
      <c r="C561" s="1" t="n">
        <v>45950</v>
      </c>
      <c r="D561" t="inlineStr">
        <is>
          <t>VÄRMLANDS LÄN</t>
        </is>
      </c>
      <c r="E561" t="inlineStr">
        <is>
          <t>EDA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23482-2025</t>
        </is>
      </c>
      <c r="B562" s="1" t="n">
        <v>45792.46037037037</v>
      </c>
      <c r="C562" s="1" t="n">
        <v>45950</v>
      </c>
      <c r="D562" t="inlineStr">
        <is>
          <t>VÄRMLANDS LÄN</t>
        </is>
      </c>
      <c r="E562" t="inlineStr">
        <is>
          <t>EDA</t>
        </is>
      </c>
      <c r="G562" t="n">
        <v>2.3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26167-2023</t>
        </is>
      </c>
      <c r="B563" s="1" t="n">
        <v>45091</v>
      </c>
      <c r="C563" s="1" t="n">
        <v>45950</v>
      </c>
      <c r="D563" t="inlineStr">
        <is>
          <t>VÄRMLANDS LÄN</t>
        </is>
      </c>
      <c r="E563" t="inlineStr">
        <is>
          <t>EDA</t>
        </is>
      </c>
      <c r="G563" t="n">
        <v>6.1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26174-2023</t>
        </is>
      </c>
      <c r="B564" s="1" t="n">
        <v>45091</v>
      </c>
      <c r="C564" s="1" t="n">
        <v>45950</v>
      </c>
      <c r="D564" t="inlineStr">
        <is>
          <t>VÄRMLANDS LÄN</t>
        </is>
      </c>
      <c r="E564" t="inlineStr">
        <is>
          <t>EDA</t>
        </is>
      </c>
      <c r="G564" t="n">
        <v>3.3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16468-2025</t>
        </is>
      </c>
      <c r="B565" s="1" t="n">
        <v>45751.54429398148</v>
      </c>
      <c r="C565" s="1" t="n">
        <v>45950</v>
      </c>
      <c r="D565" t="inlineStr">
        <is>
          <t>VÄRMLANDS LÄN</t>
        </is>
      </c>
      <c r="E565" t="inlineStr">
        <is>
          <t>EDA</t>
        </is>
      </c>
      <c r="G565" t="n">
        <v>1.1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36157-2023</t>
        </is>
      </c>
      <c r="B566" s="1" t="n">
        <v>45149</v>
      </c>
      <c r="C566" s="1" t="n">
        <v>45950</v>
      </c>
      <c r="D566" t="inlineStr">
        <is>
          <t>VÄRMLANDS LÄN</t>
        </is>
      </c>
      <c r="E566" t="inlineStr">
        <is>
          <t>EDA</t>
        </is>
      </c>
      <c r="F566" t="inlineStr">
        <is>
          <t>Kommuner</t>
        </is>
      </c>
      <c r="G566" t="n">
        <v>0.2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63755-2023</t>
        </is>
      </c>
      <c r="B567" s="1" t="n">
        <v>45278</v>
      </c>
      <c r="C567" s="1" t="n">
        <v>45950</v>
      </c>
      <c r="D567" t="inlineStr">
        <is>
          <t>VÄRMLANDS LÄN</t>
        </is>
      </c>
      <c r="E567" t="inlineStr">
        <is>
          <t>EDA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40826-2024</t>
        </is>
      </c>
      <c r="B568" s="1" t="n">
        <v>45558.56857638889</v>
      </c>
      <c r="C568" s="1" t="n">
        <v>45950</v>
      </c>
      <c r="D568" t="inlineStr">
        <is>
          <t>VÄRMLANDS LÄN</t>
        </is>
      </c>
      <c r="E568" t="inlineStr">
        <is>
          <t>EDA</t>
        </is>
      </c>
      <c r="G568" t="n">
        <v>1.3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56763-2022</t>
        </is>
      </c>
      <c r="B569" s="1" t="n">
        <v>44894.35633101852</v>
      </c>
      <c r="C569" s="1" t="n">
        <v>45950</v>
      </c>
      <c r="D569" t="inlineStr">
        <is>
          <t>VÄRMLANDS LÄN</t>
        </is>
      </c>
      <c r="E569" t="inlineStr">
        <is>
          <t>EDA</t>
        </is>
      </c>
      <c r="G569" t="n">
        <v>2.9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40693-2025</t>
        </is>
      </c>
      <c r="B570" s="1" t="n">
        <v>45897</v>
      </c>
      <c r="C570" s="1" t="n">
        <v>45950</v>
      </c>
      <c r="D570" t="inlineStr">
        <is>
          <t>VÄRMLANDS LÄN</t>
        </is>
      </c>
      <c r="E570" t="inlineStr">
        <is>
          <t>EDA</t>
        </is>
      </c>
      <c r="G570" t="n">
        <v>4.6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40880-2025</t>
        </is>
      </c>
      <c r="B571" s="1" t="n">
        <v>45897.59415509259</v>
      </c>
      <c r="C571" s="1" t="n">
        <v>45950</v>
      </c>
      <c r="D571" t="inlineStr">
        <is>
          <t>VÄRMLANDS LÄN</t>
        </is>
      </c>
      <c r="E571" t="inlineStr">
        <is>
          <t>EDA</t>
        </is>
      </c>
      <c r="F571" t="inlineStr">
        <is>
          <t>Bergvik skog väst AB</t>
        </is>
      </c>
      <c r="G571" t="n">
        <v>4.7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57138-2023</t>
        </is>
      </c>
      <c r="B572" s="1" t="n">
        <v>45245.39134259259</v>
      </c>
      <c r="C572" s="1" t="n">
        <v>45950</v>
      </c>
      <c r="D572" t="inlineStr">
        <is>
          <t>VÄRMLANDS LÄN</t>
        </is>
      </c>
      <c r="E572" t="inlineStr">
        <is>
          <t>EDA</t>
        </is>
      </c>
      <c r="F572" t="inlineStr">
        <is>
          <t>Övriga Aktiebolag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40692-2025</t>
        </is>
      </c>
      <c r="B573" s="1" t="n">
        <v>45897</v>
      </c>
      <c r="C573" s="1" t="n">
        <v>45950</v>
      </c>
      <c r="D573" t="inlineStr">
        <is>
          <t>VÄRMLANDS LÄN</t>
        </is>
      </c>
      <c r="E573" t="inlineStr">
        <is>
          <t>EDA</t>
        </is>
      </c>
      <c r="G573" t="n">
        <v>4.6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49926-2025</t>
        </is>
      </c>
      <c r="B574" s="1" t="n">
        <v>45940.64693287037</v>
      </c>
      <c r="C574" s="1" t="n">
        <v>45950</v>
      </c>
      <c r="D574" t="inlineStr">
        <is>
          <t>VÄRMLANDS LÄN</t>
        </is>
      </c>
      <c r="E574" t="inlineStr">
        <is>
          <t>EDA</t>
        </is>
      </c>
      <c r="F574" t="inlineStr">
        <is>
          <t>Bergvik skog väst AB</t>
        </is>
      </c>
      <c r="G574" t="n">
        <v>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45401-2024</t>
        </is>
      </c>
      <c r="B575" s="1" t="n">
        <v>45576</v>
      </c>
      <c r="C575" s="1" t="n">
        <v>45950</v>
      </c>
      <c r="D575" t="inlineStr">
        <is>
          <t>VÄRMLANDS LÄN</t>
        </is>
      </c>
      <c r="E575" t="inlineStr">
        <is>
          <t>EDA</t>
        </is>
      </c>
      <c r="G575" t="n">
        <v>0.9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37298-2023</t>
        </is>
      </c>
      <c r="B576" s="1" t="n">
        <v>45156.34178240741</v>
      </c>
      <c r="C576" s="1" t="n">
        <v>45950</v>
      </c>
      <c r="D576" t="inlineStr">
        <is>
          <t>VÄRMLANDS LÄN</t>
        </is>
      </c>
      <c r="E576" t="inlineStr">
        <is>
          <t>EDA</t>
        </is>
      </c>
      <c r="G576" t="n">
        <v>1.4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41300-2025</t>
        </is>
      </c>
      <c r="B577" s="1" t="n">
        <v>45898</v>
      </c>
      <c r="C577" s="1" t="n">
        <v>45950</v>
      </c>
      <c r="D577" t="inlineStr">
        <is>
          <t>VÄRMLANDS LÄN</t>
        </is>
      </c>
      <c r="E577" t="inlineStr">
        <is>
          <t>EDA</t>
        </is>
      </c>
      <c r="G577" t="n">
        <v>5.3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15778-2023</t>
        </is>
      </c>
      <c r="B578" s="1" t="n">
        <v>45021</v>
      </c>
      <c r="C578" s="1" t="n">
        <v>45950</v>
      </c>
      <c r="D578" t="inlineStr">
        <is>
          <t>VÄRMLANDS LÄN</t>
        </is>
      </c>
      <c r="E578" t="inlineStr">
        <is>
          <t>EDA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33920-2022</t>
        </is>
      </c>
      <c r="B579" s="1" t="n">
        <v>44790.64056712963</v>
      </c>
      <c r="C579" s="1" t="n">
        <v>45950</v>
      </c>
      <c r="D579" t="inlineStr">
        <is>
          <t>VÄRMLANDS LÄN</t>
        </is>
      </c>
      <c r="E579" t="inlineStr">
        <is>
          <t>EDA</t>
        </is>
      </c>
      <c r="G579" t="n">
        <v>9.800000000000001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49589-2025</t>
        </is>
      </c>
      <c r="B580" s="1" t="n">
        <v>45939</v>
      </c>
      <c r="C580" s="1" t="n">
        <v>45950</v>
      </c>
      <c r="D580" t="inlineStr">
        <is>
          <t>VÄRMLANDS LÄN</t>
        </is>
      </c>
      <c r="E580" t="inlineStr">
        <is>
          <t>EDA</t>
        </is>
      </c>
      <c r="G580" t="n">
        <v>2.5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49592-2025</t>
        </is>
      </c>
      <c r="B581" s="1" t="n">
        <v>45939</v>
      </c>
      <c r="C581" s="1" t="n">
        <v>45950</v>
      </c>
      <c r="D581" t="inlineStr">
        <is>
          <t>VÄRMLANDS LÄN</t>
        </is>
      </c>
      <c r="E581" t="inlineStr">
        <is>
          <t>EDA</t>
        </is>
      </c>
      <c r="G581" t="n">
        <v>1.7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41500-2025</t>
        </is>
      </c>
      <c r="B582" s="1" t="n">
        <v>45901</v>
      </c>
      <c r="C582" s="1" t="n">
        <v>45950</v>
      </c>
      <c r="D582" t="inlineStr">
        <is>
          <t>VÄRMLANDS LÄN</t>
        </is>
      </c>
      <c r="E582" t="inlineStr">
        <is>
          <t>EDA</t>
        </is>
      </c>
      <c r="G582" t="n">
        <v>1.6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49583-2025</t>
        </is>
      </c>
      <c r="B583" s="1" t="n">
        <v>45939</v>
      </c>
      <c r="C583" s="1" t="n">
        <v>45950</v>
      </c>
      <c r="D583" t="inlineStr">
        <is>
          <t>VÄRMLANDS LÄN</t>
        </is>
      </c>
      <c r="E583" t="inlineStr">
        <is>
          <t>EDA</t>
        </is>
      </c>
      <c r="G583" t="n">
        <v>3.1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2905-2023</t>
        </is>
      </c>
      <c r="B584" s="1" t="n">
        <v>44943</v>
      </c>
      <c r="C584" s="1" t="n">
        <v>45950</v>
      </c>
      <c r="D584" t="inlineStr">
        <is>
          <t>VÄRMLANDS LÄN</t>
        </is>
      </c>
      <c r="E584" t="inlineStr">
        <is>
          <t>EDA</t>
        </is>
      </c>
      <c r="G584" t="n">
        <v>2.3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4934-2021</t>
        </is>
      </c>
      <c r="B585" s="1" t="n">
        <v>44227.85186342592</v>
      </c>
      <c r="C585" s="1" t="n">
        <v>45950</v>
      </c>
      <c r="D585" t="inlineStr">
        <is>
          <t>VÄRMLANDS LÄN</t>
        </is>
      </c>
      <c r="E585" t="inlineStr">
        <is>
          <t>EDA</t>
        </is>
      </c>
      <c r="G585" t="n">
        <v>1.2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49186-2025</t>
        </is>
      </c>
      <c r="B586" s="1" t="n">
        <v>45938.406875</v>
      </c>
      <c r="C586" s="1" t="n">
        <v>45950</v>
      </c>
      <c r="D586" t="inlineStr">
        <is>
          <t>VÄRMLANDS LÄN</t>
        </is>
      </c>
      <c r="E586" t="inlineStr">
        <is>
          <t>EDA</t>
        </is>
      </c>
      <c r="G586" t="n">
        <v>6.9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49931-2025</t>
        </is>
      </c>
      <c r="B587" s="1" t="n">
        <v>45940.656875</v>
      </c>
      <c r="C587" s="1" t="n">
        <v>45950</v>
      </c>
      <c r="D587" t="inlineStr">
        <is>
          <t>VÄRMLANDS LÄN</t>
        </is>
      </c>
      <c r="E587" t="inlineStr">
        <is>
          <t>EDA</t>
        </is>
      </c>
      <c r="F587" t="inlineStr">
        <is>
          <t>Bergvik skog väst AB</t>
        </is>
      </c>
      <c r="G587" t="n">
        <v>7.1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24052-2025</t>
        </is>
      </c>
      <c r="B588" s="1" t="n">
        <v>45796.50158564815</v>
      </c>
      <c r="C588" s="1" t="n">
        <v>45950</v>
      </c>
      <c r="D588" t="inlineStr">
        <is>
          <t>VÄRMLANDS LÄN</t>
        </is>
      </c>
      <c r="E588" t="inlineStr">
        <is>
          <t>EDA</t>
        </is>
      </c>
      <c r="G588" t="n">
        <v>1.3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39172-2023</t>
        </is>
      </c>
      <c r="B589" s="1" t="n">
        <v>45166.37347222222</v>
      </c>
      <c r="C589" s="1" t="n">
        <v>45950</v>
      </c>
      <c r="D589" t="inlineStr">
        <is>
          <t>VÄRMLANDS LÄN</t>
        </is>
      </c>
      <c r="E589" t="inlineStr">
        <is>
          <t>EDA</t>
        </is>
      </c>
      <c r="G589" t="n">
        <v>1.1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24462-2025</t>
        </is>
      </c>
      <c r="B590" s="1" t="n">
        <v>45798.35246527778</v>
      </c>
      <c r="C590" s="1" t="n">
        <v>45950</v>
      </c>
      <c r="D590" t="inlineStr">
        <is>
          <t>VÄRMLANDS LÄN</t>
        </is>
      </c>
      <c r="E590" t="inlineStr">
        <is>
          <t>EDA</t>
        </is>
      </c>
      <c r="G590" t="n">
        <v>4.3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12350-2025</t>
        </is>
      </c>
      <c r="B591" s="1" t="n">
        <v>45730</v>
      </c>
      <c r="C591" s="1" t="n">
        <v>45950</v>
      </c>
      <c r="D591" t="inlineStr">
        <is>
          <t>VÄRMLANDS LÄN</t>
        </is>
      </c>
      <c r="E591" t="inlineStr">
        <is>
          <t>EDA</t>
        </is>
      </c>
      <c r="G591" t="n">
        <v>7.4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17742-2025</t>
        </is>
      </c>
      <c r="B592" s="1" t="n">
        <v>45758.47685185185</v>
      </c>
      <c r="C592" s="1" t="n">
        <v>45950</v>
      </c>
      <c r="D592" t="inlineStr">
        <is>
          <t>VÄRMLANDS LÄN</t>
        </is>
      </c>
      <c r="E592" t="inlineStr">
        <is>
          <t>EDA</t>
        </is>
      </c>
      <c r="G592" t="n">
        <v>0.5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41982-2025</t>
        </is>
      </c>
      <c r="B593" s="1" t="n">
        <v>45903</v>
      </c>
      <c r="C593" s="1" t="n">
        <v>45950</v>
      </c>
      <c r="D593" t="inlineStr">
        <is>
          <t>VÄRMLANDS LÄN</t>
        </is>
      </c>
      <c r="E593" t="inlineStr">
        <is>
          <t>EDA</t>
        </is>
      </c>
      <c r="G593" t="n">
        <v>2.6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41984-2025</t>
        </is>
      </c>
      <c r="B594" s="1" t="n">
        <v>45903</v>
      </c>
      <c r="C594" s="1" t="n">
        <v>45950</v>
      </c>
      <c r="D594" t="inlineStr">
        <is>
          <t>VÄRMLANDS LÄN</t>
        </is>
      </c>
      <c r="E594" t="inlineStr">
        <is>
          <t>EDA</t>
        </is>
      </c>
      <c r="G594" t="n">
        <v>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40920-2023</t>
        </is>
      </c>
      <c r="B595" s="1" t="n">
        <v>45173.42797453704</v>
      </c>
      <c r="C595" s="1" t="n">
        <v>45950</v>
      </c>
      <c r="D595" t="inlineStr">
        <is>
          <t>VÄRMLANDS LÄN</t>
        </is>
      </c>
      <c r="E595" t="inlineStr">
        <is>
          <t>EDA</t>
        </is>
      </c>
      <c r="G595" t="n">
        <v>2.9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46927-2025</t>
        </is>
      </c>
      <c r="B596" s="1" t="n">
        <v>45929</v>
      </c>
      <c r="C596" s="1" t="n">
        <v>45950</v>
      </c>
      <c r="D596" t="inlineStr">
        <is>
          <t>VÄRMLANDS LÄN</t>
        </is>
      </c>
      <c r="E596" t="inlineStr">
        <is>
          <t>EDA</t>
        </is>
      </c>
      <c r="G596" t="n">
        <v>1.7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20920-2023</t>
        </is>
      </c>
      <c r="B597" s="1" t="n">
        <v>45061.32634259259</v>
      </c>
      <c r="C597" s="1" t="n">
        <v>45950</v>
      </c>
      <c r="D597" t="inlineStr">
        <is>
          <t>VÄRMLANDS LÄN</t>
        </is>
      </c>
      <c r="E597" t="inlineStr">
        <is>
          <t>EDA</t>
        </is>
      </c>
      <c r="G597" t="n">
        <v>5.7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15919-2025</t>
        </is>
      </c>
      <c r="B598" s="1" t="n">
        <v>45749</v>
      </c>
      <c r="C598" s="1" t="n">
        <v>45950</v>
      </c>
      <c r="D598" t="inlineStr">
        <is>
          <t>VÄRMLANDS LÄN</t>
        </is>
      </c>
      <c r="E598" t="inlineStr">
        <is>
          <t>EDA</t>
        </is>
      </c>
      <c r="F598" t="inlineStr">
        <is>
          <t>Bergvik skog väst AB</t>
        </is>
      </c>
      <c r="G598" t="n">
        <v>12.5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2326-2023</t>
        </is>
      </c>
      <c r="B599" s="1" t="n">
        <v>44942.59430555555</v>
      </c>
      <c r="C599" s="1" t="n">
        <v>45950</v>
      </c>
      <c r="D599" t="inlineStr">
        <is>
          <t>VÄRMLANDS LÄN</t>
        </is>
      </c>
      <c r="E599" t="inlineStr">
        <is>
          <t>EDA</t>
        </is>
      </c>
      <c r="G599" t="n">
        <v>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41994-2025</t>
        </is>
      </c>
      <c r="B600" s="1" t="n">
        <v>45903</v>
      </c>
      <c r="C600" s="1" t="n">
        <v>45950</v>
      </c>
      <c r="D600" t="inlineStr">
        <is>
          <t>VÄRMLANDS LÄN</t>
        </is>
      </c>
      <c r="E600" t="inlineStr">
        <is>
          <t>EDA</t>
        </is>
      </c>
      <c r="G600" t="n">
        <v>1.9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15144-2023</t>
        </is>
      </c>
      <c r="B601" s="1" t="n">
        <v>45016</v>
      </c>
      <c r="C601" s="1" t="n">
        <v>45950</v>
      </c>
      <c r="D601" t="inlineStr">
        <is>
          <t>VÄRMLANDS LÄN</t>
        </is>
      </c>
      <c r="E601" t="inlineStr">
        <is>
          <t>EDA</t>
        </is>
      </c>
      <c r="F601" t="inlineStr">
        <is>
          <t>Övriga statliga verk och myndigheter</t>
        </is>
      </c>
      <c r="G601" t="n">
        <v>0.3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74069-2021</t>
        </is>
      </c>
      <c r="B602" s="1" t="n">
        <v>44557</v>
      </c>
      <c r="C602" s="1" t="n">
        <v>45950</v>
      </c>
      <c r="D602" t="inlineStr">
        <is>
          <t>VÄRMLANDS LÄN</t>
        </is>
      </c>
      <c r="E602" t="inlineStr">
        <is>
          <t>EDA</t>
        </is>
      </c>
      <c r="G602" t="n">
        <v>0.9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998-2023</t>
        </is>
      </c>
      <c r="B603" s="1" t="n">
        <v>44935.41436342592</v>
      </c>
      <c r="C603" s="1" t="n">
        <v>45950</v>
      </c>
      <c r="D603" t="inlineStr">
        <is>
          <t>VÄRMLANDS LÄN</t>
        </is>
      </c>
      <c r="E603" t="inlineStr">
        <is>
          <t>EDA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25728-2025</t>
        </is>
      </c>
      <c r="B604" s="1" t="n">
        <v>45803.72125</v>
      </c>
      <c r="C604" s="1" t="n">
        <v>45950</v>
      </c>
      <c r="D604" t="inlineStr">
        <is>
          <t>VÄRMLANDS LÄN</t>
        </is>
      </c>
      <c r="E604" t="inlineStr">
        <is>
          <t>EDA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25138-2025</t>
        </is>
      </c>
      <c r="B605" s="1" t="n">
        <v>45800.39847222222</v>
      </c>
      <c r="C605" s="1" t="n">
        <v>45950</v>
      </c>
      <c r="D605" t="inlineStr">
        <is>
          <t>VÄRMLANDS LÄN</t>
        </is>
      </c>
      <c r="E605" t="inlineStr">
        <is>
          <t>EDA</t>
        </is>
      </c>
      <c r="G605" t="n">
        <v>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25139-2025</t>
        </is>
      </c>
      <c r="B606" s="1" t="n">
        <v>45800.40030092592</v>
      </c>
      <c r="C606" s="1" t="n">
        <v>45950</v>
      </c>
      <c r="D606" t="inlineStr">
        <is>
          <t>VÄRMLANDS LÄN</t>
        </is>
      </c>
      <c r="E606" t="inlineStr">
        <is>
          <t>EDA</t>
        </is>
      </c>
      <c r="G606" t="n">
        <v>1.4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42009-2025</t>
        </is>
      </c>
      <c r="B607" s="1" t="n">
        <v>45903.56298611111</v>
      </c>
      <c r="C607" s="1" t="n">
        <v>45950</v>
      </c>
      <c r="D607" t="inlineStr">
        <is>
          <t>VÄRMLANDS LÄN</t>
        </is>
      </c>
      <c r="E607" t="inlineStr">
        <is>
          <t>EDA</t>
        </is>
      </c>
      <c r="G607" t="n">
        <v>3.2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1900-2025</t>
        </is>
      </c>
      <c r="B608" s="1" t="n">
        <v>45671.64324074074</v>
      </c>
      <c r="C608" s="1" t="n">
        <v>45950</v>
      </c>
      <c r="D608" t="inlineStr">
        <is>
          <t>VÄRMLANDS LÄN</t>
        </is>
      </c>
      <c r="E608" t="inlineStr">
        <is>
          <t>EDA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24917-2023</t>
        </is>
      </c>
      <c r="B609" s="1" t="n">
        <v>45085</v>
      </c>
      <c r="C609" s="1" t="n">
        <v>45950</v>
      </c>
      <c r="D609" t="inlineStr">
        <is>
          <t>VÄRMLANDS LÄN</t>
        </is>
      </c>
      <c r="E609" t="inlineStr">
        <is>
          <t>EDA</t>
        </is>
      </c>
      <c r="G609" t="n">
        <v>12.9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12341-2025</t>
        </is>
      </c>
      <c r="B610" s="1" t="n">
        <v>45730.33796296296</v>
      </c>
      <c r="C610" s="1" t="n">
        <v>45950</v>
      </c>
      <c r="D610" t="inlineStr">
        <is>
          <t>VÄRMLANDS LÄN</t>
        </is>
      </c>
      <c r="E610" t="inlineStr">
        <is>
          <t>EDA</t>
        </is>
      </c>
      <c r="G610" t="n">
        <v>1.9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41996-2025</t>
        </is>
      </c>
      <c r="B611" s="1" t="n">
        <v>45903</v>
      </c>
      <c r="C611" s="1" t="n">
        <v>45950</v>
      </c>
      <c r="D611" t="inlineStr">
        <is>
          <t>VÄRMLANDS LÄN</t>
        </is>
      </c>
      <c r="E611" t="inlineStr">
        <is>
          <t>EDA</t>
        </is>
      </c>
      <c r="G611" t="n">
        <v>4.7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3110-2021</t>
        </is>
      </c>
      <c r="B612" s="1" t="n">
        <v>44217</v>
      </c>
      <c r="C612" s="1" t="n">
        <v>45950</v>
      </c>
      <c r="D612" t="inlineStr">
        <is>
          <t>VÄRMLANDS LÄN</t>
        </is>
      </c>
      <c r="E612" t="inlineStr">
        <is>
          <t>EDA</t>
        </is>
      </c>
      <c r="G612" t="n">
        <v>0.6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45747-2024</t>
        </is>
      </c>
      <c r="B613" s="1" t="n">
        <v>45579</v>
      </c>
      <c r="C613" s="1" t="n">
        <v>45950</v>
      </c>
      <c r="D613" t="inlineStr">
        <is>
          <t>VÄRMLANDS LÄN</t>
        </is>
      </c>
      <c r="E613" t="inlineStr">
        <is>
          <t>EDA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25929-2025</t>
        </is>
      </c>
      <c r="B614" s="1" t="n">
        <v>45804.57912037037</v>
      </c>
      <c r="C614" s="1" t="n">
        <v>45950</v>
      </c>
      <c r="D614" t="inlineStr">
        <is>
          <t>VÄRMLANDS LÄN</t>
        </is>
      </c>
      <c r="E614" t="inlineStr">
        <is>
          <t>EDA</t>
        </is>
      </c>
      <c r="G614" t="n">
        <v>1.7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63272-2023</t>
        </is>
      </c>
      <c r="B615" s="1" t="n">
        <v>45273.78820601852</v>
      </c>
      <c r="C615" s="1" t="n">
        <v>45950</v>
      </c>
      <c r="D615" t="inlineStr">
        <is>
          <t>VÄRMLANDS LÄN</t>
        </is>
      </c>
      <c r="E615" t="inlineStr">
        <is>
          <t>EDA</t>
        </is>
      </c>
      <c r="G615" t="n">
        <v>0.5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51007-2025</t>
        </is>
      </c>
      <c r="B616" s="1" t="n">
        <v>45946</v>
      </c>
      <c r="C616" s="1" t="n">
        <v>45950</v>
      </c>
      <c r="D616" t="inlineStr">
        <is>
          <t>VÄRMLANDS LÄN</t>
        </is>
      </c>
      <c r="E616" t="inlineStr">
        <is>
          <t>EDA</t>
        </is>
      </c>
      <c r="G616" t="n">
        <v>0.9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26237-2025</t>
        </is>
      </c>
      <c r="B617" s="1" t="n">
        <v>45805</v>
      </c>
      <c r="C617" s="1" t="n">
        <v>45950</v>
      </c>
      <c r="D617" t="inlineStr">
        <is>
          <t>VÄRMLANDS LÄN</t>
        </is>
      </c>
      <c r="E617" t="inlineStr">
        <is>
          <t>EDA</t>
        </is>
      </c>
      <c r="F617" t="inlineStr">
        <is>
          <t>Bergvik skog väst AB</t>
        </is>
      </c>
      <c r="G617" t="n">
        <v>6.2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51073-2025</t>
        </is>
      </c>
      <c r="B618" s="1" t="n">
        <v>45946</v>
      </c>
      <c r="C618" s="1" t="n">
        <v>45950</v>
      </c>
      <c r="D618" t="inlineStr">
        <is>
          <t>VÄRMLANDS LÄN</t>
        </is>
      </c>
      <c r="E618" t="inlineStr">
        <is>
          <t>EDA</t>
        </is>
      </c>
      <c r="G618" t="n">
        <v>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3434-2025</t>
        </is>
      </c>
      <c r="B619" s="1" t="n">
        <v>45680.4343287037</v>
      </c>
      <c r="C619" s="1" t="n">
        <v>45950</v>
      </c>
      <c r="D619" t="inlineStr">
        <is>
          <t>VÄRMLANDS LÄN</t>
        </is>
      </c>
      <c r="E619" t="inlineStr">
        <is>
          <t>EDA</t>
        </is>
      </c>
      <c r="G619" t="n">
        <v>0.6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1928-2022</t>
        </is>
      </c>
      <c r="B620" s="1" t="n">
        <v>44575.42931712963</v>
      </c>
      <c r="C620" s="1" t="n">
        <v>45950</v>
      </c>
      <c r="D620" t="inlineStr">
        <is>
          <t>VÄRMLANDS LÄN</t>
        </is>
      </c>
      <c r="E620" t="inlineStr">
        <is>
          <t>EDA</t>
        </is>
      </c>
      <c r="G620" t="n">
        <v>7.5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26004-2025</t>
        </is>
      </c>
      <c r="B621" s="1" t="n">
        <v>45804.66979166667</v>
      </c>
      <c r="C621" s="1" t="n">
        <v>45950</v>
      </c>
      <c r="D621" t="inlineStr">
        <is>
          <t>VÄRMLANDS LÄN</t>
        </is>
      </c>
      <c r="E621" t="inlineStr">
        <is>
          <t>EDA</t>
        </is>
      </c>
      <c r="G621" t="n">
        <v>1.3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34914-2023</t>
        </is>
      </c>
      <c r="B622" s="1" t="n">
        <v>45142</v>
      </c>
      <c r="C622" s="1" t="n">
        <v>45950</v>
      </c>
      <c r="D622" t="inlineStr">
        <is>
          <t>VÄRMLANDS LÄN</t>
        </is>
      </c>
      <c r="E622" t="inlineStr">
        <is>
          <t>EDA</t>
        </is>
      </c>
      <c r="G622" t="n">
        <v>0.8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34917-2023</t>
        </is>
      </c>
      <c r="B623" s="1" t="n">
        <v>45142.46916666667</v>
      </c>
      <c r="C623" s="1" t="n">
        <v>45950</v>
      </c>
      <c r="D623" t="inlineStr">
        <is>
          <t>VÄRMLANDS LÄN</t>
        </is>
      </c>
      <c r="E623" t="inlineStr">
        <is>
          <t>EDA</t>
        </is>
      </c>
      <c r="G623" t="n">
        <v>0.7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53925-2023</t>
        </is>
      </c>
      <c r="B624" s="1" t="n">
        <v>45231</v>
      </c>
      <c r="C624" s="1" t="n">
        <v>45950</v>
      </c>
      <c r="D624" t="inlineStr">
        <is>
          <t>VÄRMLANDS LÄN</t>
        </is>
      </c>
      <c r="E624" t="inlineStr">
        <is>
          <t>EDA</t>
        </is>
      </c>
      <c r="G624" t="n">
        <v>2.4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59659-2022</t>
        </is>
      </c>
      <c r="B625" s="1" t="n">
        <v>44908</v>
      </c>
      <c r="C625" s="1" t="n">
        <v>45950</v>
      </c>
      <c r="D625" t="inlineStr">
        <is>
          <t>VÄRMLANDS LÄN</t>
        </is>
      </c>
      <c r="E625" t="inlineStr">
        <is>
          <t>EDA</t>
        </is>
      </c>
      <c r="G625" t="n">
        <v>2.6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42229-2025</t>
        </is>
      </c>
      <c r="B626" s="1" t="n">
        <v>45904</v>
      </c>
      <c r="C626" s="1" t="n">
        <v>45950</v>
      </c>
      <c r="D626" t="inlineStr">
        <is>
          <t>VÄRMLANDS LÄN</t>
        </is>
      </c>
      <c r="E626" t="inlineStr">
        <is>
          <t>EDA</t>
        </is>
      </c>
      <c r="G626" t="n">
        <v>2.1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50120-2024</t>
        </is>
      </c>
      <c r="B627" s="1" t="n">
        <v>45600</v>
      </c>
      <c r="C627" s="1" t="n">
        <v>45950</v>
      </c>
      <c r="D627" t="inlineStr">
        <is>
          <t>VÄRMLANDS LÄN</t>
        </is>
      </c>
      <c r="E627" t="inlineStr">
        <is>
          <t>EDA</t>
        </is>
      </c>
      <c r="G627" t="n">
        <v>3.2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26501-2023</t>
        </is>
      </c>
      <c r="B628" s="1" t="n">
        <v>45092.52130787037</v>
      </c>
      <c r="C628" s="1" t="n">
        <v>45950</v>
      </c>
      <c r="D628" t="inlineStr">
        <is>
          <t>VÄRMLANDS LÄN</t>
        </is>
      </c>
      <c r="E628" t="inlineStr">
        <is>
          <t>EDA</t>
        </is>
      </c>
      <c r="G628" t="n">
        <v>0.9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43336-2025</t>
        </is>
      </c>
      <c r="B629" s="1" t="n">
        <v>45910</v>
      </c>
      <c r="C629" s="1" t="n">
        <v>45950</v>
      </c>
      <c r="D629" t="inlineStr">
        <is>
          <t>VÄRMLANDS LÄN</t>
        </is>
      </c>
      <c r="E629" t="inlineStr">
        <is>
          <t>EDA</t>
        </is>
      </c>
      <c r="G629" t="n">
        <v>2.3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5081-2025</t>
        </is>
      </c>
      <c r="B630" s="1" t="n">
        <v>45691</v>
      </c>
      <c r="C630" s="1" t="n">
        <v>45950</v>
      </c>
      <c r="D630" t="inlineStr">
        <is>
          <t>VÄRMLANDS LÄN</t>
        </is>
      </c>
      <c r="E630" t="inlineStr">
        <is>
          <t>EDA</t>
        </is>
      </c>
      <c r="G630" t="n">
        <v>3.3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37609-2024</t>
        </is>
      </c>
      <c r="B631" s="1" t="n">
        <v>45541.49884259259</v>
      </c>
      <c r="C631" s="1" t="n">
        <v>45950</v>
      </c>
      <c r="D631" t="inlineStr">
        <is>
          <t>VÄRMLANDS LÄN</t>
        </is>
      </c>
      <c r="E631" t="inlineStr">
        <is>
          <t>EDA</t>
        </is>
      </c>
      <c r="G631" t="n">
        <v>1.9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2411-2024</t>
        </is>
      </c>
      <c r="B632" s="1" t="n">
        <v>45310</v>
      </c>
      <c r="C632" s="1" t="n">
        <v>45950</v>
      </c>
      <c r="D632" t="inlineStr">
        <is>
          <t>VÄRMLANDS LÄN</t>
        </is>
      </c>
      <c r="E632" t="inlineStr">
        <is>
          <t>EDA</t>
        </is>
      </c>
      <c r="G632" t="n">
        <v>3.8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50225-2024</t>
        </is>
      </c>
      <c r="B633" s="1" t="n">
        <v>45600</v>
      </c>
      <c r="C633" s="1" t="n">
        <v>45950</v>
      </c>
      <c r="D633" t="inlineStr">
        <is>
          <t>VÄRMLANDS LÄN</t>
        </is>
      </c>
      <c r="E633" t="inlineStr">
        <is>
          <t>EDA</t>
        </is>
      </c>
      <c r="G633" t="n">
        <v>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26994-2025</t>
        </is>
      </c>
      <c r="B634" s="1" t="n">
        <v>45811</v>
      </c>
      <c r="C634" s="1" t="n">
        <v>45950</v>
      </c>
      <c r="D634" t="inlineStr">
        <is>
          <t>VÄRMLANDS LÄN</t>
        </is>
      </c>
      <c r="E634" t="inlineStr">
        <is>
          <t>EDA</t>
        </is>
      </c>
      <c r="G634" t="n">
        <v>2.8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11400-2025</t>
        </is>
      </c>
      <c r="B635" s="1" t="n">
        <v>45726.57450231481</v>
      </c>
      <c r="C635" s="1" t="n">
        <v>45950</v>
      </c>
      <c r="D635" t="inlineStr">
        <is>
          <t>VÄRMLANDS LÄN</t>
        </is>
      </c>
      <c r="E635" t="inlineStr">
        <is>
          <t>EDA</t>
        </is>
      </c>
      <c r="G635" t="n">
        <v>2.3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389-2024</t>
        </is>
      </c>
      <c r="B636" s="1" t="n">
        <v>45296</v>
      </c>
      <c r="C636" s="1" t="n">
        <v>45950</v>
      </c>
      <c r="D636" t="inlineStr">
        <is>
          <t>VÄRMLANDS LÄN</t>
        </is>
      </c>
      <c r="E636" t="inlineStr">
        <is>
          <t>EDA</t>
        </is>
      </c>
      <c r="G636" t="n">
        <v>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56146-2024</t>
        </is>
      </c>
      <c r="B637" s="1" t="n">
        <v>45624.50635416667</v>
      </c>
      <c r="C637" s="1" t="n">
        <v>45950</v>
      </c>
      <c r="D637" t="inlineStr">
        <is>
          <t>VÄRMLANDS LÄN</t>
        </is>
      </c>
      <c r="E637" t="inlineStr">
        <is>
          <t>EDA</t>
        </is>
      </c>
      <c r="G637" t="n">
        <v>1.4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63488-2023</t>
        </is>
      </c>
      <c r="B638" s="1" t="n">
        <v>45274.66740740741</v>
      </c>
      <c r="C638" s="1" t="n">
        <v>45950</v>
      </c>
      <c r="D638" t="inlineStr">
        <is>
          <t>VÄRMLANDS LÄN</t>
        </is>
      </c>
      <c r="E638" t="inlineStr">
        <is>
          <t>EDA</t>
        </is>
      </c>
      <c r="G638" t="n">
        <v>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56481-2023</t>
        </is>
      </c>
      <c r="B639" s="1" t="n">
        <v>45243</v>
      </c>
      <c r="C639" s="1" t="n">
        <v>45950</v>
      </c>
      <c r="D639" t="inlineStr">
        <is>
          <t>VÄRMLANDS LÄN</t>
        </is>
      </c>
      <c r="E639" t="inlineStr">
        <is>
          <t>EDA</t>
        </is>
      </c>
      <c r="G639" t="n">
        <v>9.9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32073-2023</t>
        </is>
      </c>
      <c r="B640" s="1" t="n">
        <v>45119.58086805556</v>
      </c>
      <c r="C640" s="1" t="n">
        <v>45950</v>
      </c>
      <c r="D640" t="inlineStr">
        <is>
          <t>VÄRMLANDS LÄN</t>
        </is>
      </c>
      <c r="E640" t="inlineStr">
        <is>
          <t>EDA</t>
        </is>
      </c>
      <c r="G640" t="n">
        <v>3.2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18765-2024</t>
        </is>
      </c>
      <c r="B641" s="1" t="n">
        <v>45426</v>
      </c>
      <c r="C641" s="1" t="n">
        <v>45950</v>
      </c>
      <c r="D641" t="inlineStr">
        <is>
          <t>VÄRMLANDS LÄN</t>
        </is>
      </c>
      <c r="E641" t="inlineStr">
        <is>
          <t>EDA</t>
        </is>
      </c>
      <c r="G641" t="n">
        <v>1.4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39583-2024</t>
        </is>
      </c>
      <c r="B642" s="1" t="n">
        <v>45552</v>
      </c>
      <c r="C642" s="1" t="n">
        <v>45950</v>
      </c>
      <c r="D642" t="inlineStr">
        <is>
          <t>VÄRMLANDS LÄN</t>
        </is>
      </c>
      <c r="E642" t="inlineStr">
        <is>
          <t>EDA</t>
        </is>
      </c>
      <c r="F642" t="inlineStr">
        <is>
          <t>Kommuner</t>
        </is>
      </c>
      <c r="G642" t="n">
        <v>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26946-2025</t>
        </is>
      </c>
      <c r="B643" s="1" t="n">
        <v>45811.43113425926</v>
      </c>
      <c r="C643" s="1" t="n">
        <v>45950</v>
      </c>
      <c r="D643" t="inlineStr">
        <is>
          <t>VÄRMLANDS LÄN</t>
        </is>
      </c>
      <c r="E643" t="inlineStr">
        <is>
          <t>EDA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46293-2023</t>
        </is>
      </c>
      <c r="B644" s="1" t="n">
        <v>45197.32480324074</v>
      </c>
      <c r="C644" s="1" t="n">
        <v>45950</v>
      </c>
      <c r="D644" t="inlineStr">
        <is>
          <t>VÄRMLANDS LÄN</t>
        </is>
      </c>
      <c r="E644" t="inlineStr">
        <is>
          <t>EDA</t>
        </is>
      </c>
      <c r="G644" t="n">
        <v>0.5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52187-2023</t>
        </is>
      </c>
      <c r="B645" s="1" t="n">
        <v>45224</v>
      </c>
      <c r="C645" s="1" t="n">
        <v>45950</v>
      </c>
      <c r="D645" t="inlineStr">
        <is>
          <t>VÄRMLANDS LÄN</t>
        </is>
      </c>
      <c r="E645" t="inlineStr">
        <is>
          <t>EDA</t>
        </is>
      </c>
      <c r="G645" t="n">
        <v>1.5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26947-2025</t>
        </is>
      </c>
      <c r="B646" s="1" t="n">
        <v>45811.43344907407</v>
      </c>
      <c r="C646" s="1" t="n">
        <v>45950</v>
      </c>
      <c r="D646" t="inlineStr">
        <is>
          <t>VÄRMLANDS LÄN</t>
        </is>
      </c>
      <c r="E646" t="inlineStr">
        <is>
          <t>EDA</t>
        </is>
      </c>
      <c r="G646" t="n">
        <v>1.7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12091-2025</t>
        </is>
      </c>
      <c r="B647" s="1" t="n">
        <v>45728</v>
      </c>
      <c r="C647" s="1" t="n">
        <v>45950</v>
      </c>
      <c r="D647" t="inlineStr">
        <is>
          <t>VÄRMLANDS LÄN</t>
        </is>
      </c>
      <c r="E647" t="inlineStr">
        <is>
          <t>EDA</t>
        </is>
      </c>
      <c r="G647" t="n">
        <v>1.9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35705-2024</t>
        </is>
      </c>
      <c r="B648" s="1" t="n">
        <v>45532.46422453703</v>
      </c>
      <c r="C648" s="1" t="n">
        <v>45950</v>
      </c>
      <c r="D648" t="inlineStr">
        <is>
          <t>VÄRMLANDS LÄN</t>
        </is>
      </c>
      <c r="E648" t="inlineStr">
        <is>
          <t>EDA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12286-2025</t>
        </is>
      </c>
      <c r="B649" s="1" t="n">
        <v>45729</v>
      </c>
      <c r="C649" s="1" t="n">
        <v>45950</v>
      </c>
      <c r="D649" t="inlineStr">
        <is>
          <t>VÄRMLANDS LÄN</t>
        </is>
      </c>
      <c r="E649" t="inlineStr">
        <is>
          <t>EDA</t>
        </is>
      </c>
      <c r="G649" t="n">
        <v>2.7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26796-2025</t>
        </is>
      </c>
      <c r="B650" s="1" t="n">
        <v>45810.60024305555</v>
      </c>
      <c r="C650" s="1" t="n">
        <v>45950</v>
      </c>
      <c r="D650" t="inlineStr">
        <is>
          <t>VÄRMLANDS LÄN</t>
        </is>
      </c>
      <c r="E650" t="inlineStr">
        <is>
          <t>EDA</t>
        </is>
      </c>
      <c r="F650" t="inlineStr">
        <is>
          <t>Bergvik skog väst AB</t>
        </is>
      </c>
      <c r="G650" t="n">
        <v>8.9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12239-2024</t>
        </is>
      </c>
      <c r="B651" s="1" t="n">
        <v>45378</v>
      </c>
      <c r="C651" s="1" t="n">
        <v>45950</v>
      </c>
      <c r="D651" t="inlineStr">
        <is>
          <t>VÄRMLANDS LÄN</t>
        </is>
      </c>
      <c r="E651" t="inlineStr">
        <is>
          <t>EDA</t>
        </is>
      </c>
      <c r="G651" t="n">
        <v>1.5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6490-2023</t>
        </is>
      </c>
      <c r="B652" s="1" t="n">
        <v>44966</v>
      </c>
      <c r="C652" s="1" t="n">
        <v>45950</v>
      </c>
      <c r="D652" t="inlineStr">
        <is>
          <t>VÄRMLANDS LÄN</t>
        </is>
      </c>
      <c r="E652" t="inlineStr">
        <is>
          <t>EDA</t>
        </is>
      </c>
      <c r="F652" t="inlineStr">
        <is>
          <t>Övriga statliga verk och myndigheter</t>
        </is>
      </c>
      <c r="G652" t="n">
        <v>4.4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31077-2024</t>
        </is>
      </c>
      <c r="B653" s="1" t="n">
        <v>45502.4609375</v>
      </c>
      <c r="C653" s="1" t="n">
        <v>45950</v>
      </c>
      <c r="D653" t="inlineStr">
        <is>
          <t>VÄRMLANDS LÄN</t>
        </is>
      </c>
      <c r="E653" t="inlineStr">
        <is>
          <t>EDA</t>
        </is>
      </c>
      <c r="G653" t="n">
        <v>3.7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62981-2020</t>
        </is>
      </c>
      <c r="B654" s="1" t="n">
        <v>44162</v>
      </c>
      <c r="C654" s="1" t="n">
        <v>45950</v>
      </c>
      <c r="D654" t="inlineStr">
        <is>
          <t>VÄRMLANDS LÄN</t>
        </is>
      </c>
      <c r="E654" t="inlineStr">
        <is>
          <t>EDA</t>
        </is>
      </c>
      <c r="G654" t="n">
        <v>3.5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41705-2023</t>
        </is>
      </c>
      <c r="B655" s="1" t="n">
        <v>45176.38581018519</v>
      </c>
      <c r="C655" s="1" t="n">
        <v>45950</v>
      </c>
      <c r="D655" t="inlineStr">
        <is>
          <t>VÄRMLANDS LÄN</t>
        </is>
      </c>
      <c r="E655" t="inlineStr">
        <is>
          <t>EDA</t>
        </is>
      </c>
      <c r="G655" t="n">
        <v>3.5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53639-2024</t>
        </is>
      </c>
      <c r="B656" s="1" t="n">
        <v>45614.86993055556</v>
      </c>
      <c r="C656" s="1" t="n">
        <v>45950</v>
      </c>
      <c r="D656" t="inlineStr">
        <is>
          <t>VÄRMLANDS LÄN</t>
        </is>
      </c>
      <c r="E656" t="inlineStr">
        <is>
          <t>EDA</t>
        </is>
      </c>
      <c r="G656" t="n">
        <v>0.9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53697-2024</t>
        </is>
      </c>
      <c r="B657" s="1" t="n">
        <v>45615.38655092593</v>
      </c>
      <c r="C657" s="1" t="n">
        <v>45950</v>
      </c>
      <c r="D657" t="inlineStr">
        <is>
          <t>VÄRMLANDS LÄN</t>
        </is>
      </c>
      <c r="E657" t="inlineStr">
        <is>
          <t>EDA</t>
        </is>
      </c>
      <c r="G657" t="n">
        <v>2.2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46297-2023</t>
        </is>
      </c>
      <c r="B658" s="1" t="n">
        <v>45197</v>
      </c>
      <c r="C658" s="1" t="n">
        <v>45950</v>
      </c>
      <c r="D658" t="inlineStr">
        <is>
          <t>VÄRMLANDS LÄN</t>
        </is>
      </c>
      <c r="E658" t="inlineStr">
        <is>
          <t>EDA</t>
        </is>
      </c>
      <c r="G658" t="n">
        <v>2.4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45985-2024</t>
        </is>
      </c>
      <c r="B659" s="1" t="n">
        <v>45580</v>
      </c>
      <c r="C659" s="1" t="n">
        <v>45950</v>
      </c>
      <c r="D659" t="inlineStr">
        <is>
          <t>VÄRMLANDS LÄN</t>
        </is>
      </c>
      <c r="E659" t="inlineStr">
        <is>
          <t>EDA</t>
        </is>
      </c>
      <c r="G659" t="n">
        <v>6.2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70554-2021</t>
        </is>
      </c>
      <c r="B660" s="1" t="n">
        <v>44537.31429398148</v>
      </c>
      <c r="C660" s="1" t="n">
        <v>45950</v>
      </c>
      <c r="D660" t="inlineStr">
        <is>
          <t>VÄRMLANDS LÄN</t>
        </is>
      </c>
      <c r="E660" t="inlineStr">
        <is>
          <t>EDA</t>
        </is>
      </c>
      <c r="G660" t="n">
        <v>1.1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56715-2024</t>
        </is>
      </c>
      <c r="B661" s="1" t="n">
        <v>45628.31179398148</v>
      </c>
      <c r="C661" s="1" t="n">
        <v>45950</v>
      </c>
      <c r="D661" t="inlineStr">
        <is>
          <t>VÄRMLANDS LÄN</t>
        </is>
      </c>
      <c r="E661" t="inlineStr">
        <is>
          <t>EDA</t>
        </is>
      </c>
      <c r="G661" t="n">
        <v>2.5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8942-2022</t>
        </is>
      </c>
      <c r="B662" s="1" t="n">
        <v>44614.7774537037</v>
      </c>
      <c r="C662" s="1" t="n">
        <v>45950</v>
      </c>
      <c r="D662" t="inlineStr">
        <is>
          <t>VÄRMLANDS LÄN</t>
        </is>
      </c>
      <c r="E662" t="inlineStr">
        <is>
          <t>EDA</t>
        </is>
      </c>
      <c r="G662" t="n">
        <v>2.1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27653-2025</t>
        </is>
      </c>
      <c r="B663" s="1" t="n">
        <v>45813.59876157407</v>
      </c>
      <c r="C663" s="1" t="n">
        <v>45950</v>
      </c>
      <c r="D663" t="inlineStr">
        <is>
          <t>VÄRMLANDS LÄN</t>
        </is>
      </c>
      <c r="E663" t="inlineStr">
        <is>
          <t>EDA</t>
        </is>
      </c>
      <c r="G663" t="n">
        <v>0.9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27191-2025</t>
        </is>
      </c>
      <c r="B664" s="1" t="n">
        <v>45812.37256944444</v>
      </c>
      <c r="C664" s="1" t="n">
        <v>45950</v>
      </c>
      <c r="D664" t="inlineStr">
        <is>
          <t>VÄRMLANDS LÄN</t>
        </is>
      </c>
      <c r="E664" t="inlineStr">
        <is>
          <t>EDA</t>
        </is>
      </c>
      <c r="F664" t="inlineStr">
        <is>
          <t>Bergvik skog väst AB</t>
        </is>
      </c>
      <c r="G664" t="n">
        <v>1.8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17780-2023</t>
        </is>
      </c>
      <c r="B665" s="1" t="n">
        <v>45037.53892361111</v>
      </c>
      <c r="C665" s="1" t="n">
        <v>45950</v>
      </c>
      <c r="D665" t="inlineStr">
        <is>
          <t>VÄRMLANDS LÄN</t>
        </is>
      </c>
      <c r="E665" t="inlineStr">
        <is>
          <t>EDA</t>
        </is>
      </c>
      <c r="G665" t="n">
        <v>1.5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18618-2023</t>
        </is>
      </c>
      <c r="B666" s="1" t="n">
        <v>45041</v>
      </c>
      <c r="C666" s="1" t="n">
        <v>45950</v>
      </c>
      <c r="D666" t="inlineStr">
        <is>
          <t>VÄRMLANDS LÄN</t>
        </is>
      </c>
      <c r="E666" t="inlineStr">
        <is>
          <t>EDA</t>
        </is>
      </c>
      <c r="G666" t="n">
        <v>0.5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10154-2025</t>
        </is>
      </c>
      <c r="B667" s="1" t="n">
        <v>45719</v>
      </c>
      <c r="C667" s="1" t="n">
        <v>45950</v>
      </c>
      <c r="D667" t="inlineStr">
        <is>
          <t>VÄRMLANDS LÄN</t>
        </is>
      </c>
      <c r="E667" t="inlineStr">
        <is>
          <t>EDA</t>
        </is>
      </c>
      <c r="G667" t="n">
        <v>2.7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46646-2024</t>
        </is>
      </c>
      <c r="B668" s="1" t="n">
        <v>45583.35133101852</v>
      </c>
      <c r="C668" s="1" t="n">
        <v>45950</v>
      </c>
      <c r="D668" t="inlineStr">
        <is>
          <t>VÄRMLANDS LÄN</t>
        </is>
      </c>
      <c r="E668" t="inlineStr">
        <is>
          <t>EDA</t>
        </is>
      </c>
      <c r="G668" t="n">
        <v>1.8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27640-2025</t>
        </is>
      </c>
      <c r="B669" s="1" t="n">
        <v>45813.58407407408</v>
      </c>
      <c r="C669" s="1" t="n">
        <v>45950</v>
      </c>
      <c r="D669" t="inlineStr">
        <is>
          <t>VÄRMLANDS LÄN</t>
        </is>
      </c>
      <c r="E669" t="inlineStr">
        <is>
          <t>EDA</t>
        </is>
      </c>
      <c r="G669" t="n">
        <v>2.1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58261-2022</t>
        </is>
      </c>
      <c r="B670" s="1" t="n">
        <v>44901.45045138889</v>
      </c>
      <c r="C670" s="1" t="n">
        <v>45950</v>
      </c>
      <c r="D670" t="inlineStr">
        <is>
          <t>VÄRMLANDS LÄN</t>
        </is>
      </c>
      <c r="E670" t="inlineStr">
        <is>
          <t>EDA</t>
        </is>
      </c>
      <c r="G670" t="n">
        <v>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14744-2025</t>
        </is>
      </c>
      <c r="B671" s="1" t="n">
        <v>45742</v>
      </c>
      <c r="C671" s="1" t="n">
        <v>45950</v>
      </c>
      <c r="D671" t="inlineStr">
        <is>
          <t>VÄRMLANDS LÄN</t>
        </is>
      </c>
      <c r="E671" t="inlineStr">
        <is>
          <t>EDA</t>
        </is>
      </c>
      <c r="G671" t="n">
        <v>1.3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45886-2023</t>
        </is>
      </c>
      <c r="B672" s="1" t="n">
        <v>45195.64928240741</v>
      </c>
      <c r="C672" s="1" t="n">
        <v>45950</v>
      </c>
      <c r="D672" t="inlineStr">
        <is>
          <t>VÄRMLANDS LÄN</t>
        </is>
      </c>
      <c r="E672" t="inlineStr">
        <is>
          <t>EDA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6504-2023</t>
        </is>
      </c>
      <c r="B673" s="1" t="n">
        <v>44966</v>
      </c>
      <c r="C673" s="1" t="n">
        <v>45950</v>
      </c>
      <c r="D673" t="inlineStr">
        <is>
          <t>VÄRMLANDS LÄN</t>
        </is>
      </c>
      <c r="E673" t="inlineStr">
        <is>
          <t>EDA</t>
        </is>
      </c>
      <c r="G673" t="n">
        <v>1.7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27212-2025</t>
        </is>
      </c>
      <c r="B674" s="1" t="n">
        <v>45812.40777777778</v>
      </c>
      <c r="C674" s="1" t="n">
        <v>45950</v>
      </c>
      <c r="D674" t="inlineStr">
        <is>
          <t>VÄRMLANDS LÄN</t>
        </is>
      </c>
      <c r="E674" t="inlineStr">
        <is>
          <t>EDA</t>
        </is>
      </c>
      <c r="F674" t="inlineStr">
        <is>
          <t>Bergvik skog väst AB</t>
        </is>
      </c>
      <c r="G674" t="n">
        <v>1.8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9179-2025</t>
        </is>
      </c>
      <c r="B675" s="1" t="n">
        <v>45714</v>
      </c>
      <c r="C675" s="1" t="n">
        <v>45950</v>
      </c>
      <c r="D675" t="inlineStr">
        <is>
          <t>VÄRMLANDS LÄN</t>
        </is>
      </c>
      <c r="E675" t="inlineStr">
        <is>
          <t>EDA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48406-2024</t>
        </is>
      </c>
      <c r="B676" s="1" t="n">
        <v>45590</v>
      </c>
      <c r="C676" s="1" t="n">
        <v>45950</v>
      </c>
      <c r="D676" t="inlineStr">
        <is>
          <t>VÄRMLANDS LÄN</t>
        </is>
      </c>
      <c r="E676" t="inlineStr">
        <is>
          <t>EDA</t>
        </is>
      </c>
      <c r="G676" t="n">
        <v>3.4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862-2024</t>
        </is>
      </c>
      <c r="B677" s="1" t="n">
        <v>45301.28457175926</v>
      </c>
      <c r="C677" s="1" t="n">
        <v>45950</v>
      </c>
      <c r="D677" t="inlineStr">
        <is>
          <t>VÄRMLANDS LÄN</t>
        </is>
      </c>
      <c r="E677" t="inlineStr">
        <is>
          <t>EDA</t>
        </is>
      </c>
      <c r="G677" t="n">
        <v>0.8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54481-2024</t>
        </is>
      </c>
      <c r="B678" s="1" t="n">
        <v>45617</v>
      </c>
      <c r="C678" s="1" t="n">
        <v>45950</v>
      </c>
      <c r="D678" t="inlineStr">
        <is>
          <t>VÄRMLANDS LÄN</t>
        </is>
      </c>
      <c r="E678" t="inlineStr">
        <is>
          <t>EDA</t>
        </is>
      </c>
      <c r="G678" t="n">
        <v>0.9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70571-2021</t>
        </is>
      </c>
      <c r="B679" s="1" t="n">
        <v>44537.35434027778</v>
      </c>
      <c r="C679" s="1" t="n">
        <v>45950</v>
      </c>
      <c r="D679" t="inlineStr">
        <is>
          <t>VÄRMLANDS LÄN</t>
        </is>
      </c>
      <c r="E679" t="inlineStr">
        <is>
          <t>EDA</t>
        </is>
      </c>
      <c r="G679" t="n">
        <v>1.3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34380-2024</t>
        </is>
      </c>
      <c r="B680" s="1" t="n">
        <v>45525.4109837963</v>
      </c>
      <c r="C680" s="1" t="n">
        <v>45950</v>
      </c>
      <c r="D680" t="inlineStr">
        <is>
          <t>VÄRMLANDS LÄN</t>
        </is>
      </c>
      <c r="E680" t="inlineStr">
        <is>
          <t>EDA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34393-2024</t>
        </is>
      </c>
      <c r="B681" s="1" t="n">
        <v>45525</v>
      </c>
      <c r="C681" s="1" t="n">
        <v>45950</v>
      </c>
      <c r="D681" t="inlineStr">
        <is>
          <t>VÄRMLANDS LÄN</t>
        </is>
      </c>
      <c r="E681" t="inlineStr">
        <is>
          <t>EDA</t>
        </is>
      </c>
      <c r="G681" t="n">
        <v>2.6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11330-2025</t>
        </is>
      </c>
      <c r="B682" s="1" t="n">
        <v>45726</v>
      </c>
      <c r="C682" s="1" t="n">
        <v>45950</v>
      </c>
      <c r="D682" t="inlineStr">
        <is>
          <t>VÄRMLANDS LÄN</t>
        </is>
      </c>
      <c r="E682" t="inlineStr">
        <is>
          <t>EDA</t>
        </is>
      </c>
      <c r="G682" t="n">
        <v>1.1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11095-2025</t>
        </is>
      </c>
      <c r="B683" s="1" t="n">
        <v>45723.5812037037</v>
      </c>
      <c r="C683" s="1" t="n">
        <v>45950</v>
      </c>
      <c r="D683" t="inlineStr">
        <is>
          <t>VÄRMLANDS LÄN</t>
        </is>
      </c>
      <c r="E683" t="inlineStr">
        <is>
          <t>EDA</t>
        </is>
      </c>
      <c r="G683" t="n">
        <v>4.8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28324-2025</t>
        </is>
      </c>
      <c r="B684" s="1" t="n">
        <v>45818</v>
      </c>
      <c r="C684" s="1" t="n">
        <v>45950</v>
      </c>
      <c r="D684" t="inlineStr">
        <is>
          <t>VÄRMLANDS LÄN</t>
        </is>
      </c>
      <c r="E684" t="inlineStr">
        <is>
          <t>EDA</t>
        </is>
      </c>
      <c r="G684" t="n">
        <v>3.9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28326-2025</t>
        </is>
      </c>
      <c r="B685" s="1" t="n">
        <v>45818</v>
      </c>
      <c r="C685" s="1" t="n">
        <v>45950</v>
      </c>
      <c r="D685" t="inlineStr">
        <is>
          <t>VÄRMLANDS LÄN</t>
        </is>
      </c>
      <c r="E685" t="inlineStr">
        <is>
          <t>EDA</t>
        </is>
      </c>
      <c r="G685" t="n">
        <v>2.5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34122-2023</t>
        </is>
      </c>
      <c r="B686" s="1" t="n">
        <v>45135.64596064815</v>
      </c>
      <c r="C686" s="1" t="n">
        <v>45950</v>
      </c>
      <c r="D686" t="inlineStr">
        <is>
          <t>VÄRMLANDS LÄN</t>
        </is>
      </c>
      <c r="E686" t="inlineStr">
        <is>
          <t>EDA</t>
        </is>
      </c>
      <c r="G686" t="n">
        <v>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28092-2025</t>
        </is>
      </c>
      <c r="B687" s="1" t="n">
        <v>45817.77731481481</v>
      </c>
      <c r="C687" s="1" t="n">
        <v>45950</v>
      </c>
      <c r="D687" t="inlineStr">
        <is>
          <t>VÄRMLANDS LÄN</t>
        </is>
      </c>
      <c r="E687" t="inlineStr">
        <is>
          <t>EDA</t>
        </is>
      </c>
      <c r="G687" t="n">
        <v>0.8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40323-2024</t>
        </is>
      </c>
      <c r="B688" s="1" t="n">
        <v>45554.83660879629</v>
      </c>
      <c r="C688" s="1" t="n">
        <v>45950</v>
      </c>
      <c r="D688" t="inlineStr">
        <is>
          <t>VÄRMLANDS LÄN</t>
        </is>
      </c>
      <c r="E688" t="inlineStr">
        <is>
          <t>EDA</t>
        </is>
      </c>
      <c r="G688" t="n">
        <v>2.6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20056-2023</t>
        </is>
      </c>
      <c r="B689" s="1" t="n">
        <v>45054</v>
      </c>
      <c r="C689" s="1" t="n">
        <v>45950</v>
      </c>
      <c r="D689" t="inlineStr">
        <is>
          <t>VÄRMLANDS LÄN</t>
        </is>
      </c>
      <c r="E689" t="inlineStr">
        <is>
          <t>EDA</t>
        </is>
      </c>
      <c r="G689" t="n">
        <v>1.9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39213-2024</t>
        </is>
      </c>
      <c r="B690" s="1" t="n">
        <v>45549.29730324074</v>
      </c>
      <c r="C690" s="1" t="n">
        <v>45950</v>
      </c>
      <c r="D690" t="inlineStr">
        <is>
          <t>VÄRMLANDS LÄN</t>
        </is>
      </c>
      <c r="E690" t="inlineStr">
        <is>
          <t>EDA</t>
        </is>
      </c>
      <c r="G690" t="n">
        <v>0.7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41033-2023</t>
        </is>
      </c>
      <c r="B691" s="1" t="n">
        <v>45173.6061574074</v>
      </c>
      <c r="C691" s="1" t="n">
        <v>45950</v>
      </c>
      <c r="D691" t="inlineStr">
        <is>
          <t>VÄRMLANDS LÄN</t>
        </is>
      </c>
      <c r="E691" t="inlineStr">
        <is>
          <t>EDA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28287-2025</t>
        </is>
      </c>
      <c r="B692" s="1" t="n">
        <v>45818</v>
      </c>
      <c r="C692" s="1" t="n">
        <v>45950</v>
      </c>
      <c r="D692" t="inlineStr">
        <is>
          <t>VÄRMLANDS LÄN</t>
        </is>
      </c>
      <c r="E692" t="inlineStr">
        <is>
          <t>EDA</t>
        </is>
      </c>
      <c r="G692" t="n">
        <v>5.1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28522-2025</t>
        </is>
      </c>
      <c r="B693" s="1" t="n">
        <v>45819.49063657408</v>
      </c>
      <c r="C693" s="1" t="n">
        <v>45950</v>
      </c>
      <c r="D693" t="inlineStr">
        <is>
          <t>VÄRMLANDS LÄN</t>
        </is>
      </c>
      <c r="E693" t="inlineStr">
        <is>
          <t>EDA</t>
        </is>
      </c>
      <c r="G693" t="n">
        <v>2.7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28194-2025</t>
        </is>
      </c>
      <c r="B694" s="1" t="n">
        <v>45818</v>
      </c>
      <c r="C694" s="1" t="n">
        <v>45950</v>
      </c>
      <c r="D694" t="inlineStr">
        <is>
          <t>VÄRMLANDS LÄN</t>
        </is>
      </c>
      <c r="E694" t="inlineStr">
        <is>
          <t>EDA</t>
        </is>
      </c>
      <c r="G694" t="n">
        <v>2.4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34635-2023</t>
        </is>
      </c>
      <c r="B695" s="1" t="n">
        <v>45140</v>
      </c>
      <c r="C695" s="1" t="n">
        <v>45950</v>
      </c>
      <c r="D695" t="inlineStr">
        <is>
          <t>VÄRMLANDS LÄN</t>
        </is>
      </c>
      <c r="E695" t="inlineStr">
        <is>
          <t>EDA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17746-2025</t>
        </is>
      </c>
      <c r="B696" s="1" t="n">
        <v>45758.48150462963</v>
      </c>
      <c r="C696" s="1" t="n">
        <v>45950</v>
      </c>
      <c r="D696" t="inlineStr">
        <is>
          <t>VÄRMLANDS LÄN</t>
        </is>
      </c>
      <c r="E696" t="inlineStr">
        <is>
          <t>EDA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24620-2023</t>
        </is>
      </c>
      <c r="B697" s="1" t="n">
        <v>45084.36466435185</v>
      </c>
      <c r="C697" s="1" t="n">
        <v>45950</v>
      </c>
      <c r="D697" t="inlineStr">
        <is>
          <t>VÄRMLANDS LÄN</t>
        </is>
      </c>
      <c r="E697" t="inlineStr">
        <is>
          <t>EDA</t>
        </is>
      </c>
      <c r="G697" t="n">
        <v>7.8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29422-2025</t>
        </is>
      </c>
      <c r="B698" s="1" t="n">
        <v>45824.64042824074</v>
      </c>
      <c r="C698" s="1" t="n">
        <v>45950</v>
      </c>
      <c r="D698" t="inlineStr">
        <is>
          <t>VÄRMLANDS LÄN</t>
        </is>
      </c>
      <c r="E698" t="inlineStr">
        <is>
          <t>EDA</t>
        </is>
      </c>
      <c r="F698" t="inlineStr">
        <is>
          <t>Bergvik skog väst AB</t>
        </is>
      </c>
      <c r="G698" t="n">
        <v>18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32851-2021</t>
        </is>
      </c>
      <c r="B699" s="1" t="n">
        <v>44375</v>
      </c>
      <c r="C699" s="1" t="n">
        <v>45950</v>
      </c>
      <c r="D699" t="inlineStr">
        <is>
          <t>VÄRMLANDS LÄN</t>
        </is>
      </c>
      <c r="E699" t="inlineStr">
        <is>
          <t>EDA</t>
        </is>
      </c>
      <c r="G699" t="n">
        <v>1.4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72669-2021</t>
        </is>
      </c>
      <c r="B700" s="1" t="n">
        <v>44546.63256944445</v>
      </c>
      <c r="C700" s="1" t="n">
        <v>45950</v>
      </c>
      <c r="D700" t="inlineStr">
        <is>
          <t>VÄRMLANDS LÄN</t>
        </is>
      </c>
      <c r="E700" t="inlineStr">
        <is>
          <t>EDA</t>
        </is>
      </c>
      <c r="G700" t="n">
        <v>5.8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44694-2022</t>
        </is>
      </c>
      <c r="B701" s="1" t="n">
        <v>44840.68204861111</v>
      </c>
      <c r="C701" s="1" t="n">
        <v>45950</v>
      </c>
      <c r="D701" t="inlineStr">
        <is>
          <t>VÄRMLANDS LÄN</t>
        </is>
      </c>
      <c r="E701" t="inlineStr">
        <is>
          <t>EDA</t>
        </is>
      </c>
      <c r="G701" t="n">
        <v>1.1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4140-2025</t>
        </is>
      </c>
      <c r="B702" s="1" t="n">
        <v>45685.35579861111</v>
      </c>
      <c r="C702" s="1" t="n">
        <v>45950</v>
      </c>
      <c r="D702" t="inlineStr">
        <is>
          <t>VÄRMLANDS LÄN</t>
        </is>
      </c>
      <c r="E702" t="inlineStr">
        <is>
          <t>EDA</t>
        </is>
      </c>
      <c r="G702" t="n">
        <v>1.8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1976-2025</t>
        </is>
      </c>
      <c r="B703" s="1" t="n">
        <v>45672</v>
      </c>
      <c r="C703" s="1" t="n">
        <v>45950</v>
      </c>
      <c r="D703" t="inlineStr">
        <is>
          <t>VÄRMLANDS LÄN</t>
        </is>
      </c>
      <c r="E703" t="inlineStr">
        <is>
          <t>EDA</t>
        </is>
      </c>
      <c r="G703" t="n">
        <v>2.6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6537-2023</t>
        </is>
      </c>
      <c r="B704" s="1" t="n">
        <v>44966</v>
      </c>
      <c r="C704" s="1" t="n">
        <v>45950</v>
      </c>
      <c r="D704" t="inlineStr">
        <is>
          <t>VÄRMLANDS LÄN</t>
        </is>
      </c>
      <c r="E704" t="inlineStr">
        <is>
          <t>EDA</t>
        </is>
      </c>
      <c r="G704" t="n">
        <v>3.9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25803-2023</t>
        </is>
      </c>
      <c r="B705" s="1" t="n">
        <v>45090.5115162037</v>
      </c>
      <c r="C705" s="1" t="n">
        <v>45950</v>
      </c>
      <c r="D705" t="inlineStr">
        <is>
          <t>VÄRMLANDS LÄN</t>
        </is>
      </c>
      <c r="E705" t="inlineStr">
        <is>
          <t>EDA</t>
        </is>
      </c>
      <c r="G705" t="n">
        <v>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25808-2023</t>
        </is>
      </c>
      <c r="B706" s="1" t="n">
        <v>45090.52355324074</v>
      </c>
      <c r="C706" s="1" t="n">
        <v>45950</v>
      </c>
      <c r="D706" t="inlineStr">
        <is>
          <t>VÄRMLANDS LÄN</t>
        </is>
      </c>
      <c r="E706" t="inlineStr">
        <is>
          <t>EDA</t>
        </is>
      </c>
      <c r="G706" t="n">
        <v>2.6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25809-2023</t>
        </is>
      </c>
      <c r="B707" s="1" t="n">
        <v>45090.52524305556</v>
      </c>
      <c r="C707" s="1" t="n">
        <v>45950</v>
      </c>
      <c r="D707" t="inlineStr">
        <is>
          <t>VÄRMLANDS LÄN</t>
        </is>
      </c>
      <c r="E707" t="inlineStr">
        <is>
          <t>EDA</t>
        </is>
      </c>
      <c r="G707" t="n">
        <v>1.1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39823-2024</t>
        </is>
      </c>
      <c r="B708" s="1" t="n">
        <v>45553.39327546296</v>
      </c>
      <c r="C708" s="1" t="n">
        <v>45950</v>
      </c>
      <c r="D708" t="inlineStr">
        <is>
          <t>VÄRMLANDS LÄN</t>
        </is>
      </c>
      <c r="E708" t="inlineStr">
        <is>
          <t>EDA</t>
        </is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13494-2025</t>
        </is>
      </c>
      <c r="B709" s="1" t="n">
        <v>45736.4399537037</v>
      </c>
      <c r="C709" s="1" t="n">
        <v>45950</v>
      </c>
      <c r="D709" t="inlineStr">
        <is>
          <t>VÄRMLANDS LÄN</t>
        </is>
      </c>
      <c r="E709" t="inlineStr">
        <is>
          <t>EDA</t>
        </is>
      </c>
      <c r="G709" t="n">
        <v>0.7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31860-2023</t>
        </is>
      </c>
      <c r="B710" s="1" t="n">
        <v>45106</v>
      </c>
      <c r="C710" s="1" t="n">
        <v>45950</v>
      </c>
      <c r="D710" t="inlineStr">
        <is>
          <t>VÄRMLANDS LÄN</t>
        </is>
      </c>
      <c r="E710" t="inlineStr">
        <is>
          <t>EDA</t>
        </is>
      </c>
      <c r="G710" t="n">
        <v>3.1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36438-2022</t>
        </is>
      </c>
      <c r="B711" s="1" t="n">
        <v>44804.37699074074</v>
      </c>
      <c r="C711" s="1" t="n">
        <v>45950</v>
      </c>
      <c r="D711" t="inlineStr">
        <is>
          <t>VÄRMLANDS LÄN</t>
        </is>
      </c>
      <c r="E711" t="inlineStr">
        <is>
          <t>EDA</t>
        </is>
      </c>
      <c r="G711" t="n">
        <v>1.3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23070-2024</t>
        </is>
      </c>
      <c r="B712" s="1" t="n">
        <v>45450</v>
      </c>
      <c r="C712" s="1" t="n">
        <v>45950</v>
      </c>
      <c r="D712" t="inlineStr">
        <is>
          <t>VÄRMLANDS LÄN</t>
        </is>
      </c>
      <c r="E712" t="inlineStr">
        <is>
          <t>EDA</t>
        </is>
      </c>
      <c r="G712" t="n">
        <v>2.4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30984-2025</t>
        </is>
      </c>
      <c r="B713" s="1" t="n">
        <v>45832.4737962963</v>
      </c>
      <c r="C713" s="1" t="n">
        <v>45950</v>
      </c>
      <c r="D713" t="inlineStr">
        <is>
          <t>VÄRMLANDS LÄN</t>
        </is>
      </c>
      <c r="E713" t="inlineStr">
        <is>
          <t>EDA</t>
        </is>
      </c>
      <c r="G713" t="n">
        <v>1.7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30997-2025</t>
        </is>
      </c>
      <c r="B714" s="1" t="n">
        <v>45832.49134259259</v>
      </c>
      <c r="C714" s="1" t="n">
        <v>45950</v>
      </c>
      <c r="D714" t="inlineStr">
        <is>
          <t>VÄRMLANDS LÄN</t>
        </is>
      </c>
      <c r="E714" t="inlineStr">
        <is>
          <t>EDA</t>
        </is>
      </c>
      <c r="G714" t="n">
        <v>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31447-2025</t>
        </is>
      </c>
      <c r="B715" s="1" t="n">
        <v>45833.5234375</v>
      </c>
      <c r="C715" s="1" t="n">
        <v>45950</v>
      </c>
      <c r="D715" t="inlineStr">
        <is>
          <t>VÄRMLANDS LÄN</t>
        </is>
      </c>
      <c r="E715" t="inlineStr">
        <is>
          <t>EDA</t>
        </is>
      </c>
      <c r="G715" t="n">
        <v>1.3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30988-2025</t>
        </is>
      </c>
      <c r="B716" s="1" t="n">
        <v>45832.4809837963</v>
      </c>
      <c r="C716" s="1" t="n">
        <v>45950</v>
      </c>
      <c r="D716" t="inlineStr">
        <is>
          <t>VÄRMLANDS LÄN</t>
        </is>
      </c>
      <c r="E716" t="inlineStr">
        <is>
          <t>EDA</t>
        </is>
      </c>
      <c r="G716" t="n">
        <v>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31636-2025</t>
        </is>
      </c>
      <c r="B717" s="1" t="n">
        <v>45834</v>
      </c>
      <c r="C717" s="1" t="n">
        <v>45950</v>
      </c>
      <c r="D717" t="inlineStr">
        <is>
          <t>VÄRMLANDS LÄN</t>
        </is>
      </c>
      <c r="E717" t="inlineStr">
        <is>
          <t>EDA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32133-2025</t>
        </is>
      </c>
      <c r="B718" s="1" t="n">
        <v>45835.51012731482</v>
      </c>
      <c r="C718" s="1" t="n">
        <v>45950</v>
      </c>
      <c r="D718" t="inlineStr">
        <is>
          <t>VÄRMLANDS LÄN</t>
        </is>
      </c>
      <c r="E718" t="inlineStr">
        <is>
          <t>EDA</t>
        </is>
      </c>
      <c r="G718" t="n">
        <v>0.7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65250-2023</t>
        </is>
      </c>
      <c r="B719" s="1" t="n">
        <v>45290.40490740741</v>
      </c>
      <c r="C719" s="1" t="n">
        <v>45950</v>
      </c>
      <c r="D719" t="inlineStr">
        <is>
          <t>VÄRMLANDS LÄN</t>
        </is>
      </c>
      <c r="E719" t="inlineStr">
        <is>
          <t>EDA</t>
        </is>
      </c>
      <c r="G719" t="n">
        <v>4.1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65251-2023</t>
        </is>
      </c>
      <c r="B720" s="1" t="n">
        <v>45290.4230787037</v>
      </c>
      <c r="C720" s="1" t="n">
        <v>45950</v>
      </c>
      <c r="D720" t="inlineStr">
        <is>
          <t>VÄRMLANDS LÄN</t>
        </is>
      </c>
      <c r="E720" t="inlineStr">
        <is>
          <t>EDA</t>
        </is>
      </c>
      <c r="G720" t="n">
        <v>2.5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31726-2025</t>
        </is>
      </c>
      <c r="B721" s="1" t="n">
        <v>45834</v>
      </c>
      <c r="C721" s="1" t="n">
        <v>45950</v>
      </c>
      <c r="D721" t="inlineStr">
        <is>
          <t>VÄRMLANDS LÄN</t>
        </is>
      </c>
      <c r="E721" t="inlineStr">
        <is>
          <t>EDA</t>
        </is>
      </c>
      <c r="G721" t="n">
        <v>1.5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32863-2025</t>
        </is>
      </c>
      <c r="B722" s="1" t="n">
        <v>45839.58366898148</v>
      </c>
      <c r="C722" s="1" t="n">
        <v>45950</v>
      </c>
      <c r="D722" t="inlineStr">
        <is>
          <t>VÄRMLANDS LÄN</t>
        </is>
      </c>
      <c r="E722" t="inlineStr">
        <is>
          <t>EDA</t>
        </is>
      </c>
      <c r="G722" t="n">
        <v>2.4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32866-2025</t>
        </is>
      </c>
      <c r="B723" s="1" t="n">
        <v>45839.58796296296</v>
      </c>
      <c r="C723" s="1" t="n">
        <v>45950</v>
      </c>
      <c r="D723" t="inlineStr">
        <is>
          <t>VÄRMLANDS LÄN</t>
        </is>
      </c>
      <c r="E723" t="inlineStr">
        <is>
          <t>EDA</t>
        </is>
      </c>
      <c r="G723" t="n">
        <v>4.1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35317-2023</t>
        </is>
      </c>
      <c r="B724" s="1" t="n">
        <v>45146.39759259259</v>
      </c>
      <c r="C724" s="1" t="n">
        <v>45950</v>
      </c>
      <c r="D724" t="inlineStr">
        <is>
          <t>VÄRMLANDS LÄN</t>
        </is>
      </c>
      <c r="E724" t="inlineStr">
        <is>
          <t>EDA</t>
        </is>
      </c>
      <c r="G724" t="n">
        <v>1.2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19172-2025</t>
        </is>
      </c>
      <c r="B725" s="1" t="n">
        <v>45769</v>
      </c>
      <c r="C725" s="1" t="n">
        <v>45950</v>
      </c>
      <c r="D725" t="inlineStr">
        <is>
          <t>VÄRMLANDS LÄN</t>
        </is>
      </c>
      <c r="E725" t="inlineStr">
        <is>
          <t>EDA</t>
        </is>
      </c>
      <c r="F725" t="inlineStr">
        <is>
          <t>Bergvik skog väst AB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41779-2023</t>
        </is>
      </c>
      <c r="B726" s="1" t="n">
        <v>45176.47168981482</v>
      </c>
      <c r="C726" s="1" t="n">
        <v>45950</v>
      </c>
      <c r="D726" t="inlineStr">
        <is>
          <t>VÄRMLANDS LÄN</t>
        </is>
      </c>
      <c r="E726" t="inlineStr">
        <is>
          <t>EDA</t>
        </is>
      </c>
      <c r="G726" t="n">
        <v>9.199999999999999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37159-2024</t>
        </is>
      </c>
      <c r="B727" s="1" t="n">
        <v>45539</v>
      </c>
      <c r="C727" s="1" t="n">
        <v>45950</v>
      </c>
      <c r="D727" t="inlineStr">
        <is>
          <t>VÄRMLANDS LÄN</t>
        </is>
      </c>
      <c r="E727" t="inlineStr">
        <is>
          <t>EDA</t>
        </is>
      </c>
      <c r="G727" t="n">
        <v>2.4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32403-2025</t>
        </is>
      </c>
      <c r="B728" s="1" t="n">
        <v>45838.31085648148</v>
      </c>
      <c r="C728" s="1" t="n">
        <v>45950</v>
      </c>
      <c r="D728" t="inlineStr">
        <is>
          <t>VÄRMLANDS LÄN</t>
        </is>
      </c>
      <c r="E728" t="inlineStr">
        <is>
          <t>EDA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32406-2025</t>
        </is>
      </c>
      <c r="B729" s="1" t="n">
        <v>45838.31572916666</v>
      </c>
      <c r="C729" s="1" t="n">
        <v>45950</v>
      </c>
      <c r="D729" t="inlineStr">
        <is>
          <t>VÄRMLANDS LÄN</t>
        </is>
      </c>
      <c r="E729" t="inlineStr">
        <is>
          <t>EDA</t>
        </is>
      </c>
      <c r="G729" t="n">
        <v>5.9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32887-2025</t>
        </is>
      </c>
      <c r="B730" s="1" t="n">
        <v>45839.60252314815</v>
      </c>
      <c r="C730" s="1" t="n">
        <v>45950</v>
      </c>
      <c r="D730" t="inlineStr">
        <is>
          <t>VÄRMLANDS LÄN</t>
        </is>
      </c>
      <c r="E730" t="inlineStr">
        <is>
          <t>EDA</t>
        </is>
      </c>
      <c r="G730" t="n">
        <v>3.2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32790-2025</t>
        </is>
      </c>
      <c r="B731" s="1" t="n">
        <v>45839.48775462963</v>
      </c>
      <c r="C731" s="1" t="n">
        <v>45950</v>
      </c>
      <c r="D731" t="inlineStr">
        <is>
          <t>VÄRMLANDS LÄN</t>
        </is>
      </c>
      <c r="E731" t="inlineStr">
        <is>
          <t>EDA</t>
        </is>
      </c>
      <c r="G731" t="n">
        <v>0.6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32877-2025</t>
        </is>
      </c>
      <c r="B732" s="1" t="n">
        <v>45839.59508101852</v>
      </c>
      <c r="C732" s="1" t="n">
        <v>45950</v>
      </c>
      <c r="D732" t="inlineStr">
        <is>
          <t>VÄRMLANDS LÄN</t>
        </is>
      </c>
      <c r="E732" t="inlineStr">
        <is>
          <t>EDA</t>
        </is>
      </c>
      <c r="G732" t="n">
        <v>2.6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16743-2025</t>
        </is>
      </c>
      <c r="B733" s="1" t="n">
        <v>45754</v>
      </c>
      <c r="C733" s="1" t="n">
        <v>45950</v>
      </c>
      <c r="D733" t="inlineStr">
        <is>
          <t>VÄRMLANDS LÄN</t>
        </is>
      </c>
      <c r="E733" t="inlineStr">
        <is>
          <t>EDA</t>
        </is>
      </c>
      <c r="G733" t="n">
        <v>1.3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60278-2023</t>
        </is>
      </c>
      <c r="B734" s="1" t="n">
        <v>45258.68179398148</v>
      </c>
      <c r="C734" s="1" t="n">
        <v>45950</v>
      </c>
      <c r="D734" t="inlineStr">
        <is>
          <t>VÄRMLANDS LÄN</t>
        </is>
      </c>
      <c r="E734" t="inlineStr">
        <is>
          <t>EDA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33416-2025</t>
        </is>
      </c>
      <c r="B735" s="1" t="n">
        <v>45841.43886574074</v>
      </c>
      <c r="C735" s="1" t="n">
        <v>45950</v>
      </c>
      <c r="D735" t="inlineStr">
        <is>
          <t>VÄRMLANDS LÄN</t>
        </is>
      </c>
      <c r="E735" t="inlineStr">
        <is>
          <t>EDA</t>
        </is>
      </c>
      <c r="G735" t="n">
        <v>0.5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9221-2025</t>
        </is>
      </c>
      <c r="B736" s="1" t="n">
        <v>45714</v>
      </c>
      <c r="C736" s="1" t="n">
        <v>45950</v>
      </c>
      <c r="D736" t="inlineStr">
        <is>
          <t>VÄRMLANDS LÄN</t>
        </is>
      </c>
      <c r="E736" t="inlineStr">
        <is>
          <t>EDA</t>
        </is>
      </c>
      <c r="G736" t="n">
        <v>0.7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61999-2024</t>
        </is>
      </c>
      <c r="B737" s="1" t="n">
        <v>45654</v>
      </c>
      <c r="C737" s="1" t="n">
        <v>45950</v>
      </c>
      <c r="D737" t="inlineStr">
        <is>
          <t>VÄRMLANDS LÄN</t>
        </is>
      </c>
      <c r="E737" t="inlineStr">
        <is>
          <t>EDA</t>
        </is>
      </c>
      <c r="G737" t="n">
        <v>1.9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36287-2023</t>
        </is>
      </c>
      <c r="B738" s="1" t="n">
        <v>45152</v>
      </c>
      <c r="C738" s="1" t="n">
        <v>45950</v>
      </c>
      <c r="D738" t="inlineStr">
        <is>
          <t>VÄRMLANDS LÄN</t>
        </is>
      </c>
      <c r="E738" t="inlineStr">
        <is>
          <t>EDA</t>
        </is>
      </c>
      <c r="G738" t="n">
        <v>3.2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36295-2023</t>
        </is>
      </c>
      <c r="B739" s="1" t="n">
        <v>45152</v>
      </c>
      <c r="C739" s="1" t="n">
        <v>45950</v>
      </c>
      <c r="D739" t="inlineStr">
        <is>
          <t>VÄRMLANDS LÄN</t>
        </is>
      </c>
      <c r="E739" t="inlineStr">
        <is>
          <t>EDA</t>
        </is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33039-2025</t>
        </is>
      </c>
      <c r="B740" s="1" t="n">
        <v>45840.40047453704</v>
      </c>
      <c r="C740" s="1" t="n">
        <v>45950</v>
      </c>
      <c r="D740" t="inlineStr">
        <is>
          <t>VÄRMLANDS LÄN</t>
        </is>
      </c>
      <c r="E740" t="inlineStr">
        <is>
          <t>EDA</t>
        </is>
      </c>
      <c r="G740" t="n">
        <v>1.2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34150-2025</t>
        </is>
      </c>
      <c r="B741" s="1" t="n">
        <v>45845.56644675926</v>
      </c>
      <c r="C741" s="1" t="n">
        <v>45950</v>
      </c>
      <c r="D741" t="inlineStr">
        <is>
          <t>VÄRMLANDS LÄN</t>
        </is>
      </c>
      <c r="E741" t="inlineStr">
        <is>
          <t>EDA</t>
        </is>
      </c>
      <c r="G741" t="n">
        <v>0.9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34058-2025</t>
        </is>
      </c>
      <c r="B742" s="1" t="n">
        <v>45845.41854166667</v>
      </c>
      <c r="C742" s="1" t="n">
        <v>45950</v>
      </c>
      <c r="D742" t="inlineStr">
        <is>
          <t>VÄRMLANDS LÄN</t>
        </is>
      </c>
      <c r="E742" t="inlineStr">
        <is>
          <t>EDA</t>
        </is>
      </c>
      <c r="G742" t="n">
        <v>2.3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28091-2025</t>
        </is>
      </c>
      <c r="B743" s="1" t="n">
        <v>45817.77519675926</v>
      </c>
      <c r="C743" s="1" t="n">
        <v>45950</v>
      </c>
      <c r="D743" t="inlineStr">
        <is>
          <t>VÄRMLANDS LÄN</t>
        </is>
      </c>
      <c r="E743" t="inlineStr">
        <is>
          <t>EDA</t>
        </is>
      </c>
      <c r="G743" t="n">
        <v>0.9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17756-2025</t>
        </is>
      </c>
      <c r="B744" s="1" t="n">
        <v>45758.49068287037</v>
      </c>
      <c r="C744" s="1" t="n">
        <v>45950</v>
      </c>
      <c r="D744" t="inlineStr">
        <is>
          <t>VÄRMLANDS LÄN</t>
        </is>
      </c>
      <c r="E744" t="inlineStr">
        <is>
          <t>EDA</t>
        </is>
      </c>
      <c r="G744" t="n">
        <v>2.6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9506-2025</t>
        </is>
      </c>
      <c r="B745" s="1" t="n">
        <v>45715</v>
      </c>
      <c r="C745" s="1" t="n">
        <v>45950</v>
      </c>
      <c r="D745" t="inlineStr">
        <is>
          <t>VÄRMLANDS LÄN</t>
        </is>
      </c>
      <c r="E745" t="inlineStr">
        <is>
          <t>EDA</t>
        </is>
      </c>
      <c r="G745" t="n">
        <v>3.9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59192-2023</t>
        </is>
      </c>
      <c r="B746" s="1" t="n">
        <v>45253.45641203703</v>
      </c>
      <c r="C746" s="1" t="n">
        <v>45950</v>
      </c>
      <c r="D746" t="inlineStr">
        <is>
          <t>VÄRMLANDS LÄN</t>
        </is>
      </c>
      <c r="E746" t="inlineStr">
        <is>
          <t>EDA</t>
        </is>
      </c>
      <c r="G746" t="n">
        <v>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21045-2023</t>
        </is>
      </c>
      <c r="B747" s="1" t="n">
        <v>45061.59405092592</v>
      </c>
      <c r="C747" s="1" t="n">
        <v>45950</v>
      </c>
      <c r="D747" t="inlineStr">
        <is>
          <t>VÄRMLANDS LÄN</t>
        </is>
      </c>
      <c r="E747" t="inlineStr">
        <is>
          <t>EDA</t>
        </is>
      </c>
      <c r="G747" t="n">
        <v>1.4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47759-2024</t>
        </is>
      </c>
      <c r="B748" s="1" t="n">
        <v>45588.55368055555</v>
      </c>
      <c r="C748" s="1" t="n">
        <v>45950</v>
      </c>
      <c r="D748" t="inlineStr">
        <is>
          <t>VÄRMLANDS LÄN</t>
        </is>
      </c>
      <c r="E748" t="inlineStr">
        <is>
          <t>EDA</t>
        </is>
      </c>
      <c r="G748" t="n">
        <v>3.7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46759-2021</t>
        </is>
      </c>
      <c r="B749" s="1" t="n">
        <v>44445</v>
      </c>
      <c r="C749" s="1" t="n">
        <v>45950</v>
      </c>
      <c r="D749" t="inlineStr">
        <is>
          <t>VÄRMLANDS LÄN</t>
        </is>
      </c>
      <c r="E749" t="inlineStr">
        <is>
          <t>EDA</t>
        </is>
      </c>
      <c r="G749" t="n">
        <v>2.9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13453-2025</t>
        </is>
      </c>
      <c r="B750" s="1" t="n">
        <v>45736.38199074074</v>
      </c>
      <c r="C750" s="1" t="n">
        <v>45950</v>
      </c>
      <c r="D750" t="inlineStr">
        <is>
          <t>VÄRMLANDS LÄN</t>
        </is>
      </c>
      <c r="E750" t="inlineStr">
        <is>
          <t>EDA</t>
        </is>
      </c>
      <c r="G750" t="n">
        <v>3.9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34795-2025</t>
        </is>
      </c>
      <c r="B751" s="1" t="n">
        <v>45848.7830787037</v>
      </c>
      <c r="C751" s="1" t="n">
        <v>45950</v>
      </c>
      <c r="D751" t="inlineStr">
        <is>
          <t>VÄRMLANDS LÄN</t>
        </is>
      </c>
      <c r="E751" t="inlineStr">
        <is>
          <t>EDA</t>
        </is>
      </c>
      <c r="G751" t="n">
        <v>1.9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61104-2023</t>
        </is>
      </c>
      <c r="B752" s="1" t="n">
        <v>45261.66388888889</v>
      </c>
      <c r="C752" s="1" t="n">
        <v>45950</v>
      </c>
      <c r="D752" t="inlineStr">
        <is>
          <t>VÄRMLANDS LÄN</t>
        </is>
      </c>
      <c r="E752" t="inlineStr">
        <is>
          <t>EDA</t>
        </is>
      </c>
      <c r="G752" t="n">
        <v>1.3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20413-2025</t>
        </is>
      </c>
      <c r="B753" s="1" t="n">
        <v>45775.46146990741</v>
      </c>
      <c r="C753" s="1" t="n">
        <v>45950</v>
      </c>
      <c r="D753" t="inlineStr">
        <is>
          <t>VÄRMLANDS LÄN</t>
        </is>
      </c>
      <c r="E753" t="inlineStr">
        <is>
          <t>EDA</t>
        </is>
      </c>
      <c r="G753" t="n">
        <v>0.9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27886-2023</t>
        </is>
      </c>
      <c r="B754" s="1" t="n">
        <v>45098.60960648148</v>
      </c>
      <c r="C754" s="1" t="n">
        <v>45950</v>
      </c>
      <c r="D754" t="inlineStr">
        <is>
          <t>VÄRMLANDS LÄN</t>
        </is>
      </c>
      <c r="E754" t="inlineStr">
        <is>
          <t>EDA</t>
        </is>
      </c>
      <c r="G754" t="n">
        <v>2.1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21627-2024</t>
        </is>
      </c>
      <c r="B755" s="1" t="n">
        <v>45442.31208333333</v>
      </c>
      <c r="C755" s="1" t="n">
        <v>45950</v>
      </c>
      <c r="D755" t="inlineStr">
        <is>
          <t>VÄRMLANDS LÄN</t>
        </is>
      </c>
      <c r="E755" t="inlineStr">
        <is>
          <t>EDA</t>
        </is>
      </c>
      <c r="G755" t="n">
        <v>8.1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21140-2025</t>
        </is>
      </c>
      <c r="B756" s="1" t="n">
        <v>45778</v>
      </c>
      <c r="C756" s="1" t="n">
        <v>45950</v>
      </c>
      <c r="D756" t="inlineStr">
        <is>
          <t>VÄRMLANDS LÄN</t>
        </is>
      </c>
      <c r="E756" t="inlineStr">
        <is>
          <t>EDA</t>
        </is>
      </c>
      <c r="G756" t="n">
        <v>1.4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63040-2023</t>
        </is>
      </c>
      <c r="B757" s="1" t="n">
        <v>45272.84534722222</v>
      </c>
      <c r="C757" s="1" t="n">
        <v>45950</v>
      </c>
      <c r="D757" t="inlineStr">
        <is>
          <t>VÄRMLANDS LÄN</t>
        </is>
      </c>
      <c r="E757" t="inlineStr">
        <is>
          <t>EDA</t>
        </is>
      </c>
      <c r="G757" t="n">
        <v>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17799-2022</t>
        </is>
      </c>
      <c r="B758" s="1" t="n">
        <v>44683</v>
      </c>
      <c r="C758" s="1" t="n">
        <v>45950</v>
      </c>
      <c r="D758" t="inlineStr">
        <is>
          <t>VÄRMLANDS LÄN</t>
        </is>
      </c>
      <c r="E758" t="inlineStr">
        <is>
          <t>EDA</t>
        </is>
      </c>
      <c r="G758" t="n">
        <v>0.4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35582-2025</t>
        </is>
      </c>
      <c r="B759" s="1" t="n">
        <v>45856</v>
      </c>
      <c r="C759" s="1" t="n">
        <v>45950</v>
      </c>
      <c r="D759" t="inlineStr">
        <is>
          <t>VÄRMLANDS LÄN</t>
        </is>
      </c>
      <c r="E759" t="inlineStr">
        <is>
          <t>EDA</t>
        </is>
      </c>
      <c r="G759" t="n">
        <v>0.5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35583-2025</t>
        </is>
      </c>
      <c r="B760" s="1" t="n">
        <v>45856.80644675926</v>
      </c>
      <c r="C760" s="1" t="n">
        <v>45950</v>
      </c>
      <c r="D760" t="inlineStr">
        <is>
          <t>VÄRMLANDS LÄN</t>
        </is>
      </c>
      <c r="E760" t="inlineStr">
        <is>
          <t>EDA</t>
        </is>
      </c>
      <c r="G760" t="n">
        <v>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35584-2025</t>
        </is>
      </c>
      <c r="B761" s="1" t="n">
        <v>45856.80967592593</v>
      </c>
      <c r="C761" s="1" t="n">
        <v>45950</v>
      </c>
      <c r="D761" t="inlineStr">
        <is>
          <t>VÄRMLANDS LÄN</t>
        </is>
      </c>
      <c r="E761" t="inlineStr">
        <is>
          <t>EDA</t>
        </is>
      </c>
      <c r="G761" t="n">
        <v>2.9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24756-2023</t>
        </is>
      </c>
      <c r="B762" s="1" t="n">
        <v>45084</v>
      </c>
      <c r="C762" s="1" t="n">
        <v>45950</v>
      </c>
      <c r="D762" t="inlineStr">
        <is>
          <t>VÄRMLANDS LÄN</t>
        </is>
      </c>
      <c r="E762" t="inlineStr">
        <is>
          <t>EDA</t>
        </is>
      </c>
      <c r="G762" t="n">
        <v>2.3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34569-2024</t>
        </is>
      </c>
      <c r="B763" s="1" t="n">
        <v>45526.34626157407</v>
      </c>
      <c r="C763" s="1" t="n">
        <v>45950</v>
      </c>
      <c r="D763" t="inlineStr">
        <is>
          <t>VÄRMLANDS LÄN</t>
        </is>
      </c>
      <c r="E763" t="inlineStr">
        <is>
          <t>EDA</t>
        </is>
      </c>
      <c r="G763" t="n">
        <v>4.8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53414-2024</t>
        </is>
      </c>
      <c r="B764" s="1" t="n">
        <v>45614.50744212963</v>
      </c>
      <c r="C764" s="1" t="n">
        <v>45950</v>
      </c>
      <c r="D764" t="inlineStr">
        <is>
          <t>VÄRMLANDS LÄN</t>
        </is>
      </c>
      <c r="E764" t="inlineStr">
        <is>
          <t>EDA</t>
        </is>
      </c>
      <c r="G764" t="n">
        <v>1.8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57966-2024</t>
        </is>
      </c>
      <c r="B765" s="1" t="n">
        <v>45631.59569444445</v>
      </c>
      <c r="C765" s="1" t="n">
        <v>45950</v>
      </c>
      <c r="D765" t="inlineStr">
        <is>
          <t>VÄRMLANDS LÄN</t>
        </is>
      </c>
      <c r="E765" t="inlineStr">
        <is>
          <t>EDA</t>
        </is>
      </c>
      <c r="G765" t="n">
        <v>3.6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47815-2023</t>
        </is>
      </c>
      <c r="B766" s="1" t="n">
        <v>45204.34394675926</v>
      </c>
      <c r="C766" s="1" t="n">
        <v>45950</v>
      </c>
      <c r="D766" t="inlineStr">
        <is>
          <t>VÄRMLANDS LÄN</t>
        </is>
      </c>
      <c r="E766" t="inlineStr">
        <is>
          <t>EDA</t>
        </is>
      </c>
      <c r="G766" t="n">
        <v>0.3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42413-2021</t>
        </is>
      </c>
      <c r="B767" s="1" t="n">
        <v>44427</v>
      </c>
      <c r="C767" s="1" t="n">
        <v>45950</v>
      </c>
      <c r="D767" t="inlineStr">
        <is>
          <t>VÄRMLANDS LÄN</t>
        </is>
      </c>
      <c r="E767" t="inlineStr">
        <is>
          <t>EDA</t>
        </is>
      </c>
      <c r="G767" t="n">
        <v>5.4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36120-2025</t>
        </is>
      </c>
      <c r="B768" s="1" t="n">
        <v>45866</v>
      </c>
      <c r="C768" s="1" t="n">
        <v>45950</v>
      </c>
      <c r="D768" t="inlineStr">
        <is>
          <t>VÄRMLANDS LÄN</t>
        </is>
      </c>
      <c r="E768" t="inlineStr">
        <is>
          <t>EDA</t>
        </is>
      </c>
      <c r="G768" t="n">
        <v>3.4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64287-2023</t>
        </is>
      </c>
      <c r="B769" s="1" t="n">
        <v>45279</v>
      </c>
      <c r="C769" s="1" t="n">
        <v>45950</v>
      </c>
      <c r="D769" t="inlineStr">
        <is>
          <t>VÄRMLANDS LÄN</t>
        </is>
      </c>
      <c r="E769" t="inlineStr">
        <is>
          <t>EDA</t>
        </is>
      </c>
      <c r="G769" t="n">
        <v>1.8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34378-2024</t>
        </is>
      </c>
      <c r="B770" s="1" t="n">
        <v>45525</v>
      </c>
      <c r="C770" s="1" t="n">
        <v>45950</v>
      </c>
      <c r="D770" t="inlineStr">
        <is>
          <t>VÄRMLANDS LÄN</t>
        </is>
      </c>
      <c r="E770" t="inlineStr">
        <is>
          <t>EDA</t>
        </is>
      </c>
      <c r="G770" t="n">
        <v>0.7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36410-2025</t>
        </is>
      </c>
      <c r="B771" s="1" t="n">
        <v>45868.68255787037</v>
      </c>
      <c r="C771" s="1" t="n">
        <v>45950</v>
      </c>
      <c r="D771" t="inlineStr">
        <is>
          <t>VÄRMLANDS LÄN</t>
        </is>
      </c>
      <c r="E771" t="inlineStr">
        <is>
          <t>EDA</t>
        </is>
      </c>
      <c r="G771" t="n">
        <v>0.6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36304-2025</t>
        </is>
      </c>
      <c r="B772" s="1" t="n">
        <v>45867.9059837963</v>
      </c>
      <c r="C772" s="1" t="n">
        <v>45950</v>
      </c>
      <c r="D772" t="inlineStr">
        <is>
          <t>VÄRMLANDS LÄN</t>
        </is>
      </c>
      <c r="E772" t="inlineStr">
        <is>
          <t>EDA</t>
        </is>
      </c>
      <c r="G772" t="n">
        <v>6.2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52338-2023</t>
        </is>
      </c>
      <c r="B773" s="1" t="n">
        <v>45224</v>
      </c>
      <c r="C773" s="1" t="n">
        <v>45950</v>
      </c>
      <c r="D773" t="inlineStr">
        <is>
          <t>VÄRMLANDS LÄN</t>
        </is>
      </c>
      <c r="E773" t="inlineStr">
        <is>
          <t>EDA</t>
        </is>
      </c>
      <c r="F773" t="inlineStr">
        <is>
          <t>Bergvik skog väst AB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61901-2024</t>
        </is>
      </c>
      <c r="B774" s="1" t="n">
        <v>45653</v>
      </c>
      <c r="C774" s="1" t="n">
        <v>45950</v>
      </c>
      <c r="D774" t="inlineStr">
        <is>
          <t>VÄRMLANDS LÄN</t>
        </is>
      </c>
      <c r="E774" t="inlineStr">
        <is>
          <t>EDA</t>
        </is>
      </c>
      <c r="G774" t="n">
        <v>2.6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43155-2025</t>
        </is>
      </c>
      <c r="B775" s="1" t="n">
        <v>45910.34619212963</v>
      </c>
      <c r="C775" s="1" t="n">
        <v>45950</v>
      </c>
      <c r="D775" t="inlineStr">
        <is>
          <t>VÄRMLANDS LÄN</t>
        </is>
      </c>
      <c r="E775" t="inlineStr">
        <is>
          <t>EDA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62324-2023</t>
        </is>
      </c>
      <c r="B776" s="1" t="n">
        <v>45267.8165162037</v>
      </c>
      <c r="C776" s="1" t="n">
        <v>45950</v>
      </c>
      <c r="D776" t="inlineStr">
        <is>
          <t>VÄRMLANDS LÄN</t>
        </is>
      </c>
      <c r="E776" t="inlineStr">
        <is>
          <t>EDA</t>
        </is>
      </c>
      <c r="G776" t="n">
        <v>1.7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50025-2024</t>
        </is>
      </c>
      <c r="B777" s="1" t="n">
        <v>45599</v>
      </c>
      <c r="C777" s="1" t="n">
        <v>45950</v>
      </c>
      <c r="D777" t="inlineStr">
        <is>
          <t>VÄRMLANDS LÄN</t>
        </is>
      </c>
      <c r="E777" t="inlineStr">
        <is>
          <t>EDA</t>
        </is>
      </c>
      <c r="G777" t="n">
        <v>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14972-2023</t>
        </is>
      </c>
      <c r="B778" s="1" t="n">
        <v>45015.51855324074</v>
      </c>
      <c r="C778" s="1" t="n">
        <v>45950</v>
      </c>
      <c r="D778" t="inlineStr">
        <is>
          <t>VÄRMLANDS LÄN</t>
        </is>
      </c>
      <c r="E778" t="inlineStr">
        <is>
          <t>EDA</t>
        </is>
      </c>
      <c r="G778" t="n">
        <v>13.5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36771-2025</t>
        </is>
      </c>
      <c r="B779" s="1" t="n">
        <v>45873.58828703704</v>
      </c>
      <c r="C779" s="1" t="n">
        <v>45950</v>
      </c>
      <c r="D779" t="inlineStr">
        <is>
          <t>VÄRMLANDS LÄN</t>
        </is>
      </c>
      <c r="E779" t="inlineStr">
        <is>
          <t>EDA</t>
        </is>
      </c>
      <c r="F779" t="inlineStr">
        <is>
          <t>Bergvik skog väst AB</t>
        </is>
      </c>
      <c r="G779" t="n">
        <v>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43974-2025</t>
        </is>
      </c>
      <c r="B780" s="1" t="n">
        <v>45915</v>
      </c>
      <c r="C780" s="1" t="n">
        <v>45950</v>
      </c>
      <c r="D780" t="inlineStr">
        <is>
          <t>VÄRMLANDS LÄN</t>
        </is>
      </c>
      <c r="E780" t="inlineStr">
        <is>
          <t>EDA</t>
        </is>
      </c>
      <c r="G780" t="n">
        <v>2.3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36685-2025</t>
        </is>
      </c>
      <c r="B781" s="1" t="n">
        <v>45873</v>
      </c>
      <c r="C781" s="1" t="n">
        <v>45950</v>
      </c>
      <c r="D781" t="inlineStr">
        <is>
          <t>VÄRMLANDS LÄN</t>
        </is>
      </c>
      <c r="E781" t="inlineStr">
        <is>
          <t>EDA</t>
        </is>
      </c>
      <c r="G781" t="n">
        <v>2.3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36930-2025</t>
        </is>
      </c>
      <c r="B782" s="1" t="n">
        <v>45874.55393518518</v>
      </c>
      <c r="C782" s="1" t="n">
        <v>45950</v>
      </c>
      <c r="D782" t="inlineStr">
        <is>
          <t>VÄRMLANDS LÄN</t>
        </is>
      </c>
      <c r="E782" t="inlineStr">
        <is>
          <t>EDA</t>
        </is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36835-2025</t>
        </is>
      </c>
      <c r="B783" s="1" t="n">
        <v>45874</v>
      </c>
      <c r="C783" s="1" t="n">
        <v>45950</v>
      </c>
      <c r="D783" t="inlineStr">
        <is>
          <t>VÄRMLANDS LÄN</t>
        </is>
      </c>
      <c r="E783" t="inlineStr">
        <is>
          <t>EDA</t>
        </is>
      </c>
      <c r="F783" t="inlineStr">
        <is>
          <t>Bergvik skog väst AB</t>
        </is>
      </c>
      <c r="G783" t="n">
        <v>13.9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36900-2025</t>
        </is>
      </c>
      <c r="B784" s="1" t="n">
        <v>45874.48020833333</v>
      </c>
      <c r="C784" s="1" t="n">
        <v>45950</v>
      </c>
      <c r="D784" t="inlineStr">
        <is>
          <t>VÄRMLANDS LÄN</t>
        </is>
      </c>
      <c r="E784" t="inlineStr">
        <is>
          <t>EDA</t>
        </is>
      </c>
      <c r="G784" t="n">
        <v>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37379-2025</t>
        </is>
      </c>
      <c r="B785" s="1" t="n">
        <v>45877</v>
      </c>
      <c r="C785" s="1" t="n">
        <v>45950</v>
      </c>
      <c r="D785" t="inlineStr">
        <is>
          <t>VÄRMLANDS LÄN</t>
        </is>
      </c>
      <c r="E785" t="inlineStr">
        <is>
          <t>EDA</t>
        </is>
      </c>
      <c r="G785" t="n">
        <v>4.4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44845-2025</t>
        </is>
      </c>
      <c r="B786" s="1" t="n">
        <v>45918</v>
      </c>
      <c r="C786" s="1" t="n">
        <v>45950</v>
      </c>
      <c r="D786" t="inlineStr">
        <is>
          <t>VÄRMLANDS LÄN</t>
        </is>
      </c>
      <c r="E786" t="inlineStr">
        <is>
          <t>EDA</t>
        </is>
      </c>
      <c r="F786" t="inlineStr">
        <is>
          <t>Bergvik skog väst AB</t>
        </is>
      </c>
      <c r="G786" t="n">
        <v>12.6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37378-2025</t>
        </is>
      </c>
      <c r="B787" s="1" t="n">
        <v>45877</v>
      </c>
      <c r="C787" s="1" t="n">
        <v>45950</v>
      </c>
      <c r="D787" t="inlineStr">
        <is>
          <t>VÄRMLANDS LÄN</t>
        </is>
      </c>
      <c r="E787" t="inlineStr">
        <is>
          <t>EDA</t>
        </is>
      </c>
      <c r="G787" t="n">
        <v>4.3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45298-2025</t>
        </is>
      </c>
      <c r="B788" s="1" t="n">
        <v>45920</v>
      </c>
      <c r="C788" s="1" t="n">
        <v>45950</v>
      </c>
      <c r="D788" t="inlineStr">
        <is>
          <t>VÄRMLANDS LÄN</t>
        </is>
      </c>
      <c r="E788" t="inlineStr">
        <is>
          <t>EDA</t>
        </is>
      </c>
      <c r="G788" t="n">
        <v>3.6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38292-2025</t>
        </is>
      </c>
      <c r="B789" s="1" t="n">
        <v>45883</v>
      </c>
      <c r="C789" s="1" t="n">
        <v>45950</v>
      </c>
      <c r="D789" t="inlineStr">
        <is>
          <t>VÄRMLANDS LÄN</t>
        </is>
      </c>
      <c r="E789" t="inlineStr">
        <is>
          <t>EDA</t>
        </is>
      </c>
      <c r="G789" t="n">
        <v>2.6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38013-2025</t>
        </is>
      </c>
      <c r="B790" s="1" t="n">
        <v>45882</v>
      </c>
      <c r="C790" s="1" t="n">
        <v>45950</v>
      </c>
      <c r="D790" t="inlineStr">
        <is>
          <t>VÄRMLANDS LÄN</t>
        </is>
      </c>
      <c r="E790" t="inlineStr">
        <is>
          <t>EDA</t>
        </is>
      </c>
      <c r="G790" t="n">
        <v>0.6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38014-2025</t>
        </is>
      </c>
      <c r="B791" s="1" t="n">
        <v>45882</v>
      </c>
      <c r="C791" s="1" t="n">
        <v>45950</v>
      </c>
      <c r="D791" t="inlineStr">
        <is>
          <t>VÄRMLANDS LÄN</t>
        </is>
      </c>
      <c r="E791" t="inlineStr">
        <is>
          <t>EDA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17364-2025</t>
        </is>
      </c>
      <c r="B792" s="1" t="n">
        <v>45756</v>
      </c>
      <c r="C792" s="1" t="n">
        <v>45950</v>
      </c>
      <c r="D792" t="inlineStr">
        <is>
          <t>VÄRMLANDS LÄN</t>
        </is>
      </c>
      <c r="E792" t="inlineStr">
        <is>
          <t>EDA</t>
        </is>
      </c>
      <c r="G792" t="n">
        <v>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45955-2025</t>
        </is>
      </c>
      <c r="B793" s="1" t="n">
        <v>45924.34481481482</v>
      </c>
      <c r="C793" s="1" t="n">
        <v>45950</v>
      </c>
      <c r="D793" t="inlineStr">
        <is>
          <t>VÄRMLANDS LÄN</t>
        </is>
      </c>
      <c r="E793" t="inlineStr">
        <is>
          <t>EDA</t>
        </is>
      </c>
      <c r="G793" t="n">
        <v>1.6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43102-2025</t>
        </is>
      </c>
      <c r="B794" s="1" t="n">
        <v>45909</v>
      </c>
      <c r="C794" s="1" t="n">
        <v>45950</v>
      </c>
      <c r="D794" t="inlineStr">
        <is>
          <t>VÄRMLANDS LÄN</t>
        </is>
      </c>
      <c r="E794" t="inlineStr">
        <is>
          <t>EDA</t>
        </is>
      </c>
      <c r="G794" t="n">
        <v>1.6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45948-2025</t>
        </is>
      </c>
      <c r="B795" s="1" t="n">
        <v>45924.33851851852</v>
      </c>
      <c r="C795" s="1" t="n">
        <v>45950</v>
      </c>
      <c r="D795" t="inlineStr">
        <is>
          <t>VÄRMLANDS LÄN</t>
        </is>
      </c>
      <c r="E795" t="inlineStr">
        <is>
          <t>EDA</t>
        </is>
      </c>
      <c r="G795" t="n">
        <v>1.4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46018-2025</t>
        </is>
      </c>
      <c r="B796" s="1" t="n">
        <v>45924</v>
      </c>
      <c r="C796" s="1" t="n">
        <v>45950</v>
      </c>
      <c r="D796" t="inlineStr">
        <is>
          <t>VÄRMLANDS LÄN</t>
        </is>
      </c>
      <c r="E796" t="inlineStr">
        <is>
          <t>EDA</t>
        </is>
      </c>
      <c r="G796" t="n">
        <v>1.7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>
      <c r="A797" t="inlineStr">
        <is>
          <t>A 46535-2024</t>
        </is>
      </c>
      <c r="B797" s="1" t="n">
        <v>45582</v>
      </c>
      <c r="C797" s="1" t="n">
        <v>45950</v>
      </c>
      <c r="D797" t="inlineStr">
        <is>
          <t>VÄRMLANDS LÄN</t>
        </is>
      </c>
      <c r="E797" t="inlineStr">
        <is>
          <t>EDA</t>
        </is>
      </c>
      <c r="G797" t="n">
        <v>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2025-10-20T11:32:51Z</dcterms:created>
  <dcterms:modified xmlns:dcterms="http://purl.org/dc/terms/" xmlns:xsi="http://www.w3.org/2001/XMLSchema-instance" xsi:type="dcterms:W3CDTF">2025-10-20T11:32:51Z</dcterms:modified>
</cp:coreProperties>
</file>