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45953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45953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45953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45953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45953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45953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45953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45953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45953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46895-2024</t>
        </is>
      </c>
      <c r="B11" s="1" t="n">
        <v>45583</v>
      </c>
      <c r="C11" s="1" t="n">
        <v>45953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Brun gräsfjäril
Sotnätfjäril
Violettkantad guldvinge</t>
        </is>
      </c>
      <c r="S11">
        <f>HYPERLINK("https://klasma.github.io/Logging_1780/artfynd/A 46895-2024 artfynd.xlsx", "A 46895-2024")</f>
        <v/>
      </c>
      <c r="T11">
        <f>HYPERLINK("https://klasma.github.io/Logging_1780/kartor/A 46895-2024 karta.png", "A 46895-2024")</f>
        <v/>
      </c>
      <c r="V11">
        <f>HYPERLINK("https://klasma.github.io/Logging_1780/klagomål/A 46895-2024 FSC-klagomål.docx", "A 46895-2024")</f>
        <v/>
      </c>
      <c r="W11">
        <f>HYPERLINK("https://klasma.github.io/Logging_1780/klagomålsmail/A 46895-2024 FSC-klagomål mail.docx", "A 46895-2024")</f>
        <v/>
      </c>
      <c r="X11">
        <f>HYPERLINK("https://klasma.github.io/Logging_1780/tillsyn/A 46895-2024 tillsynsbegäran.docx", "A 46895-2024")</f>
        <v/>
      </c>
      <c r="Y11">
        <f>HYPERLINK("https://klasma.github.io/Logging_1780/tillsynsmail/A 46895-2024 tillsynsbegäran mail.docx", "A 46895-2024")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45953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45953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HYPERLINK("https://klasma.github.io/Logging_1780/artfynd/A 11927-2022 artfynd.xlsx", "A 11927-2022")</f>
        <v/>
      </c>
      <c r="T13">
        <f>HYPERLINK("https://klasma.github.io/Logging_1780/kartor/A 11927-2022 karta.png", "A 11927-2022")</f>
        <v/>
      </c>
      <c r="V13">
        <f>HYPERLINK("https://klasma.github.io/Logging_1780/klagomål/A 11927-2022 FSC-klagomål.docx", "A 11927-2022")</f>
        <v/>
      </c>
      <c r="W13">
        <f>HYPERLINK("https://klasma.github.io/Logging_1780/klagomålsmail/A 11927-2022 FSC-klagomål mail.docx", "A 11927-2022")</f>
        <v/>
      </c>
      <c r="X13">
        <f>HYPERLINK("https://klasma.github.io/Logging_1780/tillsyn/A 11927-2022 tillsynsbegäran.docx", "A 11927-2022")</f>
        <v/>
      </c>
      <c r="Y13">
        <f>HYPERLINK("https://klasma.github.io/Logging_1780/tillsynsmail/A 11927-2022 tillsynsbegäran mail.docx", "A 11927-2022")</f>
        <v/>
      </c>
    </row>
    <row r="14" ht="15" customHeight="1">
      <c r="A14" t="inlineStr">
        <is>
          <t>A 60275-2024</t>
        </is>
      </c>
      <c r="B14" s="1" t="n">
        <v>45642</v>
      </c>
      <c r="C14" s="1" t="n">
        <v>45953</v>
      </c>
      <c r="D14" t="inlineStr">
        <is>
          <t>VÄRMLANDS LÄN</t>
        </is>
      </c>
      <c r="E14" t="inlineStr">
        <is>
          <t>KARLSTAD</t>
        </is>
      </c>
      <c r="G14" t="n">
        <v>11.2</v>
      </c>
      <c r="H14" t="n">
        <v>2</v>
      </c>
      <c r="I14" t="n">
        <v>0</v>
      </c>
      <c r="J14" t="n">
        <v>1</v>
      </c>
      <c r="K14" t="n">
        <v>0</v>
      </c>
      <c r="L14" t="n">
        <v>2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Ask
Grönfink
Mindre hackspett</t>
        </is>
      </c>
      <c r="S14">
        <f>HYPERLINK("https://klasma.github.io/Logging_1780/artfynd/A 60275-2024 artfynd.xlsx", "A 60275-2024")</f>
        <v/>
      </c>
      <c r="T14">
        <f>HYPERLINK("https://klasma.github.io/Logging_1780/kartor/A 60275-2024 karta.png", "A 60275-2024")</f>
        <v/>
      </c>
      <c r="V14">
        <f>HYPERLINK("https://klasma.github.io/Logging_1780/klagomål/A 60275-2024 FSC-klagomål.docx", "A 60275-2024")</f>
        <v/>
      </c>
      <c r="W14">
        <f>HYPERLINK("https://klasma.github.io/Logging_1780/klagomålsmail/A 60275-2024 FSC-klagomål mail.docx", "A 60275-2024")</f>
        <v/>
      </c>
      <c r="X14">
        <f>HYPERLINK("https://klasma.github.io/Logging_1780/tillsyn/A 60275-2024 tillsynsbegäran.docx", "A 60275-2024")</f>
        <v/>
      </c>
      <c r="Y14">
        <f>HYPERLINK("https://klasma.github.io/Logging_1780/tillsynsmail/A 60275-2024 tillsynsbegäran mail.docx", "A 60275-2024")</f>
        <v/>
      </c>
      <c r="Z14">
        <f>HYPERLINK("https://klasma.github.io/Logging_1780/fåglar/A 60275-2024 prioriterade fågelarter.docx", "A 60275-2024")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45953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45953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45953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53155-2022</t>
        </is>
      </c>
      <c r="B18" s="1" t="n">
        <v>44876</v>
      </c>
      <c r="C18" s="1" t="n">
        <v>45953</v>
      </c>
      <c r="D18" t="inlineStr">
        <is>
          <t>VÄRMLANDS LÄN</t>
        </is>
      </c>
      <c r="E18" t="inlineStr">
        <is>
          <t>KARLSTAD</t>
        </is>
      </c>
      <c r="G18" t="n">
        <v>32.8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Gulsparv
Trana</t>
        </is>
      </c>
      <c r="S18">
        <f>HYPERLINK("https://klasma.github.io/Logging_1780/artfynd/A 53155-2022 artfynd.xlsx", "A 53155-2022")</f>
        <v/>
      </c>
      <c r="T18">
        <f>HYPERLINK("https://klasma.github.io/Logging_1780/kartor/A 53155-2022 karta.png", "A 53155-2022")</f>
        <v/>
      </c>
      <c r="V18">
        <f>HYPERLINK("https://klasma.github.io/Logging_1780/klagomål/A 53155-2022 FSC-klagomål.docx", "A 53155-2022")</f>
        <v/>
      </c>
      <c r="W18">
        <f>HYPERLINK("https://klasma.github.io/Logging_1780/klagomålsmail/A 53155-2022 FSC-klagomål mail.docx", "A 53155-2022")</f>
        <v/>
      </c>
      <c r="X18">
        <f>HYPERLINK("https://klasma.github.io/Logging_1780/tillsyn/A 53155-2022 tillsynsbegäran.docx", "A 53155-2022")</f>
        <v/>
      </c>
      <c r="Y18">
        <f>HYPERLINK("https://klasma.github.io/Logging_1780/tillsynsmail/A 53155-2022 tillsynsbegäran mail.docx", "A 53155-2022")</f>
        <v/>
      </c>
      <c r="Z18">
        <f>HYPERLINK("https://klasma.github.io/Logging_1780/fåglar/A 53155-2022 prioriterade fågelarter.docx", "A 53155-2022")</f>
        <v/>
      </c>
    </row>
    <row r="19" ht="15" customHeight="1">
      <c r="A19" t="inlineStr">
        <is>
          <t>A 55210-2021</t>
        </is>
      </c>
      <c r="B19" s="1" t="n">
        <v>44475</v>
      </c>
      <c r="C19" s="1" t="n">
        <v>45953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Tallticka</t>
        </is>
      </c>
      <c r="S19">
        <f>HYPERLINK("https://klasma.github.io/Logging_1780/artfynd/A 55210-2021 artfynd.xlsx", "A 55210-2021")</f>
        <v/>
      </c>
      <c r="T19">
        <f>HYPERLINK("https://klasma.github.io/Logging_1780/kartor/A 55210-2021 karta.png", "A 55210-2021")</f>
        <v/>
      </c>
      <c r="V19">
        <f>HYPERLINK("https://klasma.github.io/Logging_1780/klagomål/A 55210-2021 FSC-klagomål.docx", "A 55210-2021")</f>
        <v/>
      </c>
      <c r="W19">
        <f>HYPERLINK("https://klasma.github.io/Logging_1780/klagomålsmail/A 55210-2021 FSC-klagomål mail.docx", "A 55210-2021")</f>
        <v/>
      </c>
      <c r="X19">
        <f>HYPERLINK("https://klasma.github.io/Logging_1780/tillsyn/A 55210-2021 tillsynsbegäran.docx", "A 55210-2021")</f>
        <v/>
      </c>
      <c r="Y19">
        <f>HYPERLINK("https://klasma.github.io/Logging_1780/tillsynsmail/A 55210-2021 tillsynsbegäran mail.docx", "A 55210-2021")</f>
        <v/>
      </c>
      <c r="Z19">
        <f>HYPERLINK("https://klasma.github.io/Logging_1780/fåglar/A 55210-2021 prioriterade fågelarter.docx", "A 55210-2021")</f>
        <v/>
      </c>
    </row>
    <row r="20" ht="15" customHeight="1">
      <c r="A20" t="inlineStr">
        <is>
          <t>A 6542-2025</t>
        </is>
      </c>
      <c r="B20" s="1" t="n">
        <v>45699</v>
      </c>
      <c r="C20" s="1" t="n">
        <v>45953</v>
      </c>
      <c r="D20" t="inlineStr">
        <is>
          <t>VÄRMLANDS LÄN</t>
        </is>
      </c>
      <c r="E20" t="inlineStr">
        <is>
          <t>KARLSTAD</t>
        </is>
      </c>
      <c r="G20" t="n">
        <v>13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Gropig brunbagge
Mindre märgborre</t>
        </is>
      </c>
      <c r="S20">
        <f>HYPERLINK("https://klasma.github.io/Logging_1780/artfynd/A 6542-2025 artfynd.xlsx", "A 6542-2025")</f>
        <v/>
      </c>
      <c r="T20">
        <f>HYPERLINK("https://klasma.github.io/Logging_1780/kartor/A 6542-2025 karta.png", "A 6542-2025")</f>
        <v/>
      </c>
      <c r="V20">
        <f>HYPERLINK("https://klasma.github.io/Logging_1780/klagomål/A 6542-2025 FSC-klagomål.docx", "A 6542-2025")</f>
        <v/>
      </c>
      <c r="W20">
        <f>HYPERLINK("https://klasma.github.io/Logging_1780/klagomålsmail/A 6542-2025 FSC-klagomål mail.docx", "A 6542-2025")</f>
        <v/>
      </c>
      <c r="X20">
        <f>HYPERLINK("https://klasma.github.io/Logging_1780/tillsyn/A 6542-2025 tillsynsbegäran.docx", "A 6542-2025")</f>
        <v/>
      </c>
      <c r="Y20">
        <f>HYPERLINK("https://klasma.github.io/Logging_1780/tillsynsmail/A 6542-2025 tillsynsbegäran mail.docx", "A 6542-2025")</f>
        <v/>
      </c>
    </row>
    <row r="21" ht="15" customHeight="1">
      <c r="A21" t="inlineStr">
        <is>
          <t>A 14594-2022</t>
        </is>
      </c>
      <c r="B21" s="1" t="n">
        <v>44655</v>
      </c>
      <c r="C21" s="1" t="n">
        <v>45953</v>
      </c>
      <c r="D21" t="inlineStr">
        <is>
          <t>VÄRMLANDS LÄN</t>
        </is>
      </c>
      <c r="E21" t="inlineStr">
        <is>
          <t>KARLSTAD</t>
        </is>
      </c>
      <c r="F21" t="inlineStr">
        <is>
          <t>Kommuner</t>
        </is>
      </c>
      <c r="G21" t="n">
        <v>11.2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Igelkott
Mindre hackspett</t>
        </is>
      </c>
      <c r="S21">
        <f>HYPERLINK("https://klasma.github.io/Logging_1780/artfynd/A 14594-2022 artfynd.xlsx", "A 14594-2022")</f>
        <v/>
      </c>
      <c r="T21">
        <f>HYPERLINK("https://klasma.github.io/Logging_1780/kartor/A 14594-2022 karta.png", "A 14594-2022")</f>
        <v/>
      </c>
      <c r="V21">
        <f>HYPERLINK("https://klasma.github.io/Logging_1780/klagomål/A 14594-2022 FSC-klagomål.docx", "A 14594-2022")</f>
        <v/>
      </c>
      <c r="W21">
        <f>HYPERLINK("https://klasma.github.io/Logging_1780/klagomålsmail/A 14594-2022 FSC-klagomål mail.docx", "A 14594-2022")</f>
        <v/>
      </c>
      <c r="X21">
        <f>HYPERLINK("https://klasma.github.io/Logging_1780/tillsyn/A 14594-2022 tillsynsbegäran.docx", "A 14594-2022")</f>
        <v/>
      </c>
      <c r="Y21">
        <f>HYPERLINK("https://klasma.github.io/Logging_1780/tillsynsmail/A 14594-2022 tillsynsbegäran mail.docx", "A 14594-2022")</f>
        <v/>
      </c>
      <c r="Z21">
        <f>HYPERLINK("https://klasma.github.io/Logging_1780/fåglar/A 14594-2022 prioriterade fågelarter.docx", "A 14594-2022")</f>
        <v/>
      </c>
    </row>
    <row r="22" ht="15" customHeight="1">
      <c r="A22" t="inlineStr">
        <is>
          <t>A 41484-2023</t>
        </is>
      </c>
      <c r="B22" s="1" t="n">
        <v>45175</v>
      </c>
      <c r="C22" s="1" t="n">
        <v>45953</v>
      </c>
      <c r="D22" t="inlineStr">
        <is>
          <t>VÄRMLANDS LÄN</t>
        </is>
      </c>
      <c r="E22" t="inlineStr">
        <is>
          <t>KARLSTAD</t>
        </is>
      </c>
      <c r="G22" t="n">
        <v>8.699999999999999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Motaggsvamp
Spillkråka</t>
        </is>
      </c>
      <c r="S22">
        <f>HYPERLINK("https://klasma.github.io/Logging_1780/artfynd/A 41484-2023 artfynd.xlsx", "A 41484-2023")</f>
        <v/>
      </c>
      <c r="T22">
        <f>HYPERLINK("https://klasma.github.io/Logging_1780/kartor/A 41484-2023 karta.png", "A 41484-2023")</f>
        <v/>
      </c>
      <c r="V22">
        <f>HYPERLINK("https://klasma.github.io/Logging_1780/klagomål/A 41484-2023 FSC-klagomål.docx", "A 41484-2023")</f>
        <v/>
      </c>
      <c r="W22">
        <f>HYPERLINK("https://klasma.github.io/Logging_1780/klagomålsmail/A 41484-2023 FSC-klagomål mail.docx", "A 41484-2023")</f>
        <v/>
      </c>
      <c r="X22">
        <f>HYPERLINK("https://klasma.github.io/Logging_1780/tillsyn/A 41484-2023 tillsynsbegäran.docx", "A 41484-2023")</f>
        <v/>
      </c>
      <c r="Y22">
        <f>HYPERLINK("https://klasma.github.io/Logging_1780/tillsynsmail/A 41484-2023 tillsynsbegäran mail.docx", "A 41484-2023")</f>
        <v/>
      </c>
      <c r="Z22">
        <f>HYPERLINK("https://klasma.github.io/Logging_1780/fåglar/A 41484-2023 prioriterade fågelarter.docx", "A 41484-2023")</f>
        <v/>
      </c>
    </row>
    <row r="23" ht="15" customHeight="1">
      <c r="A23" t="inlineStr">
        <is>
          <t>A 47561-2023</t>
        </is>
      </c>
      <c r="B23" s="1" t="n">
        <v>45197</v>
      </c>
      <c r="C23" s="1" t="n">
        <v>45953</v>
      </c>
      <c r="D23" t="inlineStr">
        <is>
          <t>VÄRMLANDS LÄN</t>
        </is>
      </c>
      <c r="E23" t="inlineStr">
        <is>
          <t>KARLSTAD</t>
        </is>
      </c>
      <c r="G23" t="n">
        <v>3.2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Gröngöling
Fläcknycklar</t>
        </is>
      </c>
      <c r="S23">
        <f>HYPERLINK("https://klasma.github.io/Logging_1780/artfynd/A 47561-2023 artfynd.xlsx", "A 47561-2023")</f>
        <v/>
      </c>
      <c r="T23">
        <f>HYPERLINK("https://klasma.github.io/Logging_1780/kartor/A 47561-2023 karta.png", "A 47561-2023")</f>
        <v/>
      </c>
      <c r="V23">
        <f>HYPERLINK("https://klasma.github.io/Logging_1780/klagomål/A 47561-2023 FSC-klagomål.docx", "A 47561-2023")</f>
        <v/>
      </c>
      <c r="W23">
        <f>HYPERLINK("https://klasma.github.io/Logging_1780/klagomålsmail/A 47561-2023 FSC-klagomål mail.docx", "A 47561-2023")</f>
        <v/>
      </c>
      <c r="X23">
        <f>HYPERLINK("https://klasma.github.io/Logging_1780/tillsyn/A 47561-2023 tillsynsbegäran.docx", "A 47561-2023")</f>
        <v/>
      </c>
      <c r="Y23">
        <f>HYPERLINK("https://klasma.github.io/Logging_1780/tillsynsmail/A 47561-2023 tillsynsbegäran mail.docx", "A 47561-2023")</f>
        <v/>
      </c>
      <c r="Z23">
        <f>HYPERLINK("https://klasma.github.io/Logging_1780/fåglar/A 47561-2023 prioriterade fågelarter.docx", "A 47561-2023")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45953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33866-2021</t>
        </is>
      </c>
      <c r="B25" s="1" t="n">
        <v>44378</v>
      </c>
      <c r="C25" s="1" t="n">
        <v>45953</v>
      </c>
      <c r="D25" t="inlineStr">
        <is>
          <t>VÄRMLANDS LÄN</t>
        </is>
      </c>
      <c r="E25" t="inlineStr">
        <is>
          <t>KARLSTAD</t>
        </is>
      </c>
      <c r="F25" t="inlineStr">
        <is>
          <t>Kyrkan</t>
        </is>
      </c>
      <c r="G25" t="n">
        <v>5.8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Plattlummer
Mattlummer</t>
        </is>
      </c>
      <c r="S25">
        <f>HYPERLINK("https://klasma.github.io/Logging_1780/artfynd/A 33866-2021 artfynd.xlsx", "A 33866-2021")</f>
        <v/>
      </c>
      <c r="T25">
        <f>HYPERLINK("https://klasma.github.io/Logging_1780/kartor/A 33866-2021 karta.png", "A 33866-2021")</f>
        <v/>
      </c>
      <c r="V25">
        <f>HYPERLINK("https://klasma.github.io/Logging_1780/klagomål/A 33866-2021 FSC-klagomål.docx", "A 33866-2021")</f>
        <v/>
      </c>
      <c r="W25">
        <f>HYPERLINK("https://klasma.github.io/Logging_1780/klagomålsmail/A 33866-2021 FSC-klagomål mail.docx", "A 33866-2021")</f>
        <v/>
      </c>
      <c r="X25">
        <f>HYPERLINK("https://klasma.github.io/Logging_1780/tillsyn/A 33866-2021 tillsynsbegäran.docx", "A 33866-2021")</f>
        <v/>
      </c>
      <c r="Y25">
        <f>HYPERLINK("https://klasma.github.io/Logging_1780/tillsynsmail/A 33866-2021 tillsynsbegäran mail.docx", "A 33866-2021")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45953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55264-2021</t>
        </is>
      </c>
      <c r="B27" s="1" t="n">
        <v>44475</v>
      </c>
      <c r="C27" s="1" t="n">
        <v>45953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HYPERLINK("https://klasma.github.io/Logging_1780/artfynd/A 55264-2021 artfynd.xlsx", "A 55264-2021")</f>
        <v/>
      </c>
      <c r="T27">
        <f>HYPERLINK("https://klasma.github.io/Logging_1780/kartor/A 55264-2021 karta.png", "A 55264-2021")</f>
        <v/>
      </c>
      <c r="V27">
        <f>HYPERLINK("https://klasma.github.io/Logging_1780/klagomål/A 55264-2021 FSC-klagomål.docx", "A 55264-2021")</f>
        <v/>
      </c>
      <c r="W27">
        <f>HYPERLINK("https://klasma.github.io/Logging_1780/klagomålsmail/A 55264-2021 FSC-klagomål mail.docx", "A 55264-2021")</f>
        <v/>
      </c>
      <c r="X27">
        <f>HYPERLINK("https://klasma.github.io/Logging_1780/tillsyn/A 55264-2021 tillsynsbegäran.docx", "A 55264-2021")</f>
        <v/>
      </c>
      <c r="Y27">
        <f>HYPERLINK("https://klasma.github.io/Logging_1780/tillsynsmail/A 55264-2021 tillsynsbegäran mail.docx", "A 55264-2021")</f>
        <v/>
      </c>
    </row>
    <row r="28" ht="15" customHeight="1">
      <c r="A28" t="inlineStr">
        <is>
          <t>A 66274-2021</t>
        </is>
      </c>
      <c r="B28" s="1" t="n">
        <v>44518</v>
      </c>
      <c r="C28" s="1" t="n">
        <v>45953</v>
      </c>
      <c r="D28" t="inlineStr">
        <is>
          <t>VÄRMLANDS LÄN</t>
        </is>
      </c>
      <c r="E28" t="inlineStr">
        <is>
          <t>KARLSTAD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HYPERLINK("https://klasma.github.io/Logging_1780/artfynd/A 66274-2021 artfynd.xlsx", "A 66274-2021")</f>
        <v/>
      </c>
      <c r="T28">
        <f>HYPERLINK("https://klasma.github.io/Logging_1780/kartor/A 66274-2021 karta.png", "A 66274-2021")</f>
        <v/>
      </c>
      <c r="V28">
        <f>HYPERLINK("https://klasma.github.io/Logging_1780/klagomål/A 66274-2021 FSC-klagomål.docx", "A 66274-2021")</f>
        <v/>
      </c>
      <c r="W28">
        <f>HYPERLINK("https://klasma.github.io/Logging_1780/klagomålsmail/A 66274-2021 FSC-klagomål mail.docx", "A 66274-2021")</f>
        <v/>
      </c>
      <c r="X28">
        <f>HYPERLINK("https://klasma.github.io/Logging_1780/tillsyn/A 66274-2021 tillsynsbegäran.docx", "A 66274-2021")</f>
        <v/>
      </c>
      <c r="Y28">
        <f>HYPERLINK("https://klasma.github.io/Logging_1780/tillsynsmail/A 66274-2021 tillsynsbegäran mail.docx", "A 66274-2021")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45953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45953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45953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50825-2021</t>
        </is>
      </c>
      <c r="B32" s="1" t="n">
        <v>44460.4965625</v>
      </c>
      <c r="C32" s="1" t="n">
        <v>45953</v>
      </c>
      <c r="D32" t="inlineStr">
        <is>
          <t>VÄRMLANDS LÄN</t>
        </is>
      </c>
      <c r="E32" t="inlineStr">
        <is>
          <t>KARLSTAD</t>
        </is>
      </c>
      <c r="F32" t="inlineStr">
        <is>
          <t>Kommuner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HYPERLINK("https://klasma.github.io/Logging_1780/artfynd/A 50825-2021 artfynd.xlsx", "A 50825-2021")</f>
        <v/>
      </c>
      <c r="T32">
        <f>HYPERLINK("https://klasma.github.io/Logging_1780/kartor/A 50825-2021 karta.png", "A 50825-2021")</f>
        <v/>
      </c>
      <c r="V32">
        <f>HYPERLINK("https://klasma.github.io/Logging_1780/klagomål/A 50825-2021 FSC-klagomål.docx", "A 50825-2021")</f>
        <v/>
      </c>
      <c r="W32">
        <f>HYPERLINK("https://klasma.github.io/Logging_1780/klagomålsmail/A 50825-2021 FSC-klagomål mail.docx", "A 50825-2021")</f>
        <v/>
      </c>
      <c r="X32">
        <f>HYPERLINK("https://klasma.github.io/Logging_1780/tillsyn/A 50825-2021 tillsynsbegäran.docx", "A 50825-2021")</f>
        <v/>
      </c>
      <c r="Y32">
        <f>HYPERLINK("https://klasma.github.io/Logging_1780/tillsynsmail/A 50825-2021 tillsynsbegäran mail.docx", "A 50825-2021")</f>
        <v/>
      </c>
    </row>
    <row r="33" ht="15" customHeight="1">
      <c r="A33" t="inlineStr">
        <is>
          <t>A 4664-2022</t>
        </is>
      </c>
      <c r="B33" s="1" t="n">
        <v>44592</v>
      </c>
      <c r="C33" s="1" t="n">
        <v>45953</v>
      </c>
      <c r="D33" t="inlineStr">
        <is>
          <t>VÄRMLANDS LÄN</t>
        </is>
      </c>
      <c r="E33" t="inlineStr">
        <is>
          <t>KARLSTAD</t>
        </is>
      </c>
      <c r="F33" t="inlineStr">
        <is>
          <t>Kommuner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Vedskivlav</t>
        </is>
      </c>
      <c r="S33">
        <f>HYPERLINK("https://klasma.github.io/Logging_1780/artfynd/A 4664-2022 artfynd.xlsx", "A 4664-2022")</f>
        <v/>
      </c>
      <c r="T33">
        <f>HYPERLINK("https://klasma.github.io/Logging_1780/kartor/A 4664-2022 karta.png", "A 4664-2022")</f>
        <v/>
      </c>
      <c r="V33">
        <f>HYPERLINK("https://klasma.github.io/Logging_1780/klagomål/A 4664-2022 FSC-klagomål.docx", "A 4664-2022")</f>
        <v/>
      </c>
      <c r="W33">
        <f>HYPERLINK("https://klasma.github.io/Logging_1780/klagomålsmail/A 4664-2022 FSC-klagomål mail.docx", "A 4664-2022")</f>
        <v/>
      </c>
      <c r="X33">
        <f>HYPERLINK("https://klasma.github.io/Logging_1780/tillsyn/A 4664-2022 tillsynsbegäran.docx", "A 4664-2022")</f>
        <v/>
      </c>
      <c r="Y33">
        <f>HYPERLINK("https://klasma.github.io/Logging_1780/tillsynsmail/A 4664-2022 tillsynsbegäran mail.docx", "A 4664-2022")</f>
        <v/>
      </c>
    </row>
    <row r="34" ht="15" customHeight="1">
      <c r="A34" t="inlineStr">
        <is>
          <t>A 21934-2023</t>
        </is>
      </c>
      <c r="B34" s="1" t="n">
        <v>45068</v>
      </c>
      <c r="C34" s="1" t="n">
        <v>45953</v>
      </c>
      <c r="D34" t="inlineStr">
        <is>
          <t>VÄRMLANDS LÄN</t>
        </is>
      </c>
      <c r="E34" t="inlineStr">
        <is>
          <t>KARLSTAD</t>
        </is>
      </c>
      <c r="G34" t="n">
        <v>1.7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HYPERLINK("https://klasma.github.io/Logging_1780/artfynd/A 21934-2023 artfynd.xlsx", "A 21934-2023")</f>
        <v/>
      </c>
      <c r="T34">
        <f>HYPERLINK("https://klasma.github.io/Logging_1780/kartor/A 21934-2023 karta.png", "A 21934-2023")</f>
        <v/>
      </c>
      <c r="V34">
        <f>HYPERLINK("https://klasma.github.io/Logging_1780/klagomål/A 21934-2023 FSC-klagomål.docx", "A 21934-2023")</f>
        <v/>
      </c>
      <c r="W34">
        <f>HYPERLINK("https://klasma.github.io/Logging_1780/klagomålsmail/A 21934-2023 FSC-klagomål mail.docx", "A 21934-2023")</f>
        <v/>
      </c>
      <c r="X34">
        <f>HYPERLINK("https://klasma.github.io/Logging_1780/tillsyn/A 21934-2023 tillsynsbegäran.docx", "A 21934-2023")</f>
        <v/>
      </c>
      <c r="Y34">
        <f>HYPERLINK("https://klasma.github.io/Logging_1780/tillsynsmail/A 21934-2023 tillsynsbegäran mail.docx", "A 21934-2023")</f>
        <v/>
      </c>
    </row>
    <row r="35" ht="15" customHeight="1">
      <c r="A35" t="inlineStr">
        <is>
          <t>A 14002-2022</t>
        </is>
      </c>
      <c r="B35" s="1" t="n">
        <v>44650</v>
      </c>
      <c r="C35" s="1" t="n">
        <v>45953</v>
      </c>
      <c r="D35" t="inlineStr">
        <is>
          <t>VÄRMLANDS LÄN</t>
        </is>
      </c>
      <c r="E35" t="inlineStr">
        <is>
          <t>KARLSTAD</t>
        </is>
      </c>
      <c r="G35" t="n">
        <v>2.3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HYPERLINK("https://klasma.github.io/Logging_1780/artfynd/A 14002-2022 artfynd.xlsx", "A 14002-2022")</f>
        <v/>
      </c>
      <c r="T35">
        <f>HYPERLINK("https://klasma.github.io/Logging_1780/kartor/A 14002-2022 karta.png", "A 14002-2022")</f>
        <v/>
      </c>
      <c r="U35">
        <f>HYPERLINK("https://klasma.github.io/Logging_1780/knärot/A 14002-2022 karta knärot.png", "A 14002-2022")</f>
        <v/>
      </c>
      <c r="V35">
        <f>HYPERLINK("https://klasma.github.io/Logging_1780/klagomål/A 14002-2022 FSC-klagomål.docx", "A 14002-2022")</f>
        <v/>
      </c>
      <c r="W35">
        <f>HYPERLINK("https://klasma.github.io/Logging_1780/klagomålsmail/A 14002-2022 FSC-klagomål mail.docx", "A 14002-2022")</f>
        <v/>
      </c>
      <c r="X35">
        <f>HYPERLINK("https://klasma.github.io/Logging_1780/tillsyn/A 14002-2022 tillsynsbegäran.docx", "A 14002-2022")</f>
        <v/>
      </c>
      <c r="Y35">
        <f>HYPERLINK("https://klasma.github.io/Logging_1780/tillsynsmail/A 14002-2022 tillsynsbegäran mail.docx", "A 14002-2022")</f>
        <v/>
      </c>
    </row>
    <row r="36" ht="15" customHeight="1">
      <c r="A36" t="inlineStr">
        <is>
          <t>A 48517-2025</t>
        </is>
      </c>
      <c r="B36" s="1" t="n">
        <v>45936.39483796297</v>
      </c>
      <c r="C36" s="1" t="n">
        <v>45953</v>
      </c>
      <c r="D36" t="inlineStr">
        <is>
          <t>VÄRMLANDS LÄN</t>
        </is>
      </c>
      <c r="E36" t="inlineStr">
        <is>
          <t>KARLSTAD</t>
        </is>
      </c>
      <c r="G36" t="n">
        <v>1.2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Vaktel</t>
        </is>
      </c>
      <c r="S36">
        <f>HYPERLINK("https://klasma.github.io/Logging_1780/artfynd/A 48517-2025 artfynd.xlsx", "A 48517-2025")</f>
        <v/>
      </c>
      <c r="T36">
        <f>HYPERLINK("https://klasma.github.io/Logging_1780/kartor/A 48517-2025 karta.png", "A 48517-2025")</f>
        <v/>
      </c>
      <c r="V36">
        <f>HYPERLINK("https://klasma.github.io/Logging_1780/klagomål/A 48517-2025 FSC-klagomål.docx", "A 48517-2025")</f>
        <v/>
      </c>
      <c r="W36">
        <f>HYPERLINK("https://klasma.github.io/Logging_1780/klagomålsmail/A 48517-2025 FSC-klagomål mail.docx", "A 48517-2025")</f>
        <v/>
      </c>
      <c r="X36">
        <f>HYPERLINK("https://klasma.github.io/Logging_1780/tillsyn/A 48517-2025 tillsynsbegäran.docx", "A 48517-2025")</f>
        <v/>
      </c>
      <c r="Y36">
        <f>HYPERLINK("https://klasma.github.io/Logging_1780/tillsynsmail/A 48517-2025 tillsynsbegäran mail.docx", "A 48517-2025")</f>
        <v/>
      </c>
    </row>
    <row r="37" ht="15" customHeight="1">
      <c r="A37" t="inlineStr">
        <is>
          <t>A 49765-2025</t>
        </is>
      </c>
      <c r="B37" s="1" t="n">
        <v>45940.35274305556</v>
      </c>
      <c r="C37" s="1" t="n">
        <v>45953</v>
      </c>
      <c r="D37" t="inlineStr">
        <is>
          <t>VÄRMLANDS LÄN</t>
        </is>
      </c>
      <c r="E37" t="inlineStr">
        <is>
          <t>KARLSTAD</t>
        </is>
      </c>
      <c r="F37" t="inlineStr">
        <is>
          <t>Bergvik skog väst AB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Slöjvaxskivling</t>
        </is>
      </c>
      <c r="S37">
        <f>HYPERLINK("https://klasma.github.io/Logging_1780/artfynd/A 49765-2025 artfynd.xlsx", "A 49765-2025")</f>
        <v/>
      </c>
      <c r="T37">
        <f>HYPERLINK("https://klasma.github.io/Logging_1780/kartor/A 49765-2025 karta.png", "A 49765-2025")</f>
        <v/>
      </c>
      <c r="V37">
        <f>HYPERLINK("https://klasma.github.io/Logging_1780/klagomål/A 49765-2025 FSC-klagomål.docx", "A 49765-2025")</f>
        <v/>
      </c>
      <c r="W37">
        <f>HYPERLINK("https://klasma.github.io/Logging_1780/klagomålsmail/A 49765-2025 FSC-klagomål mail.docx", "A 49765-2025")</f>
        <v/>
      </c>
      <c r="X37">
        <f>HYPERLINK("https://klasma.github.io/Logging_1780/tillsyn/A 49765-2025 tillsynsbegäran.docx", "A 49765-2025")</f>
        <v/>
      </c>
      <c r="Y37">
        <f>HYPERLINK("https://klasma.github.io/Logging_1780/tillsynsmail/A 49765-2025 tillsynsbegäran mail.docx", "A 49765-2025")</f>
        <v/>
      </c>
    </row>
    <row r="38" ht="15" customHeight="1">
      <c r="A38" t="inlineStr">
        <is>
          <t>A 57145-2024</t>
        </is>
      </c>
      <c r="B38" s="1" t="n">
        <v>45629.38945601852</v>
      </c>
      <c r="C38" s="1" t="n">
        <v>45953</v>
      </c>
      <c r="D38" t="inlineStr">
        <is>
          <t>VÄRMLANDS LÄN</t>
        </is>
      </c>
      <c r="E38" t="inlineStr">
        <is>
          <t>KARLSTAD</t>
        </is>
      </c>
      <c r="G38" t="n">
        <v>16.5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HYPERLINK("https://klasma.github.io/Logging_1780/artfynd/A 57145-2024 artfynd.xlsx", "A 57145-2024")</f>
        <v/>
      </c>
      <c r="T38">
        <f>HYPERLINK("https://klasma.github.io/Logging_1780/kartor/A 57145-2024 karta.png", "A 57145-2024")</f>
        <v/>
      </c>
      <c r="V38">
        <f>HYPERLINK("https://klasma.github.io/Logging_1780/klagomål/A 57145-2024 FSC-klagomål.docx", "A 57145-2024")</f>
        <v/>
      </c>
      <c r="W38">
        <f>HYPERLINK("https://klasma.github.io/Logging_1780/klagomålsmail/A 57145-2024 FSC-klagomål mail.docx", "A 57145-2024")</f>
        <v/>
      </c>
      <c r="X38">
        <f>HYPERLINK("https://klasma.github.io/Logging_1780/tillsyn/A 57145-2024 tillsynsbegäran.docx", "A 57145-2024")</f>
        <v/>
      </c>
      <c r="Y38">
        <f>HYPERLINK("https://klasma.github.io/Logging_1780/tillsynsmail/A 57145-2024 tillsynsbegäran mail.docx", "A 57145-2024")</f>
        <v/>
      </c>
    </row>
    <row r="39" ht="15" customHeight="1">
      <c r="A39" t="inlineStr">
        <is>
          <t>A 60280-2024</t>
        </is>
      </c>
      <c r="B39" s="1" t="n">
        <v>45642.91010416667</v>
      </c>
      <c r="C39" s="1" t="n">
        <v>45953</v>
      </c>
      <c r="D39" t="inlineStr">
        <is>
          <t>VÄRMLANDS LÄN</t>
        </is>
      </c>
      <c r="E39" t="inlineStr">
        <is>
          <t>KARLSTAD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Grönfink</t>
        </is>
      </c>
      <c r="S39">
        <f>HYPERLINK("https://klasma.github.io/Logging_1780/artfynd/A 60280-2024 artfynd.xlsx", "A 60280-2024")</f>
        <v/>
      </c>
      <c r="T39">
        <f>HYPERLINK("https://klasma.github.io/Logging_1780/kartor/A 60280-2024 karta.png", "A 60280-2024")</f>
        <v/>
      </c>
      <c r="V39">
        <f>HYPERLINK("https://klasma.github.io/Logging_1780/klagomål/A 60280-2024 FSC-klagomål.docx", "A 60280-2024")</f>
        <v/>
      </c>
      <c r="W39">
        <f>HYPERLINK("https://klasma.github.io/Logging_1780/klagomålsmail/A 60280-2024 FSC-klagomål mail.docx", "A 60280-2024")</f>
        <v/>
      </c>
      <c r="X39">
        <f>HYPERLINK("https://klasma.github.io/Logging_1780/tillsyn/A 60280-2024 tillsynsbegäran.docx", "A 60280-2024")</f>
        <v/>
      </c>
      <c r="Y39">
        <f>HYPERLINK("https://klasma.github.io/Logging_1780/tillsynsmail/A 60280-2024 tillsynsbegäran mail.docx", "A 60280-2024")</f>
        <v/>
      </c>
      <c r="Z39">
        <f>HYPERLINK("https://klasma.github.io/Logging_1780/fåglar/A 60280-2024 prioriterade fågelarter.docx", "A 60280-2024")</f>
        <v/>
      </c>
    </row>
    <row r="40" ht="15" customHeight="1">
      <c r="A40" t="inlineStr">
        <is>
          <t>A 32531-2025</t>
        </is>
      </c>
      <c r="B40" s="1" t="n">
        <v>45838.49210648148</v>
      </c>
      <c r="C40" s="1" t="n">
        <v>45953</v>
      </c>
      <c r="D40" t="inlineStr">
        <is>
          <t>VÄRMLANDS LÄN</t>
        </is>
      </c>
      <c r="E40" t="inlineStr">
        <is>
          <t>KARLSTAD</t>
        </is>
      </c>
      <c r="F40" t="inlineStr">
        <is>
          <t>Kyrkan</t>
        </is>
      </c>
      <c r="G40" t="n">
        <v>5.8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Trana</t>
        </is>
      </c>
      <c r="S40">
        <f>HYPERLINK("https://klasma.github.io/Logging_1780/artfynd/A 32531-2025 artfynd.xlsx", "A 32531-2025")</f>
        <v/>
      </c>
      <c r="T40">
        <f>HYPERLINK("https://klasma.github.io/Logging_1780/kartor/A 32531-2025 karta.png", "A 32531-2025")</f>
        <v/>
      </c>
      <c r="V40">
        <f>HYPERLINK("https://klasma.github.io/Logging_1780/klagomål/A 32531-2025 FSC-klagomål.docx", "A 32531-2025")</f>
        <v/>
      </c>
      <c r="W40">
        <f>HYPERLINK("https://klasma.github.io/Logging_1780/klagomålsmail/A 32531-2025 FSC-klagomål mail.docx", "A 32531-2025")</f>
        <v/>
      </c>
      <c r="X40">
        <f>HYPERLINK("https://klasma.github.io/Logging_1780/tillsyn/A 32531-2025 tillsynsbegäran.docx", "A 32531-2025")</f>
        <v/>
      </c>
      <c r="Y40">
        <f>HYPERLINK("https://klasma.github.io/Logging_1780/tillsynsmail/A 32531-2025 tillsynsbegäran mail.docx", "A 32531-2025")</f>
        <v/>
      </c>
      <c r="Z40">
        <f>HYPERLINK("https://klasma.github.io/Logging_1780/fåglar/A 32531-2025 prioriterade fågelarter.docx", "A 32531-2025")</f>
        <v/>
      </c>
    </row>
    <row r="41" ht="15" customHeight="1">
      <c r="A41" t="inlineStr">
        <is>
          <t>A 65851-2020</t>
        </is>
      </c>
      <c r="B41" s="1" t="n">
        <v>44174</v>
      </c>
      <c r="C41" s="1" t="n">
        <v>45953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HYPERLINK("https://klasma.github.io/Logging_1780/artfynd/A 65851-2020 artfynd.xlsx", "A 65851-2020")</f>
        <v/>
      </c>
      <c r="T41">
        <f>HYPERLINK("https://klasma.github.io/Logging_1780/kartor/A 65851-2020 karta.png", "A 65851-2020")</f>
        <v/>
      </c>
      <c r="V41">
        <f>HYPERLINK("https://klasma.github.io/Logging_1780/klagomål/A 65851-2020 FSC-klagomål.docx", "A 65851-2020")</f>
        <v/>
      </c>
      <c r="W41">
        <f>HYPERLINK("https://klasma.github.io/Logging_1780/klagomålsmail/A 65851-2020 FSC-klagomål mail.docx", "A 65851-2020")</f>
        <v/>
      </c>
      <c r="X41">
        <f>HYPERLINK("https://klasma.github.io/Logging_1780/tillsyn/A 65851-2020 tillsynsbegäran.docx", "A 65851-2020")</f>
        <v/>
      </c>
      <c r="Y41">
        <f>HYPERLINK("https://klasma.github.io/Logging_1780/tillsynsmail/A 65851-2020 tillsynsbegäran mail.docx", "A 65851-2020")</f>
        <v/>
      </c>
    </row>
    <row r="42" ht="15" customHeight="1">
      <c r="A42" t="inlineStr">
        <is>
          <t>A 21919-2023</t>
        </is>
      </c>
      <c r="B42" s="1" t="n">
        <v>45068</v>
      </c>
      <c r="C42" s="1" t="n">
        <v>45953</v>
      </c>
      <c r="D42" t="inlineStr">
        <is>
          <t>VÄRMLANDS LÄN</t>
        </is>
      </c>
      <c r="E42" t="inlineStr">
        <is>
          <t>KARLSTAD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21919-2023 artfynd.xlsx", "A 21919-2023")</f>
        <v/>
      </c>
      <c r="T42">
        <f>HYPERLINK("https://klasma.github.io/Logging_1780/kartor/A 21919-2023 karta.png", "A 21919-2023")</f>
        <v/>
      </c>
      <c r="V42">
        <f>HYPERLINK("https://klasma.github.io/Logging_1780/klagomål/A 21919-2023 FSC-klagomål.docx", "A 21919-2023")</f>
        <v/>
      </c>
      <c r="W42">
        <f>HYPERLINK("https://klasma.github.io/Logging_1780/klagomålsmail/A 21919-2023 FSC-klagomål mail.docx", "A 21919-2023")</f>
        <v/>
      </c>
      <c r="X42">
        <f>HYPERLINK("https://klasma.github.io/Logging_1780/tillsyn/A 21919-2023 tillsynsbegäran.docx", "A 21919-2023")</f>
        <v/>
      </c>
      <c r="Y42">
        <f>HYPERLINK("https://klasma.github.io/Logging_1780/tillsynsmail/A 21919-2023 tillsynsbegäran mail.docx", "A 21919-2023")</f>
        <v/>
      </c>
    </row>
    <row r="43" ht="15" customHeight="1">
      <c r="A43" t="inlineStr">
        <is>
          <t>A 59641-2021</t>
        </is>
      </c>
      <c r="B43" s="1" t="n">
        <v>44493</v>
      </c>
      <c r="C43" s="1" t="n">
        <v>45953</v>
      </c>
      <c r="D43" t="inlineStr">
        <is>
          <t>VÄRMLANDS LÄN</t>
        </is>
      </c>
      <c r="E43" t="inlineStr">
        <is>
          <t>KARLSTAD</t>
        </is>
      </c>
      <c r="G43" t="n">
        <v>1.9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HYPERLINK("https://klasma.github.io/Logging_1780/artfynd/A 59641-2021 artfynd.xlsx", "A 59641-2021")</f>
        <v/>
      </c>
      <c r="T43">
        <f>HYPERLINK("https://klasma.github.io/Logging_1780/kartor/A 59641-2021 karta.png", "A 59641-2021")</f>
        <v/>
      </c>
      <c r="V43">
        <f>HYPERLINK("https://klasma.github.io/Logging_1780/klagomål/A 59641-2021 FSC-klagomål.docx", "A 59641-2021")</f>
        <v/>
      </c>
      <c r="W43">
        <f>HYPERLINK("https://klasma.github.io/Logging_1780/klagomålsmail/A 59641-2021 FSC-klagomål mail.docx", "A 59641-2021")</f>
        <v/>
      </c>
      <c r="X43">
        <f>HYPERLINK("https://klasma.github.io/Logging_1780/tillsyn/A 59641-2021 tillsynsbegäran.docx", "A 59641-2021")</f>
        <v/>
      </c>
      <c r="Y43">
        <f>HYPERLINK("https://klasma.github.io/Logging_1780/tillsynsmail/A 59641-2021 tillsynsbegäran mail.docx", "A 59641-2021")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45953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45953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45953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55433-2020</t>
        </is>
      </c>
      <c r="B47" s="1" t="n">
        <v>44130</v>
      </c>
      <c r="C47" s="1" t="n">
        <v>45953</v>
      </c>
      <c r="D47" t="inlineStr">
        <is>
          <t>VÄRMLANDS LÄN</t>
        </is>
      </c>
      <c r="E47" t="inlineStr">
        <is>
          <t>KARLSTAD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45953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45953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45953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45953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45953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45953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45953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45953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45953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45953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45953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45953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21840-2021</t>
        </is>
      </c>
      <c r="B60" s="1" t="n">
        <v>44322</v>
      </c>
      <c r="C60" s="1" t="n">
        <v>45953</v>
      </c>
      <c r="D60" t="inlineStr">
        <is>
          <t>VÄRMLANDS LÄN</t>
        </is>
      </c>
      <c r="E60" t="inlineStr">
        <is>
          <t>KARLSTAD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45953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53486-2021</t>
        </is>
      </c>
      <c r="B62" s="1" t="n">
        <v>44468</v>
      </c>
      <c r="C62" s="1" t="n">
        <v>45953</v>
      </c>
      <c r="D62" t="inlineStr">
        <is>
          <t>VÄRMLANDS LÄN</t>
        </is>
      </c>
      <c r="E62" t="inlineStr">
        <is>
          <t>KARLSTAD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45953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45953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45953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45953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62074-2020</t>
        </is>
      </c>
      <c r="B67" s="1" t="n">
        <v>44159</v>
      </c>
      <c r="C67" s="1" t="n">
        <v>45953</v>
      </c>
      <c r="D67" t="inlineStr">
        <is>
          <t>VÄRMLANDS LÄN</t>
        </is>
      </c>
      <c r="E67" t="inlineStr">
        <is>
          <t>KARLSTAD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58713-2020</t>
        </is>
      </c>
      <c r="B68" s="1" t="n">
        <v>44146</v>
      </c>
      <c r="C68" s="1" t="n">
        <v>45953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45953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55110-2021</t>
        </is>
      </c>
      <c r="B70" s="1" t="n">
        <v>44474</v>
      </c>
      <c r="C70" s="1" t="n">
        <v>45953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55111-2021</t>
        </is>
      </c>
      <c r="B71" s="1" t="n">
        <v>44474</v>
      </c>
      <c r="C71" s="1" t="n">
        <v>45953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61105-2021</t>
        </is>
      </c>
      <c r="B72" s="1" t="n">
        <v>44498.32052083333</v>
      </c>
      <c r="C72" s="1" t="n">
        <v>45953</v>
      </c>
      <c r="D72" t="inlineStr">
        <is>
          <t>VÄRMLANDS LÄN</t>
        </is>
      </c>
      <c r="E72" t="inlineStr">
        <is>
          <t>KARLSTAD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45953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45953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45953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5458-2022</t>
        </is>
      </c>
      <c r="B76" s="1" t="n">
        <v>44594</v>
      </c>
      <c r="C76" s="1" t="n">
        <v>45953</v>
      </c>
      <c r="D76" t="inlineStr">
        <is>
          <t>VÄRMLANDS LÄN</t>
        </is>
      </c>
      <c r="E76" t="inlineStr">
        <is>
          <t>KARLSTAD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546-2022</t>
        </is>
      </c>
      <c r="B77" s="1" t="n">
        <v>44566.64234953704</v>
      </c>
      <c r="C77" s="1" t="n">
        <v>45953</v>
      </c>
      <c r="D77" t="inlineStr">
        <is>
          <t>VÄRMLANDS LÄN</t>
        </is>
      </c>
      <c r="E77" t="inlineStr">
        <is>
          <t>KARLSTAD</t>
        </is>
      </c>
      <c r="F77" t="inlineStr">
        <is>
          <t>Bergvik skog väst AB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45953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45953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45953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45953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45953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45953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45953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45953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45953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45953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45953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54430-2022</t>
        </is>
      </c>
      <c r="B89" s="1" t="n">
        <v>44882.57833333333</v>
      </c>
      <c r="C89" s="1" t="n">
        <v>45953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26922-2022</t>
        </is>
      </c>
      <c r="B90" s="1" t="n">
        <v>44740.61030092592</v>
      </c>
      <c r="C90" s="1" t="n">
        <v>45953</v>
      </c>
      <c r="D90" t="inlineStr">
        <is>
          <t>VÄRMLANDS LÄN</t>
        </is>
      </c>
      <c r="E90" t="inlineStr">
        <is>
          <t>KARLSTAD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67022-2020</t>
        </is>
      </c>
      <c r="B91" s="1" t="n">
        <v>44180</v>
      </c>
      <c r="C91" s="1" t="n">
        <v>45953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47330-2022</t>
        </is>
      </c>
      <c r="B92" s="1" t="n">
        <v>44853.36773148148</v>
      </c>
      <c r="C92" s="1" t="n">
        <v>45953</v>
      </c>
      <c r="D92" t="inlineStr">
        <is>
          <t>VÄRMLANDS LÄN</t>
        </is>
      </c>
      <c r="E92" t="inlineStr">
        <is>
          <t>KARLSTAD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54365-2022</t>
        </is>
      </c>
      <c r="B93" s="1" t="n">
        <v>44882</v>
      </c>
      <c r="C93" s="1" t="n">
        <v>45953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54441-2022</t>
        </is>
      </c>
      <c r="B94" s="1" t="n">
        <v>44882.58922453703</v>
      </c>
      <c r="C94" s="1" t="n">
        <v>45953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45953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45953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45953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45953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45953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45953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10109-2022</t>
        </is>
      </c>
      <c r="B101" s="1" t="n">
        <v>44621.83521990741</v>
      </c>
      <c r="C101" s="1" t="n">
        <v>45953</v>
      </c>
      <c r="D101" t="inlineStr">
        <is>
          <t>VÄRMLANDS LÄN</t>
        </is>
      </c>
      <c r="E101" t="inlineStr">
        <is>
          <t>KARLSTAD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62245-2020</t>
        </is>
      </c>
      <c r="B102" s="1" t="n">
        <v>44160</v>
      </c>
      <c r="C102" s="1" t="n">
        <v>45953</v>
      </c>
      <c r="D102" t="inlineStr">
        <is>
          <t>VÄRMLANDS LÄN</t>
        </is>
      </c>
      <c r="E102" t="inlineStr">
        <is>
          <t>KARLSTAD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45953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45953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45953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45953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45953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45953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46808-2021</t>
        </is>
      </c>
      <c r="B109" s="1" t="n">
        <v>44446.31717592593</v>
      </c>
      <c r="C109" s="1" t="n">
        <v>45953</v>
      </c>
      <c r="D109" t="inlineStr">
        <is>
          <t>VÄRMLANDS LÄN</t>
        </is>
      </c>
      <c r="E109" t="inlineStr">
        <is>
          <t>KARLSTAD</t>
        </is>
      </c>
      <c r="G109" t="n">
        <v>15.3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46814-2021</t>
        </is>
      </c>
      <c r="B110" s="1" t="n">
        <v>44446.32383101852</v>
      </c>
      <c r="C110" s="1" t="n">
        <v>45953</v>
      </c>
      <c r="D110" t="inlineStr">
        <is>
          <t>VÄRMLANDS LÄN</t>
        </is>
      </c>
      <c r="E110" t="inlineStr">
        <is>
          <t>KARLSTAD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11577-2021</t>
        </is>
      </c>
      <c r="B111" s="1" t="n">
        <v>44264</v>
      </c>
      <c r="C111" s="1" t="n">
        <v>45953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48597-2021</t>
        </is>
      </c>
      <c r="B112" s="1" t="n">
        <v>44452.48234953704</v>
      </c>
      <c r="C112" s="1" t="n">
        <v>45953</v>
      </c>
      <c r="D112" t="inlineStr">
        <is>
          <t>VÄRMLANDS LÄN</t>
        </is>
      </c>
      <c r="E112" t="inlineStr">
        <is>
          <t>KARLSTAD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5461-2022</t>
        </is>
      </c>
      <c r="B113" s="1" t="n">
        <v>44594</v>
      </c>
      <c r="C113" s="1" t="n">
        <v>45953</v>
      </c>
      <c r="D113" t="inlineStr">
        <is>
          <t>VÄRMLANDS LÄN</t>
        </is>
      </c>
      <c r="E113" t="inlineStr">
        <is>
          <t>KARLSTAD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45953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45953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45953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45953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45953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21826-2021</t>
        </is>
      </c>
      <c r="B119" s="1" t="n">
        <v>44322</v>
      </c>
      <c r="C119" s="1" t="n">
        <v>45953</v>
      </c>
      <c r="D119" t="inlineStr">
        <is>
          <t>VÄRMLANDS LÄN</t>
        </is>
      </c>
      <c r="E119" t="inlineStr">
        <is>
          <t>KARLSTAD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21862-2021</t>
        </is>
      </c>
      <c r="B120" s="1" t="n">
        <v>44322.66199074074</v>
      </c>
      <c r="C120" s="1" t="n">
        <v>45953</v>
      </c>
      <c r="D120" t="inlineStr">
        <is>
          <t>VÄRMLANDS LÄN</t>
        </is>
      </c>
      <c r="E120" t="inlineStr">
        <is>
          <t>KARLSTAD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50803-2022</t>
        </is>
      </c>
      <c r="B121" s="1" t="n">
        <v>44867</v>
      </c>
      <c r="C121" s="1" t="n">
        <v>45953</v>
      </c>
      <c r="D121" t="inlineStr">
        <is>
          <t>VÄRMLANDS LÄN</t>
        </is>
      </c>
      <c r="E121" t="inlineStr">
        <is>
          <t>KARLSTAD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45953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45953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65630-2021</t>
        </is>
      </c>
      <c r="B124" s="1" t="n">
        <v>44516.55710648148</v>
      </c>
      <c r="C124" s="1" t="n">
        <v>45953</v>
      </c>
      <c r="D124" t="inlineStr">
        <is>
          <t>VÄRMLANDS LÄN</t>
        </is>
      </c>
      <c r="E124" t="inlineStr">
        <is>
          <t>KARLSTAD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34359-2021</t>
        </is>
      </c>
      <c r="B125" s="1" t="n">
        <v>44379</v>
      </c>
      <c r="C125" s="1" t="n">
        <v>45953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58501-2021</t>
        </is>
      </c>
      <c r="B126" s="1" t="n">
        <v>44488</v>
      </c>
      <c r="C126" s="1" t="n">
        <v>45953</v>
      </c>
      <c r="D126" t="inlineStr">
        <is>
          <t>VÄRMLANDS LÄN</t>
        </is>
      </c>
      <c r="E126" t="inlineStr">
        <is>
          <t>KARLSTAD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5197-2021</t>
        </is>
      </c>
      <c r="B127" s="1" t="n">
        <v>44228</v>
      </c>
      <c r="C127" s="1" t="n">
        <v>45953</v>
      </c>
      <c r="D127" t="inlineStr">
        <is>
          <t>VÄRMLANDS LÄN</t>
        </is>
      </c>
      <c r="E127" t="inlineStr">
        <is>
          <t>KARLSTAD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22006-2022</t>
        </is>
      </c>
      <c r="B128" s="1" t="n">
        <v>44711</v>
      </c>
      <c r="C128" s="1" t="n">
        <v>45953</v>
      </c>
      <c r="D128" t="inlineStr">
        <is>
          <t>VÄRMLANDS LÄN</t>
        </is>
      </c>
      <c r="E128" t="inlineStr">
        <is>
          <t>KARLSTAD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48633-2021</t>
        </is>
      </c>
      <c r="B129" s="1" t="n">
        <v>44452</v>
      </c>
      <c r="C129" s="1" t="n">
        <v>45953</v>
      </c>
      <c r="D129" t="inlineStr">
        <is>
          <t>VÄRMLANDS LÄN</t>
        </is>
      </c>
      <c r="E129" t="inlineStr">
        <is>
          <t>KARLSTAD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8483-2022</t>
        </is>
      </c>
      <c r="B130" s="1" t="n">
        <v>44613</v>
      </c>
      <c r="C130" s="1" t="n">
        <v>45953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51914-2022</t>
        </is>
      </c>
      <c r="B131" s="1" t="n">
        <v>44872</v>
      </c>
      <c r="C131" s="1" t="n">
        <v>45953</v>
      </c>
      <c r="D131" t="inlineStr">
        <is>
          <t>VÄRMLANDS LÄN</t>
        </is>
      </c>
      <c r="E131" t="inlineStr">
        <is>
          <t>KARLSTAD</t>
        </is>
      </c>
      <c r="F131" t="inlineStr">
        <is>
          <t>Bergvik skog väst AB</t>
        </is>
      </c>
      <c r="G131" t="n">
        <v>10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69428-2021</t>
        </is>
      </c>
      <c r="B132" s="1" t="n">
        <v>44531</v>
      </c>
      <c r="C132" s="1" t="n">
        <v>45953</v>
      </c>
      <c r="D132" t="inlineStr">
        <is>
          <t>VÄRMLANDS LÄN</t>
        </is>
      </c>
      <c r="E132" t="inlineStr">
        <is>
          <t>KARLSTAD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54442-2022</t>
        </is>
      </c>
      <c r="B133" s="1" t="n">
        <v>44882.59050925926</v>
      </c>
      <c r="C133" s="1" t="n">
        <v>45953</v>
      </c>
      <c r="D133" t="inlineStr">
        <is>
          <t>VÄRMLANDS LÄN</t>
        </is>
      </c>
      <c r="E133" t="inlineStr">
        <is>
          <t>KARLSTAD</t>
        </is>
      </c>
      <c r="F133" t="inlineStr">
        <is>
          <t>Kommuner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10155-2022</t>
        </is>
      </c>
      <c r="B134" s="1" t="n">
        <v>44622.34517361111</v>
      </c>
      <c r="C134" s="1" t="n">
        <v>45953</v>
      </c>
      <c r="D134" t="inlineStr">
        <is>
          <t>VÄRMLANDS LÄN</t>
        </is>
      </c>
      <c r="E134" t="inlineStr">
        <is>
          <t>KARLSTAD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61514-2021</t>
        </is>
      </c>
      <c r="B135" s="1" t="n">
        <v>44501.3636574074</v>
      </c>
      <c r="C135" s="1" t="n">
        <v>45953</v>
      </c>
      <c r="D135" t="inlineStr">
        <is>
          <t>VÄRMLANDS LÄN</t>
        </is>
      </c>
      <c r="E135" t="inlineStr">
        <is>
          <t>KARLSTAD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5038-2022</t>
        </is>
      </c>
      <c r="B136" s="1" t="n">
        <v>44593</v>
      </c>
      <c r="C136" s="1" t="n">
        <v>45953</v>
      </c>
      <c r="D136" t="inlineStr">
        <is>
          <t>VÄRMLANDS LÄN</t>
        </is>
      </c>
      <c r="E136" t="inlineStr">
        <is>
          <t>KARLSTAD</t>
        </is>
      </c>
      <c r="F136" t="inlineStr">
        <is>
          <t>Kommuner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1811-2022</t>
        </is>
      </c>
      <c r="B137" s="1" t="n">
        <v>44574.63291666667</v>
      </c>
      <c r="C137" s="1" t="n">
        <v>45953</v>
      </c>
      <c r="D137" t="inlineStr">
        <is>
          <t>VÄRMLANDS LÄN</t>
        </is>
      </c>
      <c r="E137" t="inlineStr">
        <is>
          <t>KARLSTAD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30692-2022</t>
        </is>
      </c>
      <c r="B138" s="1" t="n">
        <v>44763</v>
      </c>
      <c r="C138" s="1" t="n">
        <v>45953</v>
      </c>
      <c r="D138" t="inlineStr">
        <is>
          <t>VÄRMLANDS LÄN</t>
        </is>
      </c>
      <c r="E138" t="inlineStr">
        <is>
          <t>KARLSTAD</t>
        </is>
      </c>
      <c r="F138" t="inlineStr">
        <is>
          <t>Kyrkan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42283-2021</t>
        </is>
      </c>
      <c r="B139" s="1" t="n">
        <v>44427</v>
      </c>
      <c r="C139" s="1" t="n">
        <v>45953</v>
      </c>
      <c r="D139" t="inlineStr">
        <is>
          <t>VÄRMLANDS LÄN</t>
        </is>
      </c>
      <c r="E139" t="inlineStr">
        <is>
          <t>KARLSTAD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37878-2021</t>
        </is>
      </c>
      <c r="B140" s="1" t="n">
        <v>44403</v>
      </c>
      <c r="C140" s="1" t="n">
        <v>45953</v>
      </c>
      <c r="D140" t="inlineStr">
        <is>
          <t>VÄRMLANDS LÄN</t>
        </is>
      </c>
      <c r="E140" t="inlineStr">
        <is>
          <t>KARLSTAD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3942-2021</t>
        </is>
      </c>
      <c r="B141" s="1" t="n">
        <v>44222</v>
      </c>
      <c r="C141" s="1" t="n">
        <v>45953</v>
      </c>
      <c r="D141" t="inlineStr">
        <is>
          <t>VÄRMLANDS LÄN</t>
        </is>
      </c>
      <c r="E141" t="inlineStr">
        <is>
          <t>KARLSTAD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10376-2022</t>
        </is>
      </c>
      <c r="B142" s="1" t="n">
        <v>44623</v>
      </c>
      <c r="C142" s="1" t="n">
        <v>45953</v>
      </c>
      <c r="D142" t="inlineStr">
        <is>
          <t>VÄRMLANDS LÄN</t>
        </is>
      </c>
      <c r="E142" t="inlineStr">
        <is>
          <t>KARLSTAD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70921-2021</t>
        </is>
      </c>
      <c r="B143" s="1" t="n">
        <v>44537</v>
      </c>
      <c r="C143" s="1" t="n">
        <v>45953</v>
      </c>
      <c r="D143" t="inlineStr">
        <is>
          <t>VÄRMLANDS LÄN</t>
        </is>
      </c>
      <c r="E143" t="inlineStr">
        <is>
          <t>KARLSTAD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62130-2020</t>
        </is>
      </c>
      <c r="B144" s="1" t="n">
        <v>44158</v>
      </c>
      <c r="C144" s="1" t="n">
        <v>45953</v>
      </c>
      <c r="D144" t="inlineStr">
        <is>
          <t>VÄRMLANDS LÄN</t>
        </is>
      </c>
      <c r="E144" t="inlineStr">
        <is>
          <t>KARLSTAD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14401-2022</t>
        </is>
      </c>
      <c r="B145" s="1" t="n">
        <v>44652</v>
      </c>
      <c r="C145" s="1" t="n">
        <v>45953</v>
      </c>
      <c r="D145" t="inlineStr">
        <is>
          <t>VÄRMLANDS LÄN</t>
        </is>
      </c>
      <c r="E145" t="inlineStr">
        <is>
          <t>KARLSTAD</t>
        </is>
      </c>
      <c r="F145" t="inlineStr">
        <is>
          <t>Naturvårdsverket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64525-2023</t>
        </is>
      </c>
      <c r="B146" s="1" t="n">
        <v>45281.34885416667</v>
      </c>
      <c r="C146" s="1" t="n">
        <v>45953</v>
      </c>
      <c r="D146" t="inlineStr">
        <is>
          <t>VÄRMLANDS LÄN</t>
        </is>
      </c>
      <c r="E146" t="inlineStr">
        <is>
          <t>KARLSTAD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62902-2023</t>
        </is>
      </c>
      <c r="B147" s="1" t="n">
        <v>45272.44296296296</v>
      </c>
      <c r="C147" s="1" t="n">
        <v>45953</v>
      </c>
      <c r="D147" t="inlineStr">
        <is>
          <t>VÄRMLANDS LÄN</t>
        </is>
      </c>
      <c r="E147" t="inlineStr">
        <is>
          <t>KARLSTAD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16820-2021</t>
        </is>
      </c>
      <c r="B148" s="1" t="n">
        <v>44295.36819444445</v>
      </c>
      <c r="C148" s="1" t="n">
        <v>45953</v>
      </c>
      <c r="D148" t="inlineStr">
        <is>
          <t>VÄRMLANDS LÄN</t>
        </is>
      </c>
      <c r="E148" t="inlineStr">
        <is>
          <t>KARLSTAD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60082-2020</t>
        </is>
      </c>
      <c r="B149" s="1" t="n">
        <v>44152</v>
      </c>
      <c r="C149" s="1" t="n">
        <v>45953</v>
      </c>
      <c r="D149" t="inlineStr">
        <is>
          <t>VÄRMLANDS LÄN</t>
        </is>
      </c>
      <c r="E149" t="inlineStr">
        <is>
          <t>KARLSTAD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47608-2023</t>
        </is>
      </c>
      <c r="B150" s="1" t="n">
        <v>45203.46956018519</v>
      </c>
      <c r="C150" s="1" t="n">
        <v>45953</v>
      </c>
      <c r="D150" t="inlineStr">
        <is>
          <t>VÄRMLANDS LÄN</t>
        </is>
      </c>
      <c r="E150" t="inlineStr">
        <is>
          <t>KARLSTAD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56928-2021</t>
        </is>
      </c>
      <c r="B151" s="1" t="n">
        <v>44482</v>
      </c>
      <c r="C151" s="1" t="n">
        <v>45953</v>
      </c>
      <c r="D151" t="inlineStr">
        <is>
          <t>VÄRMLANDS LÄN</t>
        </is>
      </c>
      <c r="E151" t="inlineStr">
        <is>
          <t>KARLSTAD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48577-2021</t>
        </is>
      </c>
      <c r="B152" s="1" t="n">
        <v>44452.47320601852</v>
      </c>
      <c r="C152" s="1" t="n">
        <v>45953</v>
      </c>
      <c r="D152" t="inlineStr">
        <is>
          <t>VÄRMLANDS LÄN</t>
        </is>
      </c>
      <c r="E152" t="inlineStr">
        <is>
          <t>KARLSTAD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41963-2023</t>
        </is>
      </c>
      <c r="B153" s="1" t="n">
        <v>45177.36246527778</v>
      </c>
      <c r="C153" s="1" t="n">
        <v>45953</v>
      </c>
      <c r="D153" t="inlineStr">
        <is>
          <t>VÄRMLANDS LÄN</t>
        </is>
      </c>
      <c r="E153" t="inlineStr">
        <is>
          <t>KARLSTAD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55564-2021</t>
        </is>
      </c>
      <c r="B154" s="1" t="n">
        <v>44475</v>
      </c>
      <c r="C154" s="1" t="n">
        <v>45953</v>
      </c>
      <c r="D154" t="inlineStr">
        <is>
          <t>VÄRMLANDS LÄN</t>
        </is>
      </c>
      <c r="E154" t="inlineStr">
        <is>
          <t>KARLSTAD</t>
        </is>
      </c>
      <c r="F154" t="inlineStr">
        <is>
          <t>Övriga statliga verk och myndigheter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46097-2023</t>
        </is>
      </c>
      <c r="B155" s="1" t="n">
        <v>45196</v>
      </c>
      <c r="C155" s="1" t="n">
        <v>45953</v>
      </c>
      <c r="D155" t="inlineStr">
        <is>
          <t>VÄRMLANDS LÄN</t>
        </is>
      </c>
      <c r="E155" t="inlineStr">
        <is>
          <t>KARLSTAD</t>
        </is>
      </c>
      <c r="G155" t="n">
        <v>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11053-2024</t>
        </is>
      </c>
      <c r="B156" s="1" t="n">
        <v>45370</v>
      </c>
      <c r="C156" s="1" t="n">
        <v>45953</v>
      </c>
      <c r="D156" t="inlineStr">
        <is>
          <t>VÄRMLANDS LÄN</t>
        </is>
      </c>
      <c r="E156" t="inlineStr">
        <is>
          <t>KARLSTAD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47041-2021</t>
        </is>
      </c>
      <c r="B157" s="1" t="n">
        <v>44446</v>
      </c>
      <c r="C157" s="1" t="n">
        <v>45953</v>
      </c>
      <c r="D157" t="inlineStr">
        <is>
          <t>VÄRMLANDS LÄN</t>
        </is>
      </c>
      <c r="E157" t="inlineStr">
        <is>
          <t>KARLSTAD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57003-2020</t>
        </is>
      </c>
      <c r="B158" s="1" t="n">
        <v>44138</v>
      </c>
      <c r="C158" s="1" t="n">
        <v>45953</v>
      </c>
      <c r="D158" t="inlineStr">
        <is>
          <t>VÄRMLANDS LÄN</t>
        </is>
      </c>
      <c r="E158" t="inlineStr">
        <is>
          <t>KARLSTAD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29654-2022</t>
        </is>
      </c>
      <c r="B159" s="1" t="n">
        <v>44754</v>
      </c>
      <c r="C159" s="1" t="n">
        <v>45953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57391-2021</t>
        </is>
      </c>
      <c r="B160" s="1" t="n">
        <v>44483</v>
      </c>
      <c r="C160" s="1" t="n">
        <v>45953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43263-2021</t>
        </is>
      </c>
      <c r="B161" s="1" t="n">
        <v>44432.36793981482</v>
      </c>
      <c r="C161" s="1" t="n">
        <v>45953</v>
      </c>
      <c r="D161" t="inlineStr">
        <is>
          <t>VÄRMLANDS LÄN</t>
        </is>
      </c>
      <c r="E161" t="inlineStr">
        <is>
          <t>KARLSTAD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23248-2021</t>
        </is>
      </c>
      <c r="B162" s="1" t="n">
        <v>44333</v>
      </c>
      <c r="C162" s="1" t="n">
        <v>45953</v>
      </c>
      <c r="D162" t="inlineStr">
        <is>
          <t>VÄRMLANDS LÄN</t>
        </is>
      </c>
      <c r="E162" t="inlineStr">
        <is>
          <t>KARLSTAD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73318-2021</t>
        </is>
      </c>
      <c r="B163" s="1" t="n">
        <v>44550</v>
      </c>
      <c r="C163" s="1" t="n">
        <v>45953</v>
      </c>
      <c r="D163" t="inlineStr">
        <is>
          <t>VÄRMLANDS LÄN</t>
        </is>
      </c>
      <c r="E163" t="inlineStr">
        <is>
          <t>KARLSTAD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73004-2021</t>
        </is>
      </c>
      <c r="B164" s="1" t="n">
        <v>44547</v>
      </c>
      <c r="C164" s="1" t="n">
        <v>45953</v>
      </c>
      <c r="D164" t="inlineStr">
        <is>
          <t>VÄRMLANDS LÄN</t>
        </is>
      </c>
      <c r="E164" t="inlineStr">
        <is>
          <t>KARLSTAD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70123-2021</t>
        </is>
      </c>
      <c r="B165" s="1" t="n">
        <v>44533</v>
      </c>
      <c r="C165" s="1" t="n">
        <v>45953</v>
      </c>
      <c r="D165" t="inlineStr">
        <is>
          <t>VÄRMLANDS LÄN</t>
        </is>
      </c>
      <c r="E165" t="inlineStr">
        <is>
          <t>KARLSTAD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70144-2021</t>
        </is>
      </c>
      <c r="B166" s="1" t="n">
        <v>44533</v>
      </c>
      <c r="C166" s="1" t="n">
        <v>45953</v>
      </c>
      <c r="D166" t="inlineStr">
        <is>
          <t>VÄRMLANDS LÄN</t>
        </is>
      </c>
      <c r="E166" t="inlineStr">
        <is>
          <t>KARLSTAD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40855-2022</t>
        </is>
      </c>
      <c r="B167" s="1" t="n">
        <v>44825</v>
      </c>
      <c r="C167" s="1" t="n">
        <v>45953</v>
      </c>
      <c r="D167" t="inlineStr">
        <is>
          <t>VÄRMLANDS LÄN</t>
        </is>
      </c>
      <c r="E167" t="inlineStr">
        <is>
          <t>KARLSTAD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7253-2021</t>
        </is>
      </c>
      <c r="B168" s="1" t="n">
        <v>44238</v>
      </c>
      <c r="C168" s="1" t="n">
        <v>45953</v>
      </c>
      <c r="D168" t="inlineStr">
        <is>
          <t>VÄRMLANDS LÄN</t>
        </is>
      </c>
      <c r="E168" t="inlineStr">
        <is>
          <t>KARLSTAD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55277-2021</t>
        </is>
      </c>
      <c r="B169" s="1" t="n">
        <v>44475</v>
      </c>
      <c r="C169" s="1" t="n">
        <v>45953</v>
      </c>
      <c r="D169" t="inlineStr">
        <is>
          <t>VÄRMLANDS LÄN</t>
        </is>
      </c>
      <c r="E169" t="inlineStr">
        <is>
          <t>KARLSTAD</t>
        </is>
      </c>
      <c r="F169" t="inlineStr">
        <is>
          <t>Kommuner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20777-2022</t>
        </is>
      </c>
      <c r="B170" s="1" t="n">
        <v>44701.37635416666</v>
      </c>
      <c r="C170" s="1" t="n">
        <v>45953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27670-2021</t>
        </is>
      </c>
      <c r="B171" s="1" t="n">
        <v>44354.41733796296</v>
      </c>
      <c r="C171" s="1" t="n">
        <v>45953</v>
      </c>
      <c r="D171" t="inlineStr">
        <is>
          <t>VÄRMLANDS LÄN</t>
        </is>
      </c>
      <c r="E171" t="inlineStr">
        <is>
          <t>KARLSTAD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27688-2021</t>
        </is>
      </c>
      <c r="B172" s="1" t="n">
        <v>44354</v>
      </c>
      <c r="C172" s="1" t="n">
        <v>45953</v>
      </c>
      <c r="D172" t="inlineStr">
        <is>
          <t>VÄRMLANDS LÄN</t>
        </is>
      </c>
      <c r="E172" t="inlineStr">
        <is>
          <t>KARLSTAD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30111-2021</t>
        </is>
      </c>
      <c r="B173" s="1" t="n">
        <v>44363</v>
      </c>
      <c r="C173" s="1" t="n">
        <v>45953</v>
      </c>
      <c r="D173" t="inlineStr">
        <is>
          <t>VÄRMLANDS LÄN</t>
        </is>
      </c>
      <c r="E173" t="inlineStr">
        <is>
          <t>KARLSTAD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15810-2021</t>
        </is>
      </c>
      <c r="B174" s="1" t="n">
        <v>44286.61825231482</v>
      </c>
      <c r="C174" s="1" t="n">
        <v>45953</v>
      </c>
      <c r="D174" t="inlineStr">
        <is>
          <t>VÄRMLANDS LÄN</t>
        </is>
      </c>
      <c r="E174" t="inlineStr">
        <is>
          <t>KARLSTAD</t>
        </is>
      </c>
      <c r="F174" t="inlineStr">
        <is>
          <t>Bergvik skog väst AB</t>
        </is>
      </c>
      <c r="G174" t="n">
        <v>13.4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33593-2021</t>
        </is>
      </c>
      <c r="B175" s="1" t="n">
        <v>44378</v>
      </c>
      <c r="C175" s="1" t="n">
        <v>45953</v>
      </c>
      <c r="D175" t="inlineStr">
        <is>
          <t>VÄRMLANDS LÄN</t>
        </is>
      </c>
      <c r="E175" t="inlineStr">
        <is>
          <t>KARLSTAD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42664-2021</t>
        </is>
      </c>
      <c r="B176" s="1" t="n">
        <v>44428.49829861111</v>
      </c>
      <c r="C176" s="1" t="n">
        <v>45953</v>
      </c>
      <c r="D176" t="inlineStr">
        <is>
          <t>VÄRMLANDS LÄN</t>
        </is>
      </c>
      <c r="E176" t="inlineStr">
        <is>
          <t>KARLSTAD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46812-2021</t>
        </is>
      </c>
      <c r="B177" s="1" t="n">
        <v>44446.32172453704</v>
      </c>
      <c r="C177" s="1" t="n">
        <v>45953</v>
      </c>
      <c r="D177" t="inlineStr">
        <is>
          <t>VÄRMLANDS LÄN</t>
        </is>
      </c>
      <c r="E177" t="inlineStr">
        <is>
          <t>KARLSTAD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5682-2021</t>
        </is>
      </c>
      <c r="B178" s="1" t="n">
        <v>44225</v>
      </c>
      <c r="C178" s="1" t="n">
        <v>45953</v>
      </c>
      <c r="D178" t="inlineStr">
        <is>
          <t>VÄRMLANDS LÄN</t>
        </is>
      </c>
      <c r="E178" t="inlineStr">
        <is>
          <t>KARLSTAD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7584-2025</t>
        </is>
      </c>
      <c r="B179" s="1" t="n">
        <v>45705</v>
      </c>
      <c r="C179" s="1" t="n">
        <v>45953</v>
      </c>
      <c r="D179" t="inlineStr">
        <is>
          <t>VÄRMLANDS LÄN</t>
        </is>
      </c>
      <c r="E179" t="inlineStr">
        <is>
          <t>KARLSTAD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16206-2021</t>
        </is>
      </c>
      <c r="B180" s="1" t="n">
        <v>44292</v>
      </c>
      <c r="C180" s="1" t="n">
        <v>45953</v>
      </c>
      <c r="D180" t="inlineStr">
        <is>
          <t>VÄRMLANDS LÄN</t>
        </is>
      </c>
      <c r="E180" t="inlineStr">
        <is>
          <t>KARLSTAD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38495-2024</t>
        </is>
      </c>
      <c r="B181" s="1" t="n">
        <v>45546</v>
      </c>
      <c r="C181" s="1" t="n">
        <v>45953</v>
      </c>
      <c r="D181" t="inlineStr">
        <is>
          <t>VÄRMLANDS LÄN</t>
        </is>
      </c>
      <c r="E181" t="inlineStr">
        <is>
          <t>KARLSTAD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57469-2021</t>
        </is>
      </c>
      <c r="B182" s="1" t="n">
        <v>44483</v>
      </c>
      <c r="C182" s="1" t="n">
        <v>45953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72346-2021</t>
        </is>
      </c>
      <c r="B183" s="1" t="n">
        <v>44544</v>
      </c>
      <c r="C183" s="1" t="n">
        <v>45953</v>
      </c>
      <c r="D183" t="inlineStr">
        <is>
          <t>VÄRMLANDS LÄN</t>
        </is>
      </c>
      <c r="E183" t="inlineStr">
        <is>
          <t>KARLSTAD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22657-2021</t>
        </is>
      </c>
      <c r="B184" s="1" t="n">
        <v>44327</v>
      </c>
      <c r="C184" s="1" t="n">
        <v>45953</v>
      </c>
      <c r="D184" t="inlineStr">
        <is>
          <t>VÄRMLANDS LÄN</t>
        </is>
      </c>
      <c r="E184" t="inlineStr">
        <is>
          <t>KARLSTAD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22149-2021</t>
        </is>
      </c>
      <c r="B185" s="1" t="n">
        <v>44324</v>
      </c>
      <c r="C185" s="1" t="n">
        <v>45953</v>
      </c>
      <c r="D185" t="inlineStr">
        <is>
          <t>VÄRMLANDS LÄN</t>
        </is>
      </c>
      <c r="E185" t="inlineStr">
        <is>
          <t>KARLSTAD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17354-2023</t>
        </is>
      </c>
      <c r="B186" s="1" t="n">
        <v>45035</v>
      </c>
      <c r="C186" s="1" t="n">
        <v>45953</v>
      </c>
      <c r="D186" t="inlineStr">
        <is>
          <t>VÄRMLANDS LÄN</t>
        </is>
      </c>
      <c r="E186" t="inlineStr">
        <is>
          <t>KARLSTAD</t>
        </is>
      </c>
      <c r="F186" t="inlineStr">
        <is>
          <t>Kommuner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17364-2023</t>
        </is>
      </c>
      <c r="B187" s="1" t="n">
        <v>45035</v>
      </c>
      <c r="C187" s="1" t="n">
        <v>45953</v>
      </c>
      <c r="D187" t="inlineStr">
        <is>
          <t>VÄRMLANDS LÄN</t>
        </is>
      </c>
      <c r="E187" t="inlineStr">
        <is>
          <t>KARLSTAD</t>
        </is>
      </c>
      <c r="F187" t="inlineStr">
        <is>
          <t>Kommuner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47055-2021</t>
        </is>
      </c>
      <c r="B188" s="1" t="n">
        <v>44446</v>
      </c>
      <c r="C188" s="1" t="n">
        <v>45953</v>
      </c>
      <c r="D188" t="inlineStr">
        <is>
          <t>VÄRMLANDS LÄN</t>
        </is>
      </c>
      <c r="E188" t="inlineStr">
        <is>
          <t>KARLSTAD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33334-2022</t>
        </is>
      </c>
      <c r="B189" s="1" t="n">
        <v>44788</v>
      </c>
      <c r="C189" s="1" t="n">
        <v>45953</v>
      </c>
      <c r="D189" t="inlineStr">
        <is>
          <t>VÄRMLANDS LÄN</t>
        </is>
      </c>
      <c r="E189" t="inlineStr">
        <is>
          <t>KARLSTAD</t>
        </is>
      </c>
      <c r="G189" t="n">
        <v>10.6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17892-2023</t>
        </is>
      </c>
      <c r="B190" s="1" t="n">
        <v>45039.56868055555</v>
      </c>
      <c r="C190" s="1" t="n">
        <v>45953</v>
      </c>
      <c r="D190" t="inlineStr">
        <is>
          <t>VÄRMLANDS LÄN</t>
        </is>
      </c>
      <c r="E190" t="inlineStr">
        <is>
          <t>KARLSTAD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17900-2023</t>
        </is>
      </c>
      <c r="B191" s="1" t="n">
        <v>45037</v>
      </c>
      <c r="C191" s="1" t="n">
        <v>45953</v>
      </c>
      <c r="D191" t="inlineStr">
        <is>
          <t>VÄRMLANDS LÄN</t>
        </is>
      </c>
      <c r="E191" t="inlineStr">
        <is>
          <t>KARLSTAD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66322-2021</t>
        </is>
      </c>
      <c r="B192" s="1" t="n">
        <v>44518</v>
      </c>
      <c r="C192" s="1" t="n">
        <v>45953</v>
      </c>
      <c r="D192" t="inlineStr">
        <is>
          <t>VÄRMLANDS LÄN</t>
        </is>
      </c>
      <c r="E192" t="inlineStr">
        <is>
          <t>KARLSTAD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20509-2025</t>
        </is>
      </c>
      <c r="B193" s="1" t="n">
        <v>45775.5934837963</v>
      </c>
      <c r="C193" s="1" t="n">
        <v>45953</v>
      </c>
      <c r="D193" t="inlineStr">
        <is>
          <t>VÄRMLANDS LÄN</t>
        </is>
      </c>
      <c r="E193" t="inlineStr">
        <is>
          <t>KARLSTAD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6254-2025</t>
        </is>
      </c>
      <c r="B194" s="1" t="n">
        <v>45698</v>
      </c>
      <c r="C194" s="1" t="n">
        <v>45953</v>
      </c>
      <c r="D194" t="inlineStr">
        <is>
          <t>VÄRMLANDS LÄN</t>
        </is>
      </c>
      <c r="E194" t="inlineStr">
        <is>
          <t>KARLSTAD</t>
        </is>
      </c>
      <c r="G194" t="n">
        <v>20.6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6269-2025</t>
        </is>
      </c>
      <c r="B195" s="1" t="n">
        <v>45698.60329861111</v>
      </c>
      <c r="C195" s="1" t="n">
        <v>45953</v>
      </c>
      <c r="D195" t="inlineStr">
        <is>
          <t>VÄRMLANDS LÄN</t>
        </is>
      </c>
      <c r="E195" t="inlineStr">
        <is>
          <t>KARLSTAD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38770-2022</t>
        </is>
      </c>
      <c r="B196" s="1" t="n">
        <v>44816.39305555556</v>
      </c>
      <c r="C196" s="1" t="n">
        <v>45953</v>
      </c>
      <c r="D196" t="inlineStr">
        <is>
          <t>VÄRMLANDS LÄN</t>
        </is>
      </c>
      <c r="E196" t="inlineStr">
        <is>
          <t>KARLSTAD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56574-2023</t>
        </is>
      </c>
      <c r="B197" s="1" t="n">
        <v>45243.61638888889</v>
      </c>
      <c r="C197" s="1" t="n">
        <v>45953</v>
      </c>
      <c r="D197" t="inlineStr">
        <is>
          <t>VÄRMLANDS LÄN</t>
        </is>
      </c>
      <c r="E197" t="inlineStr">
        <is>
          <t>KARLSTAD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16421-2025</t>
        </is>
      </c>
      <c r="B198" s="1" t="n">
        <v>45751.4693287037</v>
      </c>
      <c r="C198" s="1" t="n">
        <v>45953</v>
      </c>
      <c r="D198" t="inlineStr">
        <is>
          <t>VÄRMLANDS LÄN</t>
        </is>
      </c>
      <c r="E198" t="inlineStr">
        <is>
          <t>KARLSTAD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22409-2023</t>
        </is>
      </c>
      <c r="B199" s="1" t="n">
        <v>45070</v>
      </c>
      <c r="C199" s="1" t="n">
        <v>45953</v>
      </c>
      <c r="D199" t="inlineStr">
        <is>
          <t>VÄRMLANDS LÄN</t>
        </is>
      </c>
      <c r="E199" t="inlineStr">
        <is>
          <t>KARLSTAD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474-2022</t>
        </is>
      </c>
      <c r="B200" s="1" t="n">
        <v>44566</v>
      </c>
      <c r="C200" s="1" t="n">
        <v>45953</v>
      </c>
      <c r="D200" t="inlineStr">
        <is>
          <t>VÄRMLANDS LÄN</t>
        </is>
      </c>
      <c r="E200" t="inlineStr">
        <is>
          <t>KARLSTAD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16420-2025</t>
        </is>
      </c>
      <c r="B201" s="1" t="n">
        <v>45751.46481481481</v>
      </c>
      <c r="C201" s="1" t="n">
        <v>45953</v>
      </c>
      <c r="D201" t="inlineStr">
        <is>
          <t>VÄRMLANDS LÄN</t>
        </is>
      </c>
      <c r="E201" t="inlineStr">
        <is>
          <t>KARLSTAD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28991-2021</t>
        </is>
      </c>
      <c r="B202" s="1" t="n">
        <v>44358.42668981481</v>
      </c>
      <c r="C202" s="1" t="n">
        <v>45953</v>
      </c>
      <c r="D202" t="inlineStr">
        <is>
          <t>VÄRMLANDS LÄN</t>
        </is>
      </c>
      <c r="E202" t="inlineStr">
        <is>
          <t>KARLSTAD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904-2025</t>
        </is>
      </c>
      <c r="B203" s="1" t="n">
        <v>45665.70130787037</v>
      </c>
      <c r="C203" s="1" t="n">
        <v>45953</v>
      </c>
      <c r="D203" t="inlineStr">
        <is>
          <t>VÄRMLANDS LÄN</t>
        </is>
      </c>
      <c r="E203" t="inlineStr">
        <is>
          <t>KARLSTAD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36884-2022</t>
        </is>
      </c>
      <c r="B204" s="1" t="n">
        <v>44805</v>
      </c>
      <c r="C204" s="1" t="n">
        <v>45953</v>
      </c>
      <c r="D204" t="inlineStr">
        <is>
          <t>VÄRMLANDS LÄN</t>
        </is>
      </c>
      <c r="E204" t="inlineStr">
        <is>
          <t>KARLSTAD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36886-2022</t>
        </is>
      </c>
      <c r="B205" s="1" t="n">
        <v>44805</v>
      </c>
      <c r="C205" s="1" t="n">
        <v>45953</v>
      </c>
      <c r="D205" t="inlineStr">
        <is>
          <t>VÄRMLANDS LÄN</t>
        </is>
      </c>
      <c r="E205" t="inlineStr">
        <is>
          <t>KARLSTAD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12214-2025</t>
        </is>
      </c>
      <c r="B206" s="1" t="n">
        <v>45729.53502314815</v>
      </c>
      <c r="C206" s="1" t="n">
        <v>45953</v>
      </c>
      <c r="D206" t="inlineStr">
        <is>
          <t>VÄRMLANDS LÄN</t>
        </is>
      </c>
      <c r="E206" t="inlineStr">
        <is>
          <t>KARLSTAD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41960-2023</t>
        </is>
      </c>
      <c r="B207" s="1" t="n">
        <v>45177.35716435185</v>
      </c>
      <c r="C207" s="1" t="n">
        <v>45953</v>
      </c>
      <c r="D207" t="inlineStr">
        <is>
          <t>VÄRMLANDS LÄN</t>
        </is>
      </c>
      <c r="E207" t="inlineStr">
        <is>
          <t>KARLSTAD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12613-2024</t>
        </is>
      </c>
      <c r="B208" s="1" t="n">
        <v>45382</v>
      </c>
      <c r="C208" s="1" t="n">
        <v>45953</v>
      </c>
      <c r="D208" t="inlineStr">
        <is>
          <t>VÄRMLANDS LÄN</t>
        </is>
      </c>
      <c r="E208" t="inlineStr">
        <is>
          <t>KARLSTAD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13291-2024</t>
        </is>
      </c>
      <c r="B209" s="1" t="n">
        <v>45386</v>
      </c>
      <c r="C209" s="1" t="n">
        <v>45953</v>
      </c>
      <c r="D209" t="inlineStr">
        <is>
          <t>VÄRMLANDS LÄN</t>
        </is>
      </c>
      <c r="E209" t="inlineStr">
        <is>
          <t>KARLSTAD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20005-2025</t>
        </is>
      </c>
      <c r="B210" s="1" t="n">
        <v>45771.95877314815</v>
      </c>
      <c r="C210" s="1" t="n">
        <v>45953</v>
      </c>
      <c r="D210" t="inlineStr">
        <is>
          <t>VÄRMLANDS LÄN</t>
        </is>
      </c>
      <c r="E210" t="inlineStr">
        <is>
          <t>KARLSTAD</t>
        </is>
      </c>
      <c r="F210" t="inlineStr">
        <is>
          <t>Kyrkan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41565-2023</t>
        </is>
      </c>
      <c r="B211" s="1" t="n">
        <v>45175</v>
      </c>
      <c r="C211" s="1" t="n">
        <v>45953</v>
      </c>
      <c r="D211" t="inlineStr">
        <is>
          <t>VÄRMLANDS LÄN</t>
        </is>
      </c>
      <c r="E211" t="inlineStr">
        <is>
          <t>KARLSTAD</t>
        </is>
      </c>
      <c r="F211" t="inlineStr">
        <is>
          <t>Övriga Aktiebolag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53305-2023</t>
        </is>
      </c>
      <c r="B212" s="1" t="n">
        <v>45229</v>
      </c>
      <c r="C212" s="1" t="n">
        <v>45953</v>
      </c>
      <c r="D212" t="inlineStr">
        <is>
          <t>VÄRMLANDS LÄN</t>
        </is>
      </c>
      <c r="E212" t="inlineStr">
        <is>
          <t>KARLSTAD</t>
        </is>
      </c>
      <c r="F212" t="inlineStr">
        <is>
          <t>Övriga Aktiebolag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2135-2022</t>
        </is>
      </c>
      <c r="B213" s="1" t="n">
        <v>44578.38391203704</v>
      </c>
      <c r="C213" s="1" t="n">
        <v>45953</v>
      </c>
      <c r="D213" t="inlineStr">
        <is>
          <t>VÄRMLANDS LÄN</t>
        </is>
      </c>
      <c r="E213" t="inlineStr">
        <is>
          <t>KARLSTAD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16616-2024</t>
        </is>
      </c>
      <c r="B214" s="1" t="n">
        <v>45408</v>
      </c>
      <c r="C214" s="1" t="n">
        <v>45953</v>
      </c>
      <c r="D214" t="inlineStr">
        <is>
          <t>VÄRMLANDS LÄN</t>
        </is>
      </c>
      <c r="E214" t="inlineStr">
        <is>
          <t>KARLSTAD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13402-2024</t>
        </is>
      </c>
      <c r="B215" s="1" t="n">
        <v>45387</v>
      </c>
      <c r="C215" s="1" t="n">
        <v>45953</v>
      </c>
      <c r="D215" t="inlineStr">
        <is>
          <t>VÄRMLANDS LÄN</t>
        </is>
      </c>
      <c r="E215" t="inlineStr">
        <is>
          <t>KARLSTAD</t>
        </is>
      </c>
      <c r="F215" t="inlineStr">
        <is>
          <t>Bergvik skog väst AB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13853-2024</t>
        </is>
      </c>
      <c r="B216" s="1" t="n">
        <v>45390</v>
      </c>
      <c r="C216" s="1" t="n">
        <v>45953</v>
      </c>
      <c r="D216" t="inlineStr">
        <is>
          <t>VÄRMLANDS LÄN</t>
        </is>
      </c>
      <c r="E216" t="inlineStr">
        <is>
          <t>KARLSTAD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2978-2023</t>
        </is>
      </c>
      <c r="B217" s="1" t="n">
        <v>44945.66861111111</v>
      </c>
      <c r="C217" s="1" t="n">
        <v>45953</v>
      </c>
      <c r="D217" t="inlineStr">
        <is>
          <t>VÄRMLANDS LÄN</t>
        </is>
      </c>
      <c r="E217" t="inlineStr">
        <is>
          <t>KARLSTAD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43545-2023</t>
        </is>
      </c>
      <c r="B218" s="1" t="n">
        <v>45184.56159722222</v>
      </c>
      <c r="C218" s="1" t="n">
        <v>45953</v>
      </c>
      <c r="D218" t="inlineStr">
        <is>
          <t>VÄRMLANDS LÄN</t>
        </is>
      </c>
      <c r="E218" t="inlineStr">
        <is>
          <t>KARLSTAD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25330-2024</t>
        </is>
      </c>
      <c r="B219" s="1" t="n">
        <v>45462</v>
      </c>
      <c r="C219" s="1" t="n">
        <v>45953</v>
      </c>
      <c r="D219" t="inlineStr">
        <is>
          <t>VÄRMLANDS LÄN</t>
        </is>
      </c>
      <c r="E219" t="inlineStr">
        <is>
          <t>KARLSTAD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47349-2022</t>
        </is>
      </c>
      <c r="B220" s="1" t="n">
        <v>44852</v>
      </c>
      <c r="C220" s="1" t="n">
        <v>45953</v>
      </c>
      <c r="D220" t="inlineStr">
        <is>
          <t>VÄRMLANDS LÄN</t>
        </is>
      </c>
      <c r="E220" t="inlineStr">
        <is>
          <t>KARLSTAD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60025-2023</t>
        </is>
      </c>
      <c r="B221" s="1" t="n">
        <v>45258.3112962963</v>
      </c>
      <c r="C221" s="1" t="n">
        <v>45953</v>
      </c>
      <c r="D221" t="inlineStr">
        <is>
          <t>VÄRMLANDS LÄN</t>
        </is>
      </c>
      <c r="E221" t="inlineStr">
        <is>
          <t>KARLSTAD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900-2025</t>
        </is>
      </c>
      <c r="B222" s="1" t="n">
        <v>45665</v>
      </c>
      <c r="C222" s="1" t="n">
        <v>45953</v>
      </c>
      <c r="D222" t="inlineStr">
        <is>
          <t>VÄRMLANDS LÄN</t>
        </is>
      </c>
      <c r="E222" t="inlineStr">
        <is>
          <t>KARLSTAD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42060-2021</t>
        </is>
      </c>
      <c r="B223" s="1" t="n">
        <v>44426</v>
      </c>
      <c r="C223" s="1" t="n">
        <v>45953</v>
      </c>
      <c r="D223" t="inlineStr">
        <is>
          <t>VÄRMLANDS LÄN</t>
        </is>
      </c>
      <c r="E223" t="inlineStr">
        <is>
          <t>KARLSTAD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61108-2023</t>
        </is>
      </c>
      <c r="B224" s="1" t="n">
        <v>45260</v>
      </c>
      <c r="C224" s="1" t="n">
        <v>45953</v>
      </c>
      <c r="D224" t="inlineStr">
        <is>
          <t>VÄRMLANDS LÄN</t>
        </is>
      </c>
      <c r="E224" t="inlineStr">
        <is>
          <t>KARLSTAD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61111-2023</t>
        </is>
      </c>
      <c r="B225" s="1" t="n">
        <v>45260</v>
      </c>
      <c r="C225" s="1" t="n">
        <v>45953</v>
      </c>
      <c r="D225" t="inlineStr">
        <is>
          <t>VÄRMLANDS LÄN</t>
        </is>
      </c>
      <c r="E225" t="inlineStr">
        <is>
          <t>KARLSTAD</t>
        </is>
      </c>
      <c r="G225" t="n">
        <v>10.6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8529-2025</t>
        </is>
      </c>
      <c r="B226" s="1" t="n">
        <v>45709</v>
      </c>
      <c r="C226" s="1" t="n">
        <v>45953</v>
      </c>
      <c r="D226" t="inlineStr">
        <is>
          <t>VÄRMLANDS LÄN</t>
        </is>
      </c>
      <c r="E226" t="inlineStr">
        <is>
          <t>KARLSTAD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10651-2025</t>
        </is>
      </c>
      <c r="B227" s="1" t="n">
        <v>45721.68288194444</v>
      </c>
      <c r="C227" s="1" t="n">
        <v>45953</v>
      </c>
      <c r="D227" t="inlineStr">
        <is>
          <t>VÄRMLANDS LÄN</t>
        </is>
      </c>
      <c r="E227" t="inlineStr">
        <is>
          <t>KARLSTAD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54219-2024</t>
        </is>
      </c>
      <c r="B228" s="1" t="n">
        <v>45616</v>
      </c>
      <c r="C228" s="1" t="n">
        <v>45953</v>
      </c>
      <c r="D228" t="inlineStr">
        <is>
          <t>VÄRMLANDS LÄN</t>
        </is>
      </c>
      <c r="E228" t="inlineStr">
        <is>
          <t>KARLSTAD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46231-2025</t>
        </is>
      </c>
      <c r="B229" s="1" t="n">
        <v>45925.27075231481</v>
      </c>
      <c r="C229" s="1" t="n">
        <v>45953</v>
      </c>
      <c r="D229" t="inlineStr">
        <is>
          <t>VÄRMLANDS LÄN</t>
        </is>
      </c>
      <c r="E229" t="inlineStr">
        <is>
          <t>KARLSTAD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11810-2024</t>
        </is>
      </c>
      <c r="B230" s="1" t="n">
        <v>45375</v>
      </c>
      <c r="C230" s="1" t="n">
        <v>45953</v>
      </c>
      <c r="D230" t="inlineStr">
        <is>
          <t>VÄRMLANDS LÄN</t>
        </is>
      </c>
      <c r="E230" t="inlineStr">
        <is>
          <t>KARLSTAD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6641-2025</t>
        </is>
      </c>
      <c r="B231" s="1" t="n">
        <v>45700.38412037037</v>
      </c>
      <c r="C231" s="1" t="n">
        <v>45953</v>
      </c>
      <c r="D231" t="inlineStr">
        <is>
          <t>VÄRMLANDS LÄN</t>
        </is>
      </c>
      <c r="E231" t="inlineStr">
        <is>
          <t>KARLSTAD</t>
        </is>
      </c>
      <c r="G231" t="n">
        <v>6.9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19410-2025</t>
        </is>
      </c>
      <c r="B232" s="1" t="n">
        <v>45769.68368055556</v>
      </c>
      <c r="C232" s="1" t="n">
        <v>45953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53038-2022</t>
        </is>
      </c>
      <c r="B233" s="1" t="n">
        <v>44873</v>
      </c>
      <c r="C233" s="1" t="n">
        <v>45953</v>
      </c>
      <c r="D233" t="inlineStr">
        <is>
          <t>VÄRMLANDS LÄN</t>
        </is>
      </c>
      <c r="E233" t="inlineStr">
        <is>
          <t>KARLSTAD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6642-2025</t>
        </is>
      </c>
      <c r="B234" s="1" t="n">
        <v>45700.38554398148</v>
      </c>
      <c r="C234" s="1" t="n">
        <v>45953</v>
      </c>
      <c r="D234" t="inlineStr">
        <is>
          <t>VÄRMLANDS LÄN</t>
        </is>
      </c>
      <c r="E234" t="inlineStr">
        <is>
          <t>KARLSTAD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7370-2025</t>
        </is>
      </c>
      <c r="B235" s="1" t="n">
        <v>45704</v>
      </c>
      <c r="C235" s="1" t="n">
        <v>45953</v>
      </c>
      <c r="D235" t="inlineStr">
        <is>
          <t>VÄRMLANDS LÄN</t>
        </is>
      </c>
      <c r="E235" t="inlineStr">
        <is>
          <t>KARLSTAD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29359-2023</t>
        </is>
      </c>
      <c r="B236" s="1" t="n">
        <v>45106.33273148148</v>
      </c>
      <c r="C236" s="1" t="n">
        <v>45953</v>
      </c>
      <c r="D236" t="inlineStr">
        <is>
          <t>VÄRMLANDS LÄN</t>
        </is>
      </c>
      <c r="E236" t="inlineStr">
        <is>
          <t>KARLSTAD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3821-2025</t>
        </is>
      </c>
      <c r="B237" s="1" t="n">
        <v>45681.71569444444</v>
      </c>
      <c r="C237" s="1" t="n">
        <v>45953</v>
      </c>
      <c r="D237" t="inlineStr">
        <is>
          <t>VÄRMLANDS LÄN</t>
        </is>
      </c>
      <c r="E237" t="inlineStr">
        <is>
          <t>KARLSTAD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36118-2024</t>
        </is>
      </c>
      <c r="B238" s="1" t="n">
        <v>45534.32197916666</v>
      </c>
      <c r="C238" s="1" t="n">
        <v>45953</v>
      </c>
      <c r="D238" t="inlineStr">
        <is>
          <t>VÄRMLANDS LÄN</t>
        </is>
      </c>
      <c r="E238" t="inlineStr">
        <is>
          <t>KARLSTAD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16312-2023</t>
        </is>
      </c>
      <c r="B239" s="1" t="n">
        <v>45028</v>
      </c>
      <c r="C239" s="1" t="n">
        <v>45953</v>
      </c>
      <c r="D239" t="inlineStr">
        <is>
          <t>VÄRMLANDS LÄN</t>
        </is>
      </c>
      <c r="E239" t="inlineStr">
        <is>
          <t>KARLSTAD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51663-2023</t>
        </is>
      </c>
      <c r="B240" s="1" t="n">
        <v>45222</v>
      </c>
      <c r="C240" s="1" t="n">
        <v>45953</v>
      </c>
      <c r="D240" t="inlineStr">
        <is>
          <t>VÄRMLANDS LÄN</t>
        </is>
      </c>
      <c r="E240" t="inlineStr">
        <is>
          <t>KARLSTAD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9499-2024</t>
        </is>
      </c>
      <c r="B241" s="1" t="n">
        <v>45359</v>
      </c>
      <c r="C241" s="1" t="n">
        <v>45953</v>
      </c>
      <c r="D241" t="inlineStr">
        <is>
          <t>VÄRMLANDS LÄN</t>
        </is>
      </c>
      <c r="E241" t="inlineStr">
        <is>
          <t>KARLSTAD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45287-2023</t>
        </is>
      </c>
      <c r="B242" s="1" t="n">
        <v>45187</v>
      </c>
      <c r="C242" s="1" t="n">
        <v>45953</v>
      </c>
      <c r="D242" t="inlineStr">
        <is>
          <t>VÄRMLANDS LÄN</t>
        </is>
      </c>
      <c r="E242" t="inlineStr">
        <is>
          <t>KARLSTAD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51096-2021</t>
        </is>
      </c>
      <c r="B243" s="1" t="n">
        <v>44459</v>
      </c>
      <c r="C243" s="1" t="n">
        <v>45953</v>
      </c>
      <c r="D243" t="inlineStr">
        <is>
          <t>VÄRMLANDS LÄN</t>
        </is>
      </c>
      <c r="E243" t="inlineStr">
        <is>
          <t>KARLSTAD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15811-2024</t>
        </is>
      </c>
      <c r="B244" s="1" t="n">
        <v>45404</v>
      </c>
      <c r="C244" s="1" t="n">
        <v>45953</v>
      </c>
      <c r="D244" t="inlineStr">
        <is>
          <t>VÄRMLANDS LÄN</t>
        </is>
      </c>
      <c r="E244" t="inlineStr">
        <is>
          <t>KARLSTAD</t>
        </is>
      </c>
      <c r="G244" t="n">
        <v>11.4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9762-2023</t>
        </is>
      </c>
      <c r="B245" s="1" t="n">
        <v>44984</v>
      </c>
      <c r="C245" s="1" t="n">
        <v>45953</v>
      </c>
      <c r="D245" t="inlineStr">
        <is>
          <t>VÄRMLANDS LÄN</t>
        </is>
      </c>
      <c r="E245" t="inlineStr">
        <is>
          <t>KARLSTAD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33809-2024</t>
        </is>
      </c>
      <c r="B246" s="1" t="n">
        <v>45520.60563657407</v>
      </c>
      <c r="C246" s="1" t="n">
        <v>45953</v>
      </c>
      <c r="D246" t="inlineStr">
        <is>
          <t>VÄRMLANDS LÄN</t>
        </is>
      </c>
      <c r="E246" t="inlineStr">
        <is>
          <t>KARLSTAD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23114-2024</t>
        </is>
      </c>
      <c r="B247" s="1" t="n">
        <v>45450</v>
      </c>
      <c r="C247" s="1" t="n">
        <v>45953</v>
      </c>
      <c r="D247" t="inlineStr">
        <is>
          <t>VÄRMLANDS LÄN</t>
        </is>
      </c>
      <c r="E247" t="inlineStr">
        <is>
          <t>KARLSTAD</t>
        </is>
      </c>
      <c r="G247" t="n">
        <v>10.7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1982-2024</t>
        </is>
      </c>
      <c r="B248" s="1" t="n">
        <v>45308</v>
      </c>
      <c r="C248" s="1" t="n">
        <v>45953</v>
      </c>
      <c r="D248" t="inlineStr">
        <is>
          <t>VÄRMLANDS LÄN</t>
        </is>
      </c>
      <c r="E248" t="inlineStr">
        <is>
          <t>KARLSTAD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27050-2023</t>
        </is>
      </c>
      <c r="B249" s="1" t="n">
        <v>45095</v>
      </c>
      <c r="C249" s="1" t="n">
        <v>45953</v>
      </c>
      <c r="D249" t="inlineStr">
        <is>
          <t>VÄRMLANDS LÄN</t>
        </is>
      </c>
      <c r="E249" t="inlineStr">
        <is>
          <t>KARLSTAD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57441-2022</t>
        </is>
      </c>
      <c r="B250" s="1" t="n">
        <v>44896</v>
      </c>
      <c r="C250" s="1" t="n">
        <v>45953</v>
      </c>
      <c r="D250" t="inlineStr">
        <is>
          <t>VÄRMLANDS LÄN</t>
        </is>
      </c>
      <c r="E250" t="inlineStr">
        <is>
          <t>KARLSTAD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48984-2022</t>
        </is>
      </c>
      <c r="B251" s="1" t="n">
        <v>44855</v>
      </c>
      <c r="C251" s="1" t="n">
        <v>45953</v>
      </c>
      <c r="D251" t="inlineStr">
        <is>
          <t>VÄRMLANDS LÄN</t>
        </is>
      </c>
      <c r="E251" t="inlineStr">
        <is>
          <t>KARLSTAD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18169-2025</t>
        </is>
      </c>
      <c r="B252" s="1" t="n">
        <v>45761.64418981481</v>
      </c>
      <c r="C252" s="1" t="n">
        <v>45953</v>
      </c>
      <c r="D252" t="inlineStr">
        <is>
          <t>VÄRMLANDS LÄN</t>
        </is>
      </c>
      <c r="E252" t="inlineStr">
        <is>
          <t>KARLSTAD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13287-2024</t>
        </is>
      </c>
      <c r="B253" s="1" t="n">
        <v>45386.64233796296</v>
      </c>
      <c r="C253" s="1" t="n">
        <v>45953</v>
      </c>
      <c r="D253" t="inlineStr">
        <is>
          <t>VÄRMLANDS LÄN</t>
        </is>
      </c>
      <c r="E253" t="inlineStr">
        <is>
          <t>KARLSTAD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59639-2021</t>
        </is>
      </c>
      <c r="B254" s="1" t="n">
        <v>44493</v>
      </c>
      <c r="C254" s="1" t="n">
        <v>45953</v>
      </c>
      <c r="D254" t="inlineStr">
        <is>
          <t>VÄRMLANDS LÄN</t>
        </is>
      </c>
      <c r="E254" t="inlineStr">
        <is>
          <t>KARLSTAD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44097-2024</t>
        </is>
      </c>
      <c r="B255" s="1" t="n">
        <v>45572.62533564815</v>
      </c>
      <c r="C255" s="1" t="n">
        <v>45953</v>
      </c>
      <c r="D255" t="inlineStr">
        <is>
          <t>VÄRMLANDS LÄN</t>
        </is>
      </c>
      <c r="E255" t="inlineStr">
        <is>
          <t>KARLSTAD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42053-2021</t>
        </is>
      </c>
      <c r="B256" s="1" t="n">
        <v>44426</v>
      </c>
      <c r="C256" s="1" t="n">
        <v>45953</v>
      </c>
      <c r="D256" t="inlineStr">
        <is>
          <t>VÄRMLANDS LÄN</t>
        </is>
      </c>
      <c r="E256" t="inlineStr">
        <is>
          <t>KARLSTAD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7840-2023</t>
        </is>
      </c>
      <c r="B257" s="1" t="n">
        <v>44973</v>
      </c>
      <c r="C257" s="1" t="n">
        <v>45953</v>
      </c>
      <c r="D257" t="inlineStr">
        <is>
          <t>VÄRMLANDS LÄN</t>
        </is>
      </c>
      <c r="E257" t="inlineStr">
        <is>
          <t>KARLSTAD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45231-2024</t>
        </is>
      </c>
      <c r="B258" s="1" t="n">
        <v>45575.84795138889</v>
      </c>
      <c r="C258" s="1" t="n">
        <v>45953</v>
      </c>
      <c r="D258" t="inlineStr">
        <is>
          <t>VÄRMLANDS LÄN</t>
        </is>
      </c>
      <c r="E258" t="inlineStr">
        <is>
          <t>KARLSTAD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59892-2024</t>
        </is>
      </c>
      <c r="B259" s="1" t="n">
        <v>45641</v>
      </c>
      <c r="C259" s="1" t="n">
        <v>45953</v>
      </c>
      <c r="D259" t="inlineStr">
        <is>
          <t>VÄRMLANDS LÄN</t>
        </is>
      </c>
      <c r="E259" t="inlineStr">
        <is>
          <t>KARLSTAD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46109-2024</t>
        </is>
      </c>
      <c r="B260" s="1" t="n">
        <v>45581.37975694444</v>
      </c>
      <c r="C260" s="1" t="n">
        <v>45953</v>
      </c>
      <c r="D260" t="inlineStr">
        <is>
          <t>VÄRMLANDS LÄN</t>
        </is>
      </c>
      <c r="E260" t="inlineStr">
        <is>
          <t>KARLSTAD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29550-2023</t>
        </is>
      </c>
      <c r="B261" s="1" t="n">
        <v>45098</v>
      </c>
      <c r="C261" s="1" t="n">
        <v>45953</v>
      </c>
      <c r="D261" t="inlineStr">
        <is>
          <t>VÄRMLANDS LÄN</t>
        </is>
      </c>
      <c r="E261" t="inlineStr">
        <is>
          <t>KARLSTAD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59888-2024</t>
        </is>
      </c>
      <c r="B262" s="1" t="n">
        <v>45641</v>
      </c>
      <c r="C262" s="1" t="n">
        <v>45953</v>
      </c>
      <c r="D262" t="inlineStr">
        <is>
          <t>VÄRMLANDS LÄN</t>
        </is>
      </c>
      <c r="E262" t="inlineStr">
        <is>
          <t>KARLSTAD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32169-2023</t>
        </is>
      </c>
      <c r="B263" s="1" t="n">
        <v>45107</v>
      </c>
      <c r="C263" s="1" t="n">
        <v>45953</v>
      </c>
      <c r="D263" t="inlineStr">
        <is>
          <t>VÄRMLANDS LÄN</t>
        </is>
      </c>
      <c r="E263" t="inlineStr">
        <is>
          <t>KARLSTAD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13063-2025</t>
        </is>
      </c>
      <c r="B264" s="1" t="n">
        <v>45734.60262731482</v>
      </c>
      <c r="C264" s="1" t="n">
        <v>45953</v>
      </c>
      <c r="D264" t="inlineStr">
        <is>
          <t>VÄRMLANDS LÄN</t>
        </is>
      </c>
      <c r="E264" t="inlineStr">
        <is>
          <t>KARLSTAD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60932-2024</t>
        </is>
      </c>
      <c r="B265" s="1" t="n">
        <v>45645</v>
      </c>
      <c r="C265" s="1" t="n">
        <v>45953</v>
      </c>
      <c r="D265" t="inlineStr">
        <is>
          <t>VÄRMLANDS LÄN</t>
        </is>
      </c>
      <c r="E265" t="inlineStr">
        <is>
          <t>KARLSTAD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12611-2024</t>
        </is>
      </c>
      <c r="B266" s="1" t="n">
        <v>45382</v>
      </c>
      <c r="C266" s="1" t="n">
        <v>45953</v>
      </c>
      <c r="D266" t="inlineStr">
        <is>
          <t>VÄRMLANDS LÄN</t>
        </is>
      </c>
      <c r="E266" t="inlineStr">
        <is>
          <t>KARLSTAD</t>
        </is>
      </c>
      <c r="G266" t="n">
        <v>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621-2024</t>
        </is>
      </c>
      <c r="B267" s="1" t="n">
        <v>45299.66635416666</v>
      </c>
      <c r="C267" s="1" t="n">
        <v>45953</v>
      </c>
      <c r="D267" t="inlineStr">
        <is>
          <t>VÄRMLANDS LÄN</t>
        </is>
      </c>
      <c r="E267" t="inlineStr">
        <is>
          <t>KARLSTAD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45757-2022</t>
        </is>
      </c>
      <c r="B268" s="1" t="n">
        <v>44846.36684027778</v>
      </c>
      <c r="C268" s="1" t="n">
        <v>45953</v>
      </c>
      <c r="D268" t="inlineStr">
        <is>
          <t>VÄRMLANDS LÄN</t>
        </is>
      </c>
      <c r="E268" t="inlineStr">
        <is>
          <t>KARLSTAD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18759-2025</t>
        </is>
      </c>
      <c r="B269" s="1" t="n">
        <v>45763</v>
      </c>
      <c r="C269" s="1" t="n">
        <v>45953</v>
      </c>
      <c r="D269" t="inlineStr">
        <is>
          <t>VÄRMLANDS LÄN</t>
        </is>
      </c>
      <c r="E269" t="inlineStr">
        <is>
          <t>KARLSTAD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1486-2021</t>
        </is>
      </c>
      <c r="B270" s="1" t="n">
        <v>44208</v>
      </c>
      <c r="C270" s="1" t="n">
        <v>45953</v>
      </c>
      <c r="D270" t="inlineStr">
        <is>
          <t>VÄRMLANDS LÄN</t>
        </is>
      </c>
      <c r="E270" t="inlineStr">
        <is>
          <t>KARLSTAD</t>
        </is>
      </c>
      <c r="G270" t="n">
        <v>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51895-2024</t>
        </is>
      </c>
      <c r="B271" s="1" t="n">
        <v>45607</v>
      </c>
      <c r="C271" s="1" t="n">
        <v>45953</v>
      </c>
      <c r="D271" t="inlineStr">
        <is>
          <t>VÄRMLANDS LÄN</t>
        </is>
      </c>
      <c r="E271" t="inlineStr">
        <is>
          <t>KARLSTAD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25097-2025</t>
        </is>
      </c>
      <c r="B272" s="1" t="n">
        <v>45798</v>
      </c>
      <c r="C272" s="1" t="n">
        <v>45953</v>
      </c>
      <c r="D272" t="inlineStr">
        <is>
          <t>VÄRMLANDS LÄN</t>
        </is>
      </c>
      <c r="E272" t="inlineStr">
        <is>
          <t>KARLSTAD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19089-2025</t>
        </is>
      </c>
      <c r="B273" s="1" t="n">
        <v>45767.39765046296</v>
      </c>
      <c r="C273" s="1" t="n">
        <v>45953</v>
      </c>
      <c r="D273" t="inlineStr">
        <is>
          <t>VÄRMLANDS LÄN</t>
        </is>
      </c>
      <c r="E273" t="inlineStr">
        <is>
          <t>KARLSTAD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10461-2024</t>
        </is>
      </c>
      <c r="B274" s="1" t="n">
        <v>45366</v>
      </c>
      <c r="C274" s="1" t="n">
        <v>45953</v>
      </c>
      <c r="D274" t="inlineStr">
        <is>
          <t>VÄRMLANDS LÄN</t>
        </is>
      </c>
      <c r="E274" t="inlineStr">
        <is>
          <t>KARLSTAD</t>
        </is>
      </c>
      <c r="F274" t="inlineStr">
        <is>
          <t>Övriga statliga verk och myndigheter</t>
        </is>
      </c>
      <c r="G274" t="n">
        <v>17.8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1446-2023</t>
        </is>
      </c>
      <c r="B275" s="1" t="n">
        <v>44937.38175925926</v>
      </c>
      <c r="C275" s="1" t="n">
        <v>45953</v>
      </c>
      <c r="D275" t="inlineStr">
        <is>
          <t>VÄRMLANDS LÄN</t>
        </is>
      </c>
      <c r="E275" t="inlineStr">
        <is>
          <t>KARLSTAD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35525-2024</t>
        </is>
      </c>
      <c r="B276" s="1" t="n">
        <v>45531</v>
      </c>
      <c r="C276" s="1" t="n">
        <v>45953</v>
      </c>
      <c r="D276" t="inlineStr">
        <is>
          <t>VÄRMLANDS LÄN</t>
        </is>
      </c>
      <c r="E276" t="inlineStr">
        <is>
          <t>KARLSTAD</t>
        </is>
      </c>
      <c r="F276" t="inlineStr">
        <is>
          <t>Bergvik skog väst AB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57504-2022</t>
        </is>
      </c>
      <c r="B277" s="1" t="n">
        <v>44896</v>
      </c>
      <c r="C277" s="1" t="n">
        <v>45953</v>
      </c>
      <c r="D277" t="inlineStr">
        <is>
          <t>VÄRMLANDS LÄN</t>
        </is>
      </c>
      <c r="E277" t="inlineStr">
        <is>
          <t>KARLSTAD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59204-2023</t>
        </is>
      </c>
      <c r="B278" s="1" t="n">
        <v>45253</v>
      </c>
      <c r="C278" s="1" t="n">
        <v>45953</v>
      </c>
      <c r="D278" t="inlineStr">
        <is>
          <t>VÄRMLANDS LÄN</t>
        </is>
      </c>
      <c r="E278" t="inlineStr">
        <is>
          <t>KARLSTAD</t>
        </is>
      </c>
      <c r="F278" t="inlineStr">
        <is>
          <t>Kommuner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19844-2024</t>
        </is>
      </c>
      <c r="B279" s="1" t="n">
        <v>45432</v>
      </c>
      <c r="C279" s="1" t="n">
        <v>45953</v>
      </c>
      <c r="D279" t="inlineStr">
        <is>
          <t>VÄRMLANDS LÄN</t>
        </is>
      </c>
      <c r="E279" t="inlineStr">
        <is>
          <t>KARLSTAD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9405-2025</t>
        </is>
      </c>
      <c r="B280" s="1" t="n">
        <v>45715</v>
      </c>
      <c r="C280" s="1" t="n">
        <v>45953</v>
      </c>
      <c r="D280" t="inlineStr">
        <is>
          <t>VÄRMLANDS LÄN</t>
        </is>
      </c>
      <c r="E280" t="inlineStr">
        <is>
          <t>KARLSTAD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10650-2025</t>
        </is>
      </c>
      <c r="B281" s="1" t="n">
        <v>45721.67840277778</v>
      </c>
      <c r="C281" s="1" t="n">
        <v>45953</v>
      </c>
      <c r="D281" t="inlineStr">
        <is>
          <t>VÄRMLANDS LÄN</t>
        </is>
      </c>
      <c r="E281" t="inlineStr">
        <is>
          <t>KARLSTAD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744-2024</t>
        </is>
      </c>
      <c r="B282" s="1" t="n">
        <v>45300.47158564815</v>
      </c>
      <c r="C282" s="1" t="n">
        <v>45953</v>
      </c>
      <c r="D282" t="inlineStr">
        <is>
          <t>VÄRMLANDS LÄN</t>
        </is>
      </c>
      <c r="E282" t="inlineStr">
        <is>
          <t>KARLSTAD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58656-2024</t>
        </is>
      </c>
      <c r="B283" s="1" t="n">
        <v>45635</v>
      </c>
      <c r="C283" s="1" t="n">
        <v>45953</v>
      </c>
      <c r="D283" t="inlineStr">
        <is>
          <t>VÄRMLANDS LÄN</t>
        </is>
      </c>
      <c r="E283" t="inlineStr">
        <is>
          <t>KARLSTAD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5535-2022</t>
        </is>
      </c>
      <c r="B284" s="1" t="n">
        <v>44595</v>
      </c>
      <c r="C284" s="1" t="n">
        <v>45953</v>
      </c>
      <c r="D284" t="inlineStr">
        <is>
          <t>VÄRMLANDS LÄN</t>
        </is>
      </c>
      <c r="E284" t="inlineStr">
        <is>
          <t>KARLSTAD</t>
        </is>
      </c>
      <c r="G284" t="n">
        <v>5.3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13787-2024</t>
        </is>
      </c>
      <c r="B285" s="1" t="n">
        <v>45391.34064814815</v>
      </c>
      <c r="C285" s="1" t="n">
        <v>45953</v>
      </c>
      <c r="D285" t="inlineStr">
        <is>
          <t>VÄRMLANDS LÄN</t>
        </is>
      </c>
      <c r="E285" t="inlineStr">
        <is>
          <t>KARLSTAD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4071-2023</t>
        </is>
      </c>
      <c r="B286" s="1" t="n">
        <v>44952.65668981482</v>
      </c>
      <c r="C286" s="1" t="n">
        <v>45953</v>
      </c>
      <c r="D286" t="inlineStr">
        <is>
          <t>VÄRMLANDS LÄN</t>
        </is>
      </c>
      <c r="E286" t="inlineStr">
        <is>
          <t>KARLSTAD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26670-2023</t>
        </is>
      </c>
      <c r="B287" s="1" t="n">
        <v>45093</v>
      </c>
      <c r="C287" s="1" t="n">
        <v>45953</v>
      </c>
      <c r="D287" t="inlineStr">
        <is>
          <t>VÄRMLANDS LÄN</t>
        </is>
      </c>
      <c r="E287" t="inlineStr">
        <is>
          <t>KARLSTAD</t>
        </is>
      </c>
      <c r="G287" t="n">
        <v>8.9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57449-2022</t>
        </is>
      </c>
      <c r="B288" s="1" t="n">
        <v>44896</v>
      </c>
      <c r="C288" s="1" t="n">
        <v>45953</v>
      </c>
      <c r="D288" t="inlineStr">
        <is>
          <t>VÄRMLANDS LÄN</t>
        </is>
      </c>
      <c r="E288" t="inlineStr">
        <is>
          <t>KARLSTAD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60897-2024</t>
        </is>
      </c>
      <c r="B289" s="1" t="n">
        <v>45645.27269675926</v>
      </c>
      <c r="C289" s="1" t="n">
        <v>45953</v>
      </c>
      <c r="D289" t="inlineStr">
        <is>
          <t>VÄRMLANDS LÄN</t>
        </is>
      </c>
      <c r="E289" t="inlineStr">
        <is>
          <t>KARLSTAD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61084-2023</t>
        </is>
      </c>
      <c r="B290" s="1" t="n">
        <v>45260</v>
      </c>
      <c r="C290" s="1" t="n">
        <v>45953</v>
      </c>
      <c r="D290" t="inlineStr">
        <is>
          <t>VÄRMLANDS LÄN</t>
        </is>
      </c>
      <c r="E290" t="inlineStr">
        <is>
          <t>KARLSTAD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61095-2023</t>
        </is>
      </c>
      <c r="B291" s="1" t="n">
        <v>45260</v>
      </c>
      <c r="C291" s="1" t="n">
        <v>45953</v>
      </c>
      <c r="D291" t="inlineStr">
        <is>
          <t>VÄRMLANDS LÄN</t>
        </is>
      </c>
      <c r="E291" t="inlineStr">
        <is>
          <t>KARLSTAD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14235-2024</t>
        </is>
      </c>
      <c r="B292" s="1" t="n">
        <v>45393</v>
      </c>
      <c r="C292" s="1" t="n">
        <v>45953</v>
      </c>
      <c r="D292" t="inlineStr">
        <is>
          <t>VÄRMLANDS LÄN</t>
        </is>
      </c>
      <c r="E292" t="inlineStr">
        <is>
          <t>KARLSTAD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21442-2025</t>
        </is>
      </c>
      <c r="B293" s="1" t="n">
        <v>45782.53261574074</v>
      </c>
      <c r="C293" s="1" t="n">
        <v>45953</v>
      </c>
      <c r="D293" t="inlineStr">
        <is>
          <t>VÄRMLANDS LÄN</t>
        </is>
      </c>
      <c r="E293" t="inlineStr">
        <is>
          <t>KARLSTAD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21443-2025</t>
        </is>
      </c>
      <c r="B294" s="1" t="n">
        <v>45782.53278935186</v>
      </c>
      <c r="C294" s="1" t="n">
        <v>45953</v>
      </c>
      <c r="D294" t="inlineStr">
        <is>
          <t>VÄRMLANDS LÄN</t>
        </is>
      </c>
      <c r="E294" t="inlineStr">
        <is>
          <t>KARLSTAD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33564-2023</t>
        </is>
      </c>
      <c r="B295" s="1" t="n">
        <v>45118</v>
      </c>
      <c r="C295" s="1" t="n">
        <v>45953</v>
      </c>
      <c r="D295" t="inlineStr">
        <is>
          <t>VÄRMLANDS LÄN</t>
        </is>
      </c>
      <c r="E295" t="inlineStr">
        <is>
          <t>KARLSTAD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21531-2025</t>
        </is>
      </c>
      <c r="B296" s="1" t="n">
        <v>45782.65295138889</v>
      </c>
      <c r="C296" s="1" t="n">
        <v>45953</v>
      </c>
      <c r="D296" t="inlineStr">
        <is>
          <t>VÄRMLANDS LÄN</t>
        </is>
      </c>
      <c r="E296" t="inlineStr">
        <is>
          <t>KARLSTAD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21838-2025</t>
        </is>
      </c>
      <c r="B297" s="1" t="n">
        <v>45784.3278587963</v>
      </c>
      <c r="C297" s="1" t="n">
        <v>45953</v>
      </c>
      <c r="D297" t="inlineStr">
        <is>
          <t>VÄRMLANDS LÄN</t>
        </is>
      </c>
      <c r="E297" t="inlineStr">
        <is>
          <t>KARLSTAD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46335-2024</t>
        </is>
      </c>
      <c r="B298" s="1" t="n">
        <v>45582.28591435185</v>
      </c>
      <c r="C298" s="1" t="n">
        <v>45953</v>
      </c>
      <c r="D298" t="inlineStr">
        <is>
          <t>VÄRMLANDS LÄN</t>
        </is>
      </c>
      <c r="E298" t="inlineStr">
        <is>
          <t>KARLSTAD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46336-2024</t>
        </is>
      </c>
      <c r="B299" s="1" t="n">
        <v>45582.29100694445</v>
      </c>
      <c r="C299" s="1" t="n">
        <v>45953</v>
      </c>
      <c r="D299" t="inlineStr">
        <is>
          <t>VÄRMLANDS LÄN</t>
        </is>
      </c>
      <c r="E299" t="inlineStr">
        <is>
          <t>KARLSTAD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46230-2025</t>
        </is>
      </c>
      <c r="B300" s="1" t="n">
        <v>45925.26621527778</v>
      </c>
      <c r="C300" s="1" t="n">
        <v>45953</v>
      </c>
      <c r="D300" t="inlineStr">
        <is>
          <t>VÄRMLANDS LÄN</t>
        </is>
      </c>
      <c r="E300" t="inlineStr">
        <is>
          <t>KARLSTAD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21849-2025</t>
        </is>
      </c>
      <c r="B301" s="1" t="n">
        <v>45784.34284722222</v>
      </c>
      <c r="C301" s="1" t="n">
        <v>45953</v>
      </c>
      <c r="D301" t="inlineStr">
        <is>
          <t>VÄRMLANDS LÄN</t>
        </is>
      </c>
      <c r="E301" t="inlineStr">
        <is>
          <t>KARLSTAD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39038-2024</t>
        </is>
      </c>
      <c r="B302" s="1" t="n">
        <v>45548</v>
      </c>
      <c r="C302" s="1" t="n">
        <v>45953</v>
      </c>
      <c r="D302" t="inlineStr">
        <is>
          <t>VÄRMLANDS LÄN</t>
        </is>
      </c>
      <c r="E302" t="inlineStr">
        <is>
          <t>KARLSTAD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21866-2025</t>
        </is>
      </c>
      <c r="B303" s="1" t="n">
        <v>45784.3707175926</v>
      </c>
      <c r="C303" s="1" t="n">
        <v>45953</v>
      </c>
      <c r="D303" t="inlineStr">
        <is>
          <t>VÄRMLANDS LÄN</t>
        </is>
      </c>
      <c r="E303" t="inlineStr">
        <is>
          <t>KARLSTAD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21840-2025</t>
        </is>
      </c>
      <c r="B304" s="1" t="n">
        <v>45784.32915509259</v>
      </c>
      <c r="C304" s="1" t="n">
        <v>45953</v>
      </c>
      <c r="D304" t="inlineStr">
        <is>
          <t>VÄRMLANDS LÄN</t>
        </is>
      </c>
      <c r="E304" t="inlineStr">
        <is>
          <t>KARLSTAD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21844-2025</t>
        </is>
      </c>
      <c r="B305" s="1" t="n">
        <v>45784.3387962963</v>
      </c>
      <c r="C305" s="1" t="n">
        <v>45953</v>
      </c>
      <c r="D305" t="inlineStr">
        <is>
          <t>VÄRMLANDS LÄN</t>
        </is>
      </c>
      <c r="E305" t="inlineStr">
        <is>
          <t>KARLSTAD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58459-2022</t>
        </is>
      </c>
      <c r="B306" s="1" t="n">
        <v>44902</v>
      </c>
      <c r="C306" s="1" t="n">
        <v>45953</v>
      </c>
      <c r="D306" t="inlineStr">
        <is>
          <t>VÄRMLANDS LÄN</t>
        </is>
      </c>
      <c r="E306" t="inlineStr">
        <is>
          <t>KARLSTAD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3736-2023</t>
        </is>
      </c>
      <c r="B307" s="1" t="n">
        <v>44949</v>
      </c>
      <c r="C307" s="1" t="n">
        <v>45953</v>
      </c>
      <c r="D307" t="inlineStr">
        <is>
          <t>VÄRMLANDS LÄN</t>
        </is>
      </c>
      <c r="E307" t="inlineStr">
        <is>
          <t>KARLSTAD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64061-2023</t>
        </is>
      </c>
      <c r="B308" s="1" t="n">
        <v>45279.35721064815</v>
      </c>
      <c r="C308" s="1" t="n">
        <v>45953</v>
      </c>
      <c r="D308" t="inlineStr">
        <is>
          <t>VÄRMLANDS LÄN</t>
        </is>
      </c>
      <c r="E308" t="inlineStr">
        <is>
          <t>KARLSTAD</t>
        </is>
      </c>
      <c r="G308" t="n">
        <v>9.300000000000001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39792-2024</t>
        </is>
      </c>
      <c r="B309" s="1" t="n">
        <v>45553.33490740741</v>
      </c>
      <c r="C309" s="1" t="n">
        <v>45953</v>
      </c>
      <c r="D309" t="inlineStr">
        <is>
          <t>VÄRMLANDS LÄN</t>
        </is>
      </c>
      <c r="E309" t="inlineStr">
        <is>
          <t>KARLSTAD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14809-2025</t>
        </is>
      </c>
      <c r="B310" s="1" t="n">
        <v>45743.32460648148</v>
      </c>
      <c r="C310" s="1" t="n">
        <v>45953</v>
      </c>
      <c r="D310" t="inlineStr">
        <is>
          <t>VÄRMLANDS LÄN</t>
        </is>
      </c>
      <c r="E310" t="inlineStr">
        <is>
          <t>KARLSTAD</t>
        </is>
      </c>
      <c r="G310" t="n">
        <v>7.3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44101-2024</t>
        </is>
      </c>
      <c r="B311" s="1" t="n">
        <v>45572.62758101852</v>
      </c>
      <c r="C311" s="1" t="n">
        <v>45953</v>
      </c>
      <c r="D311" t="inlineStr">
        <is>
          <t>VÄRMLANDS LÄN</t>
        </is>
      </c>
      <c r="E311" t="inlineStr">
        <is>
          <t>KARLSTAD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15733-2023</t>
        </is>
      </c>
      <c r="B312" s="1" t="n">
        <v>45020</v>
      </c>
      <c r="C312" s="1" t="n">
        <v>45953</v>
      </c>
      <c r="D312" t="inlineStr">
        <is>
          <t>VÄRMLANDS LÄN</t>
        </is>
      </c>
      <c r="E312" t="inlineStr">
        <is>
          <t>KARLSTAD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32878-2023</t>
        </is>
      </c>
      <c r="B313" s="1" t="n">
        <v>45112</v>
      </c>
      <c r="C313" s="1" t="n">
        <v>45953</v>
      </c>
      <c r="D313" t="inlineStr">
        <is>
          <t>VÄRMLANDS LÄN</t>
        </is>
      </c>
      <c r="E313" t="inlineStr">
        <is>
          <t>KARLSTAD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37982-2024</t>
        </is>
      </c>
      <c r="B314" s="1" t="n">
        <v>45544</v>
      </c>
      <c r="C314" s="1" t="n">
        <v>45953</v>
      </c>
      <c r="D314" t="inlineStr">
        <is>
          <t>VÄRMLANDS LÄN</t>
        </is>
      </c>
      <c r="E314" t="inlineStr">
        <is>
          <t>KARLSTAD</t>
        </is>
      </c>
      <c r="G314" t="n">
        <v>6.3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22523-2025</t>
        </is>
      </c>
      <c r="B315" s="1" t="n">
        <v>45786.70331018518</v>
      </c>
      <c r="C315" s="1" t="n">
        <v>45953</v>
      </c>
      <c r="D315" t="inlineStr">
        <is>
          <t>VÄRMLANDS LÄN</t>
        </is>
      </c>
      <c r="E315" t="inlineStr">
        <is>
          <t>KARLSTAD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39555-2024</t>
        </is>
      </c>
      <c r="B316" s="1" t="n">
        <v>45551</v>
      </c>
      <c r="C316" s="1" t="n">
        <v>45953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13191-2024</t>
        </is>
      </c>
      <c r="B317" s="1" t="n">
        <v>45386</v>
      </c>
      <c r="C317" s="1" t="n">
        <v>45953</v>
      </c>
      <c r="D317" t="inlineStr">
        <is>
          <t>VÄRMLANDS LÄN</t>
        </is>
      </c>
      <c r="E317" t="inlineStr">
        <is>
          <t>KARLSTAD</t>
        </is>
      </c>
      <c r="F317" t="inlineStr">
        <is>
          <t>Kommuner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11370-2023</t>
        </is>
      </c>
      <c r="B318" s="1" t="n">
        <v>44985</v>
      </c>
      <c r="C318" s="1" t="n">
        <v>45953</v>
      </c>
      <c r="D318" t="inlineStr">
        <is>
          <t>VÄRMLANDS LÄN</t>
        </is>
      </c>
      <c r="E318" t="inlineStr">
        <is>
          <t>KARLSTAD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22699-2025</t>
        </is>
      </c>
      <c r="B319" s="1" t="n">
        <v>45789.54835648148</v>
      </c>
      <c r="C319" s="1" t="n">
        <v>45953</v>
      </c>
      <c r="D319" t="inlineStr">
        <is>
          <t>VÄRMLANDS LÄN</t>
        </is>
      </c>
      <c r="E319" t="inlineStr">
        <is>
          <t>KARLSTAD</t>
        </is>
      </c>
      <c r="F319" t="inlineStr">
        <is>
          <t>Bergvik skog väst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47929-2023</t>
        </is>
      </c>
      <c r="B320" s="1" t="n">
        <v>45204</v>
      </c>
      <c r="C320" s="1" t="n">
        <v>45953</v>
      </c>
      <c r="D320" t="inlineStr">
        <is>
          <t>VÄRMLANDS LÄN</t>
        </is>
      </c>
      <c r="E320" t="inlineStr">
        <is>
          <t>KARLSTAD</t>
        </is>
      </c>
      <c r="F320" t="inlineStr">
        <is>
          <t>Kommuner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25786-2024</t>
        </is>
      </c>
      <c r="B321" s="1" t="n">
        <v>45466</v>
      </c>
      <c r="C321" s="1" t="n">
        <v>45953</v>
      </c>
      <c r="D321" t="inlineStr">
        <is>
          <t>VÄRMLANDS LÄN</t>
        </is>
      </c>
      <c r="E321" t="inlineStr">
        <is>
          <t>KARLSTAD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22585-2025</t>
        </is>
      </c>
      <c r="B322" s="1" t="n">
        <v>45789.39423611111</v>
      </c>
      <c r="C322" s="1" t="n">
        <v>45953</v>
      </c>
      <c r="D322" t="inlineStr">
        <is>
          <t>VÄRMLANDS LÄN</t>
        </is>
      </c>
      <c r="E322" t="inlineStr">
        <is>
          <t>KARLSTAD</t>
        </is>
      </c>
      <c r="F322" t="inlineStr">
        <is>
          <t>Bergvik skog väst AB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68011-2021</t>
        </is>
      </c>
      <c r="B323" s="1" t="n">
        <v>44525.86020833333</v>
      </c>
      <c r="C323" s="1" t="n">
        <v>45953</v>
      </c>
      <c r="D323" t="inlineStr">
        <is>
          <t>VÄRMLANDS LÄN</t>
        </is>
      </c>
      <c r="E323" t="inlineStr">
        <is>
          <t>KARLSTAD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53654-2024</t>
        </is>
      </c>
      <c r="B324" s="1" t="n">
        <v>45615.3053125</v>
      </c>
      <c r="C324" s="1" t="n">
        <v>45953</v>
      </c>
      <c r="D324" t="inlineStr">
        <is>
          <t>VÄRMLANDS LÄN</t>
        </is>
      </c>
      <c r="E324" t="inlineStr">
        <is>
          <t>KARLSTAD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22644-2025</t>
        </is>
      </c>
      <c r="B325" s="1" t="n">
        <v>45789.46363425926</v>
      </c>
      <c r="C325" s="1" t="n">
        <v>45953</v>
      </c>
      <c r="D325" t="inlineStr">
        <is>
          <t>VÄRMLANDS LÄN</t>
        </is>
      </c>
      <c r="E325" t="inlineStr">
        <is>
          <t>KARLSTAD</t>
        </is>
      </c>
      <c r="F325" t="inlineStr">
        <is>
          <t>Bergvik skog väst AB</t>
        </is>
      </c>
      <c r="G325" t="n">
        <v>13.8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22846-2025</t>
        </is>
      </c>
      <c r="B326" s="1" t="n">
        <v>45790.32454861111</v>
      </c>
      <c r="C326" s="1" t="n">
        <v>45953</v>
      </c>
      <c r="D326" t="inlineStr">
        <is>
          <t>VÄRMLANDS LÄN</t>
        </is>
      </c>
      <c r="E326" t="inlineStr">
        <is>
          <t>KARLSTAD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42465-2024</t>
        </is>
      </c>
      <c r="B327" s="1" t="n">
        <v>45565</v>
      </c>
      <c r="C327" s="1" t="n">
        <v>45953</v>
      </c>
      <c r="D327" t="inlineStr">
        <is>
          <t>VÄRMLANDS LÄN</t>
        </is>
      </c>
      <c r="E327" t="inlineStr">
        <is>
          <t>KARLSTAD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24270-2024</t>
        </is>
      </c>
      <c r="B328" s="1" t="n">
        <v>45457</v>
      </c>
      <c r="C328" s="1" t="n">
        <v>45953</v>
      </c>
      <c r="D328" t="inlineStr">
        <is>
          <t>VÄRMLANDS LÄN</t>
        </is>
      </c>
      <c r="E328" t="inlineStr">
        <is>
          <t>KARLSTAD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6263-2023</t>
        </is>
      </c>
      <c r="B329" s="1" t="n">
        <v>44959</v>
      </c>
      <c r="C329" s="1" t="n">
        <v>45953</v>
      </c>
      <c r="D329" t="inlineStr">
        <is>
          <t>VÄRMLANDS LÄN</t>
        </is>
      </c>
      <c r="E329" t="inlineStr">
        <is>
          <t>KARLSTAD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1648-2024</t>
        </is>
      </c>
      <c r="B330" s="1" t="n">
        <v>45306</v>
      </c>
      <c r="C330" s="1" t="n">
        <v>45953</v>
      </c>
      <c r="D330" t="inlineStr">
        <is>
          <t>VÄRMLANDS LÄN</t>
        </is>
      </c>
      <c r="E330" t="inlineStr">
        <is>
          <t>KARLSTAD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73753-2021</t>
        </is>
      </c>
      <c r="B331" s="1" t="n">
        <v>44552</v>
      </c>
      <c r="C331" s="1" t="n">
        <v>45953</v>
      </c>
      <c r="D331" t="inlineStr">
        <is>
          <t>VÄRMLANDS LÄN</t>
        </is>
      </c>
      <c r="E331" t="inlineStr">
        <is>
          <t>KARLSTAD</t>
        </is>
      </c>
      <c r="F331" t="inlineStr">
        <is>
          <t>Kyrkan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47134-2021</t>
        </is>
      </c>
      <c r="B332" s="1" t="n">
        <v>44446</v>
      </c>
      <c r="C332" s="1" t="n">
        <v>45953</v>
      </c>
      <c r="D332" t="inlineStr">
        <is>
          <t>VÄRMLANDS LÄN</t>
        </is>
      </c>
      <c r="E332" t="inlineStr">
        <is>
          <t>KARLSTAD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32433-2023</t>
        </is>
      </c>
      <c r="B333" s="1" t="n">
        <v>45120</v>
      </c>
      <c r="C333" s="1" t="n">
        <v>45953</v>
      </c>
      <c r="D333" t="inlineStr">
        <is>
          <t>VÄRMLANDS LÄN</t>
        </is>
      </c>
      <c r="E333" t="inlineStr">
        <is>
          <t>KARLSTAD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14484-2025</t>
        </is>
      </c>
      <c r="B334" s="1" t="n">
        <v>45741.60081018518</v>
      </c>
      <c r="C334" s="1" t="n">
        <v>45953</v>
      </c>
      <c r="D334" t="inlineStr">
        <is>
          <t>VÄRMLANDS LÄN</t>
        </is>
      </c>
      <c r="E334" t="inlineStr">
        <is>
          <t>KARLSTAD</t>
        </is>
      </c>
      <c r="F334" t="inlineStr">
        <is>
          <t>Bergvik skog väst AB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26515-2023</t>
        </is>
      </c>
      <c r="B335" s="1" t="n">
        <v>45092.54097222222</v>
      </c>
      <c r="C335" s="1" t="n">
        <v>45953</v>
      </c>
      <c r="D335" t="inlineStr">
        <is>
          <t>VÄRMLANDS LÄN</t>
        </is>
      </c>
      <c r="E335" t="inlineStr">
        <is>
          <t>KARLSTAD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54292-2024</t>
        </is>
      </c>
      <c r="B336" s="1" t="n">
        <v>45617.3077662037</v>
      </c>
      <c r="C336" s="1" t="n">
        <v>45953</v>
      </c>
      <c r="D336" t="inlineStr">
        <is>
          <t>VÄRMLANDS LÄN</t>
        </is>
      </c>
      <c r="E336" t="inlineStr">
        <is>
          <t>KARLSTAD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62225-2021</t>
        </is>
      </c>
      <c r="B337" s="1" t="n">
        <v>44503</v>
      </c>
      <c r="C337" s="1" t="n">
        <v>45953</v>
      </c>
      <c r="D337" t="inlineStr">
        <is>
          <t>VÄRMLANDS LÄN</t>
        </is>
      </c>
      <c r="E337" t="inlineStr">
        <is>
          <t>KARLSTAD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19395-2025</t>
        </is>
      </c>
      <c r="B338" s="1" t="n">
        <v>45769</v>
      </c>
      <c r="C338" s="1" t="n">
        <v>45953</v>
      </c>
      <c r="D338" t="inlineStr">
        <is>
          <t>VÄRMLANDS LÄN</t>
        </is>
      </c>
      <c r="E338" t="inlineStr">
        <is>
          <t>KARLSTAD</t>
        </is>
      </c>
      <c r="F338" t="inlineStr">
        <is>
          <t>Bergvik skog väst AB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38469-2024</t>
        </is>
      </c>
      <c r="B339" s="1" t="n">
        <v>45546</v>
      </c>
      <c r="C339" s="1" t="n">
        <v>45953</v>
      </c>
      <c r="D339" t="inlineStr">
        <is>
          <t>VÄRMLANDS LÄN</t>
        </is>
      </c>
      <c r="E339" t="inlineStr">
        <is>
          <t>KARLSTAD</t>
        </is>
      </c>
      <c r="G339" t="n">
        <v>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8804-2024</t>
        </is>
      </c>
      <c r="B340" s="1" t="n">
        <v>45356.64559027777</v>
      </c>
      <c r="C340" s="1" t="n">
        <v>45953</v>
      </c>
      <c r="D340" t="inlineStr">
        <is>
          <t>VÄRMLANDS LÄN</t>
        </is>
      </c>
      <c r="E340" t="inlineStr">
        <is>
          <t>KARLSTAD</t>
        </is>
      </c>
      <c r="G340" t="n">
        <v>12.5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38298-2022</t>
        </is>
      </c>
      <c r="B341" s="1" t="n">
        <v>44812</v>
      </c>
      <c r="C341" s="1" t="n">
        <v>45953</v>
      </c>
      <c r="D341" t="inlineStr">
        <is>
          <t>VÄRMLANDS LÄN</t>
        </is>
      </c>
      <c r="E341" t="inlineStr">
        <is>
          <t>KARLSTAD</t>
        </is>
      </c>
      <c r="F341" t="inlineStr">
        <is>
          <t>Bergvik skog väst AB</t>
        </is>
      </c>
      <c r="G341" t="n">
        <v>24.3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12399-2024</t>
        </is>
      </c>
      <c r="B342" s="1" t="n">
        <v>45379</v>
      </c>
      <c r="C342" s="1" t="n">
        <v>45953</v>
      </c>
      <c r="D342" t="inlineStr">
        <is>
          <t>VÄRMLANDS LÄN</t>
        </is>
      </c>
      <c r="E342" t="inlineStr">
        <is>
          <t>KARLSTAD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16757-2024</t>
        </is>
      </c>
      <c r="B343" s="1" t="n">
        <v>45411</v>
      </c>
      <c r="C343" s="1" t="n">
        <v>45953</v>
      </c>
      <c r="D343" t="inlineStr">
        <is>
          <t>VÄRMLANDS LÄN</t>
        </is>
      </c>
      <c r="E343" t="inlineStr">
        <is>
          <t>KARLSTAD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55250-2022</t>
        </is>
      </c>
      <c r="B344" s="1" t="n">
        <v>44887</v>
      </c>
      <c r="C344" s="1" t="n">
        <v>45953</v>
      </c>
      <c r="D344" t="inlineStr">
        <is>
          <t>VÄRMLANDS LÄN</t>
        </is>
      </c>
      <c r="E344" t="inlineStr">
        <is>
          <t>KARLSTAD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27888-2025</t>
        </is>
      </c>
      <c r="B345" s="1" t="n">
        <v>45817.46061342592</v>
      </c>
      <c r="C345" s="1" t="n">
        <v>45953</v>
      </c>
      <c r="D345" t="inlineStr">
        <is>
          <t>VÄRMLANDS LÄN</t>
        </is>
      </c>
      <c r="E345" t="inlineStr">
        <is>
          <t>KARLSTAD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10284-2023</t>
        </is>
      </c>
      <c r="B346" s="1" t="n">
        <v>44986.8728587963</v>
      </c>
      <c r="C346" s="1" t="n">
        <v>45953</v>
      </c>
      <c r="D346" t="inlineStr">
        <is>
          <t>VÄRMLANDS LÄN</t>
        </is>
      </c>
      <c r="E346" t="inlineStr">
        <is>
          <t>KARLSTAD</t>
        </is>
      </c>
      <c r="F346" t="inlineStr">
        <is>
          <t>Kommuner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38883-2023</t>
        </is>
      </c>
      <c r="B347" s="1" t="n">
        <v>45163.54841435186</v>
      </c>
      <c r="C347" s="1" t="n">
        <v>45953</v>
      </c>
      <c r="D347" t="inlineStr">
        <is>
          <t>VÄRMLANDS LÄN</t>
        </is>
      </c>
      <c r="E347" t="inlineStr">
        <is>
          <t>KARLSTAD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4373-2022</t>
        </is>
      </c>
      <c r="B348" s="1" t="n">
        <v>44589</v>
      </c>
      <c r="C348" s="1" t="n">
        <v>45953</v>
      </c>
      <c r="D348" t="inlineStr">
        <is>
          <t>VÄRMLANDS LÄN</t>
        </is>
      </c>
      <c r="E348" t="inlineStr">
        <is>
          <t>KARLSTAD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59055-2024</t>
        </is>
      </c>
      <c r="B349" s="1" t="n">
        <v>45636</v>
      </c>
      <c r="C349" s="1" t="n">
        <v>45953</v>
      </c>
      <c r="D349" t="inlineStr">
        <is>
          <t>VÄRMLANDS LÄN</t>
        </is>
      </c>
      <c r="E349" t="inlineStr">
        <is>
          <t>KARLSTAD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55081-2024</t>
        </is>
      </c>
      <c r="B350" s="1" t="n">
        <v>45621</v>
      </c>
      <c r="C350" s="1" t="n">
        <v>45953</v>
      </c>
      <c r="D350" t="inlineStr">
        <is>
          <t>VÄRMLANDS LÄN</t>
        </is>
      </c>
      <c r="E350" t="inlineStr">
        <is>
          <t>KARLSTAD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23694-2025</t>
        </is>
      </c>
      <c r="B351" s="1" t="n">
        <v>45793.3491087963</v>
      </c>
      <c r="C351" s="1" t="n">
        <v>45953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54141-2024</t>
        </is>
      </c>
      <c r="B352" s="1" t="n">
        <v>45616</v>
      </c>
      <c r="C352" s="1" t="n">
        <v>45953</v>
      </c>
      <c r="D352" t="inlineStr">
        <is>
          <t>VÄRMLANDS LÄN</t>
        </is>
      </c>
      <c r="E352" t="inlineStr">
        <is>
          <t>KARLSTAD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32539-2024</t>
        </is>
      </c>
      <c r="B353" s="1" t="n">
        <v>45513</v>
      </c>
      <c r="C353" s="1" t="n">
        <v>45953</v>
      </c>
      <c r="D353" t="inlineStr">
        <is>
          <t>VÄRMLANDS LÄN</t>
        </is>
      </c>
      <c r="E353" t="inlineStr">
        <is>
          <t>KARLSTAD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23642-2025</t>
        </is>
      </c>
      <c r="B354" s="1" t="n">
        <v>45792.6830787037</v>
      </c>
      <c r="C354" s="1" t="n">
        <v>45953</v>
      </c>
      <c r="D354" t="inlineStr">
        <is>
          <t>VÄRMLANDS LÄN</t>
        </is>
      </c>
      <c r="E354" t="inlineStr">
        <is>
          <t>KARLSTAD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57146-2024</t>
        </is>
      </c>
      <c r="B355" s="1" t="n">
        <v>45629</v>
      </c>
      <c r="C355" s="1" t="n">
        <v>45953</v>
      </c>
      <c r="D355" t="inlineStr">
        <is>
          <t>VÄRMLANDS LÄN</t>
        </is>
      </c>
      <c r="E355" t="inlineStr">
        <is>
          <t>KARLSTAD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60281-2024</t>
        </is>
      </c>
      <c r="B356" s="1" t="n">
        <v>45642</v>
      </c>
      <c r="C356" s="1" t="n">
        <v>45953</v>
      </c>
      <c r="D356" t="inlineStr">
        <is>
          <t>VÄRMLANDS LÄN</t>
        </is>
      </c>
      <c r="E356" t="inlineStr">
        <is>
          <t>KARLSTAD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24104-2025</t>
        </is>
      </c>
      <c r="B357" s="1" t="n">
        <v>45796.60010416667</v>
      </c>
      <c r="C357" s="1" t="n">
        <v>45953</v>
      </c>
      <c r="D357" t="inlineStr">
        <is>
          <t>VÄRMLANDS LÄN</t>
        </is>
      </c>
      <c r="E357" t="inlineStr">
        <is>
          <t>KARLSTAD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3541-2024</t>
        </is>
      </c>
      <c r="B358" s="1" t="n">
        <v>45320.57275462963</v>
      </c>
      <c r="C358" s="1" t="n">
        <v>45953</v>
      </c>
      <c r="D358" t="inlineStr">
        <is>
          <t>VÄRMLANDS LÄN</t>
        </is>
      </c>
      <c r="E358" t="inlineStr">
        <is>
          <t>KARLSTAD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57503-2024</t>
        </is>
      </c>
      <c r="B359" s="1" t="n">
        <v>45630.37989583334</v>
      </c>
      <c r="C359" s="1" t="n">
        <v>45953</v>
      </c>
      <c r="D359" t="inlineStr">
        <is>
          <t>VÄRMLANDS LÄN</t>
        </is>
      </c>
      <c r="E359" t="inlineStr">
        <is>
          <t>KARLSTAD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24656-2025</t>
        </is>
      </c>
      <c r="B360" s="1" t="n">
        <v>45798</v>
      </c>
      <c r="C360" s="1" t="n">
        <v>45953</v>
      </c>
      <c r="D360" t="inlineStr">
        <is>
          <t>VÄRMLANDS LÄN</t>
        </is>
      </c>
      <c r="E360" t="inlineStr">
        <is>
          <t>KARLSTAD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16397-2025</t>
        </is>
      </c>
      <c r="B361" s="1" t="n">
        <v>45751.44196759259</v>
      </c>
      <c r="C361" s="1" t="n">
        <v>45953</v>
      </c>
      <c r="D361" t="inlineStr">
        <is>
          <t>VÄRMLANDS LÄN</t>
        </is>
      </c>
      <c r="E361" t="inlineStr">
        <is>
          <t>KARLSTAD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22091-2021</t>
        </is>
      </c>
      <c r="B362" s="1" t="n">
        <v>44323.64538194444</v>
      </c>
      <c r="C362" s="1" t="n">
        <v>45953</v>
      </c>
      <c r="D362" t="inlineStr">
        <is>
          <t>VÄRMLANDS LÄN</t>
        </is>
      </c>
      <c r="E362" t="inlineStr">
        <is>
          <t>KARLSTAD</t>
        </is>
      </c>
      <c r="F362" t="inlineStr">
        <is>
          <t>Övriga statliga verk och myndigheter</t>
        </is>
      </c>
      <c r="G362" t="n">
        <v>5.7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19166-2023</t>
        </is>
      </c>
      <c r="B363" s="1" t="n">
        <v>45044</v>
      </c>
      <c r="C363" s="1" t="n">
        <v>45953</v>
      </c>
      <c r="D363" t="inlineStr">
        <is>
          <t>VÄRMLANDS LÄN</t>
        </is>
      </c>
      <c r="E363" t="inlineStr">
        <is>
          <t>KARLSTAD</t>
        </is>
      </c>
      <c r="F363" t="inlineStr">
        <is>
          <t>Övriga statliga verk och myndigheter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11179-2022</t>
        </is>
      </c>
      <c r="B364" s="1" t="n">
        <v>44629</v>
      </c>
      <c r="C364" s="1" t="n">
        <v>45953</v>
      </c>
      <c r="D364" t="inlineStr">
        <is>
          <t>VÄRMLANDS LÄN</t>
        </is>
      </c>
      <c r="E364" t="inlineStr">
        <is>
          <t>KARLSTAD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16391-2025</t>
        </is>
      </c>
      <c r="B365" s="1" t="n">
        <v>45751</v>
      </c>
      <c r="C365" s="1" t="n">
        <v>45953</v>
      </c>
      <c r="D365" t="inlineStr">
        <is>
          <t>VÄRMLANDS LÄN</t>
        </is>
      </c>
      <c r="E365" t="inlineStr">
        <is>
          <t>KARLSTAD</t>
        </is>
      </c>
      <c r="G365" t="n">
        <v>11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13745-2022</t>
        </is>
      </c>
      <c r="B366" s="1" t="n">
        <v>44649</v>
      </c>
      <c r="C366" s="1" t="n">
        <v>45953</v>
      </c>
      <c r="D366" t="inlineStr">
        <is>
          <t>VÄRMLANDS LÄN</t>
        </is>
      </c>
      <c r="E366" t="inlineStr">
        <is>
          <t>KARLSTAD</t>
        </is>
      </c>
      <c r="F366" t="inlineStr">
        <is>
          <t>Bergvik skog väst AB</t>
        </is>
      </c>
      <c r="G366" t="n">
        <v>20.8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16425-2025</t>
        </is>
      </c>
      <c r="B367" s="1" t="n">
        <v>45751.47630787037</v>
      </c>
      <c r="C367" s="1" t="n">
        <v>45953</v>
      </c>
      <c r="D367" t="inlineStr">
        <is>
          <t>VÄRMLANDS LÄN</t>
        </is>
      </c>
      <c r="E367" t="inlineStr">
        <is>
          <t>KARLSTAD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25229-2025</t>
        </is>
      </c>
      <c r="B368" s="1" t="n">
        <v>45800.48400462963</v>
      </c>
      <c r="C368" s="1" t="n">
        <v>45953</v>
      </c>
      <c r="D368" t="inlineStr">
        <is>
          <t>VÄRMLANDS LÄN</t>
        </is>
      </c>
      <c r="E368" t="inlineStr">
        <is>
          <t>KARLSTAD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12316-2025</t>
        </is>
      </c>
      <c r="B369" s="1" t="n">
        <v>45729.83532407408</v>
      </c>
      <c r="C369" s="1" t="n">
        <v>45953</v>
      </c>
      <c r="D369" t="inlineStr">
        <is>
          <t>VÄRMLANDS LÄN</t>
        </is>
      </c>
      <c r="E369" t="inlineStr">
        <is>
          <t>KARLSTAD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46880-2025</t>
        </is>
      </c>
      <c r="B370" s="1" t="n">
        <v>45929.34868055556</v>
      </c>
      <c r="C370" s="1" t="n">
        <v>45953</v>
      </c>
      <c r="D370" t="inlineStr">
        <is>
          <t>VÄRMLANDS LÄN</t>
        </is>
      </c>
      <c r="E370" t="inlineStr">
        <is>
          <t>KARLSTAD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25236-2025</t>
        </is>
      </c>
      <c r="B371" s="1" t="n">
        <v>45800.48954861111</v>
      </c>
      <c r="C371" s="1" t="n">
        <v>45953</v>
      </c>
      <c r="D371" t="inlineStr">
        <is>
          <t>VÄRMLANDS LÄN</t>
        </is>
      </c>
      <c r="E371" t="inlineStr">
        <is>
          <t>KARLSTAD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47105-2025</t>
        </is>
      </c>
      <c r="B372" s="1" t="n">
        <v>45929.65858796296</v>
      </c>
      <c r="C372" s="1" t="n">
        <v>45953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24772-2025</t>
        </is>
      </c>
      <c r="B373" s="1" t="n">
        <v>45799.40452546296</v>
      </c>
      <c r="C373" s="1" t="n">
        <v>45953</v>
      </c>
      <c r="D373" t="inlineStr">
        <is>
          <t>VÄRMLANDS LÄN</t>
        </is>
      </c>
      <c r="E373" t="inlineStr">
        <is>
          <t>KARLSTAD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25163-2025</t>
        </is>
      </c>
      <c r="B374" s="1" t="n">
        <v>45800</v>
      </c>
      <c r="C374" s="1" t="n">
        <v>45953</v>
      </c>
      <c r="D374" t="inlineStr">
        <is>
          <t>VÄRMLANDS LÄN</t>
        </is>
      </c>
      <c r="E374" t="inlineStr">
        <is>
          <t>KARLSTAD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57607-2024</t>
        </is>
      </c>
      <c r="B375" s="1" t="n">
        <v>45630</v>
      </c>
      <c r="C375" s="1" t="n">
        <v>45953</v>
      </c>
      <c r="D375" t="inlineStr">
        <is>
          <t>VÄRMLANDS LÄN</t>
        </is>
      </c>
      <c r="E375" t="inlineStr">
        <is>
          <t>KARLSTAD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16560-2022</t>
        </is>
      </c>
      <c r="B376" s="1" t="n">
        <v>44672.44399305555</v>
      </c>
      <c r="C376" s="1" t="n">
        <v>45953</v>
      </c>
      <c r="D376" t="inlineStr">
        <is>
          <t>VÄRMLANDS LÄN</t>
        </is>
      </c>
      <c r="E376" t="inlineStr">
        <is>
          <t>KARLSTAD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47973-2025</t>
        </is>
      </c>
      <c r="B377" s="1" t="n">
        <v>45932.60631944444</v>
      </c>
      <c r="C377" s="1" t="n">
        <v>45953</v>
      </c>
      <c r="D377" t="inlineStr">
        <is>
          <t>VÄRMLANDS LÄN</t>
        </is>
      </c>
      <c r="E377" t="inlineStr">
        <is>
          <t>KARLSTAD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47979-2025</t>
        </is>
      </c>
      <c r="B378" s="1" t="n">
        <v>45932.61208333333</v>
      </c>
      <c r="C378" s="1" t="n">
        <v>45953</v>
      </c>
      <c r="D378" t="inlineStr">
        <is>
          <t>VÄRMLANDS LÄN</t>
        </is>
      </c>
      <c r="E378" t="inlineStr">
        <is>
          <t>KARLSTAD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25558-2025</t>
        </is>
      </c>
      <c r="B379" s="1" t="n">
        <v>45803.45292824074</v>
      </c>
      <c r="C379" s="1" t="n">
        <v>45953</v>
      </c>
      <c r="D379" t="inlineStr">
        <is>
          <t>VÄRMLANDS LÄN</t>
        </is>
      </c>
      <c r="E379" t="inlineStr">
        <is>
          <t>KARLSTAD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58456-2022</t>
        </is>
      </c>
      <c r="B380" s="1" t="n">
        <v>44902.26584490741</v>
      </c>
      <c r="C380" s="1" t="n">
        <v>45953</v>
      </c>
      <c r="D380" t="inlineStr">
        <is>
          <t>VÄRMLANDS LÄN</t>
        </is>
      </c>
      <c r="E380" t="inlineStr">
        <is>
          <t>KARLSTAD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11697-2022</t>
        </is>
      </c>
      <c r="B381" s="1" t="n">
        <v>44634.37144675926</v>
      </c>
      <c r="C381" s="1" t="n">
        <v>45953</v>
      </c>
      <c r="D381" t="inlineStr">
        <is>
          <t>VÄRMLANDS LÄN</t>
        </is>
      </c>
      <c r="E381" t="inlineStr">
        <is>
          <t>KARLSTAD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60907-2024</t>
        </is>
      </c>
      <c r="B382" s="1" t="n">
        <v>45645.31188657408</v>
      </c>
      <c r="C382" s="1" t="n">
        <v>45953</v>
      </c>
      <c r="D382" t="inlineStr">
        <is>
          <t>VÄRMLANDS LÄN</t>
        </is>
      </c>
      <c r="E382" t="inlineStr">
        <is>
          <t>KARLSTAD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22505-2023</t>
        </is>
      </c>
      <c r="B383" s="1" t="n">
        <v>45071</v>
      </c>
      <c r="C383" s="1" t="n">
        <v>45953</v>
      </c>
      <c r="D383" t="inlineStr">
        <is>
          <t>VÄRMLANDS LÄN</t>
        </is>
      </c>
      <c r="E383" t="inlineStr">
        <is>
          <t>KARLSTAD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460-2022</t>
        </is>
      </c>
      <c r="B384" s="1" t="n">
        <v>44566</v>
      </c>
      <c r="C384" s="1" t="n">
        <v>45953</v>
      </c>
      <c r="D384" t="inlineStr">
        <is>
          <t>VÄRMLANDS LÄN</t>
        </is>
      </c>
      <c r="E384" t="inlineStr">
        <is>
          <t>KARLSTAD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48520-2025</t>
        </is>
      </c>
      <c r="B385" s="1" t="n">
        <v>45936.3972337963</v>
      </c>
      <c r="C385" s="1" t="n">
        <v>45953</v>
      </c>
      <c r="D385" t="inlineStr">
        <is>
          <t>VÄRMLANDS LÄN</t>
        </is>
      </c>
      <c r="E385" t="inlineStr">
        <is>
          <t>KARLSTAD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10260-2025</t>
        </is>
      </c>
      <c r="B386" s="1" t="n">
        <v>45720.37982638889</v>
      </c>
      <c r="C386" s="1" t="n">
        <v>45953</v>
      </c>
      <c r="D386" t="inlineStr">
        <is>
          <t>VÄRMLANDS LÄN</t>
        </is>
      </c>
      <c r="E386" t="inlineStr">
        <is>
          <t>KARLSTAD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48496-2025</t>
        </is>
      </c>
      <c r="B387" s="1" t="n">
        <v>45936.37505787037</v>
      </c>
      <c r="C387" s="1" t="n">
        <v>45953</v>
      </c>
      <c r="D387" t="inlineStr">
        <is>
          <t>VÄRMLANDS LÄN</t>
        </is>
      </c>
      <c r="E387" t="inlineStr">
        <is>
          <t>KARLSTAD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48502-2025</t>
        </is>
      </c>
      <c r="B388" s="1" t="n">
        <v>45936.37981481481</v>
      </c>
      <c r="C388" s="1" t="n">
        <v>45953</v>
      </c>
      <c r="D388" t="inlineStr">
        <is>
          <t>VÄRMLANDS LÄN</t>
        </is>
      </c>
      <c r="E388" t="inlineStr">
        <is>
          <t>KARLSTAD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41514-2024</t>
        </is>
      </c>
      <c r="B389" s="1" t="n">
        <v>45560</v>
      </c>
      <c r="C389" s="1" t="n">
        <v>45953</v>
      </c>
      <c r="D389" t="inlineStr">
        <is>
          <t>VÄRMLANDS LÄN</t>
        </is>
      </c>
      <c r="E389" t="inlineStr">
        <is>
          <t>KARLSTAD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50236-2024</t>
        </is>
      </c>
      <c r="B390" s="1" t="n">
        <v>45600</v>
      </c>
      <c r="C390" s="1" t="n">
        <v>45953</v>
      </c>
      <c r="D390" t="inlineStr">
        <is>
          <t>VÄRMLANDS LÄN</t>
        </is>
      </c>
      <c r="E390" t="inlineStr">
        <is>
          <t>KARLSTAD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11686-2025</t>
        </is>
      </c>
      <c r="B391" s="1" t="n">
        <v>45727.55393518518</v>
      </c>
      <c r="C391" s="1" t="n">
        <v>45953</v>
      </c>
      <c r="D391" t="inlineStr">
        <is>
          <t>VÄRMLANDS LÄN</t>
        </is>
      </c>
      <c r="E391" t="inlineStr">
        <is>
          <t>KARLSTAD</t>
        </is>
      </c>
      <c r="F391" t="inlineStr">
        <is>
          <t>Naturvårdsverket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50526-2023</t>
        </is>
      </c>
      <c r="B392" s="1" t="n">
        <v>45217</v>
      </c>
      <c r="C392" s="1" t="n">
        <v>45953</v>
      </c>
      <c r="D392" t="inlineStr">
        <is>
          <t>VÄRMLANDS LÄN</t>
        </is>
      </c>
      <c r="E392" t="inlineStr">
        <is>
          <t>KARLSTAD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24648-2022</t>
        </is>
      </c>
      <c r="B393" s="1" t="n">
        <v>44727.59932870371</v>
      </c>
      <c r="C393" s="1" t="n">
        <v>45953</v>
      </c>
      <c r="D393" t="inlineStr">
        <is>
          <t>VÄRMLANDS LÄN</t>
        </is>
      </c>
      <c r="E393" t="inlineStr">
        <is>
          <t>KARLSTAD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39907-2025</t>
        </is>
      </c>
      <c r="B394" s="1" t="n">
        <v>45891</v>
      </c>
      <c r="C394" s="1" t="n">
        <v>45953</v>
      </c>
      <c r="D394" t="inlineStr">
        <is>
          <t>VÄRMLANDS LÄN</t>
        </is>
      </c>
      <c r="E394" t="inlineStr">
        <is>
          <t>KARLSTAD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48586-2025</t>
        </is>
      </c>
      <c r="B395" s="1" t="n">
        <v>45936.45883101852</v>
      </c>
      <c r="C395" s="1" t="n">
        <v>45953</v>
      </c>
      <c r="D395" t="inlineStr">
        <is>
          <t>VÄRMLANDS LÄN</t>
        </is>
      </c>
      <c r="E395" t="inlineStr">
        <is>
          <t>KARLSTAD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48621-2025</t>
        </is>
      </c>
      <c r="B396" s="1" t="n">
        <v>45936.49230324074</v>
      </c>
      <c r="C396" s="1" t="n">
        <v>45953</v>
      </c>
      <c r="D396" t="inlineStr">
        <is>
          <t>VÄRMLANDS LÄN</t>
        </is>
      </c>
      <c r="E396" t="inlineStr">
        <is>
          <t>KARLSTAD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18471-2022</t>
        </is>
      </c>
      <c r="B397" s="1" t="n">
        <v>44686.55461805555</v>
      </c>
      <c r="C397" s="1" t="n">
        <v>45953</v>
      </c>
      <c r="D397" t="inlineStr">
        <is>
          <t>VÄRMLANDS LÄN</t>
        </is>
      </c>
      <c r="E397" t="inlineStr">
        <is>
          <t>KARLSTAD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55346-2023</t>
        </is>
      </c>
      <c r="B398" s="1" t="n">
        <v>45238.30291666667</v>
      </c>
      <c r="C398" s="1" t="n">
        <v>45953</v>
      </c>
      <c r="D398" t="inlineStr">
        <is>
          <t>VÄRMLANDS LÄN</t>
        </is>
      </c>
      <c r="E398" t="inlineStr">
        <is>
          <t>KARLSTAD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32173-2023</t>
        </is>
      </c>
      <c r="B399" s="1" t="n">
        <v>45119.78493055556</v>
      </c>
      <c r="C399" s="1" t="n">
        <v>45953</v>
      </c>
      <c r="D399" t="inlineStr">
        <is>
          <t>VÄRMLANDS LÄN</t>
        </is>
      </c>
      <c r="E399" t="inlineStr">
        <is>
          <t>KARLSTAD</t>
        </is>
      </c>
      <c r="G399" t="n">
        <v>29.2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13089-2024</t>
        </is>
      </c>
      <c r="B400" s="1" t="n">
        <v>45385.67703703704</v>
      </c>
      <c r="C400" s="1" t="n">
        <v>45953</v>
      </c>
      <c r="D400" t="inlineStr">
        <is>
          <t>VÄRMLANDS LÄN</t>
        </is>
      </c>
      <c r="E400" t="inlineStr">
        <is>
          <t>KARLSTAD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16033-2024</t>
        </is>
      </c>
      <c r="B401" s="1" t="n">
        <v>45405.71587962963</v>
      </c>
      <c r="C401" s="1" t="n">
        <v>45953</v>
      </c>
      <c r="D401" t="inlineStr">
        <is>
          <t>VÄRMLANDS LÄN</t>
        </is>
      </c>
      <c r="E401" t="inlineStr">
        <is>
          <t>KARLSTAD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2061-2025</t>
        </is>
      </c>
      <c r="B402" s="1" t="n">
        <v>45672</v>
      </c>
      <c r="C402" s="1" t="n">
        <v>45953</v>
      </c>
      <c r="D402" t="inlineStr">
        <is>
          <t>VÄRMLANDS LÄN</t>
        </is>
      </c>
      <c r="E402" t="inlineStr">
        <is>
          <t>KARLSTAD</t>
        </is>
      </c>
      <c r="F402" t="inlineStr">
        <is>
          <t>Övriga statliga verk och myndigheter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11190-2024</t>
        </is>
      </c>
      <c r="B403" s="1" t="n">
        <v>45371.54296296297</v>
      </c>
      <c r="C403" s="1" t="n">
        <v>45953</v>
      </c>
      <c r="D403" t="inlineStr">
        <is>
          <t>VÄRMLANDS LÄN</t>
        </is>
      </c>
      <c r="E403" t="inlineStr">
        <is>
          <t>KARLSTAD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11194-2024</t>
        </is>
      </c>
      <c r="B404" s="1" t="n">
        <v>45371.54785879629</v>
      </c>
      <c r="C404" s="1" t="n">
        <v>45953</v>
      </c>
      <c r="D404" t="inlineStr">
        <is>
          <t>VÄRMLANDS LÄN</t>
        </is>
      </c>
      <c r="E404" t="inlineStr">
        <is>
          <t>KARLSTAD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26861-2025</t>
        </is>
      </c>
      <c r="B405" s="1" t="n">
        <v>45810.68387731481</v>
      </c>
      <c r="C405" s="1" t="n">
        <v>45953</v>
      </c>
      <c r="D405" t="inlineStr">
        <is>
          <t>VÄRMLANDS LÄN</t>
        </is>
      </c>
      <c r="E405" t="inlineStr">
        <is>
          <t>KARLSTAD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13118-2023</t>
        </is>
      </c>
      <c r="B406" s="1" t="n">
        <v>45002.4803125</v>
      </c>
      <c r="C406" s="1" t="n">
        <v>45953</v>
      </c>
      <c r="D406" t="inlineStr">
        <is>
          <t>VÄRMLANDS LÄN</t>
        </is>
      </c>
      <c r="E406" t="inlineStr">
        <is>
          <t>KARLSTAD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55819-2022</t>
        </is>
      </c>
      <c r="B407" s="1" t="n">
        <v>44888</v>
      </c>
      <c r="C407" s="1" t="n">
        <v>45953</v>
      </c>
      <c r="D407" t="inlineStr">
        <is>
          <t>VÄRMLANDS LÄN</t>
        </is>
      </c>
      <c r="E407" t="inlineStr">
        <is>
          <t>KARLSTAD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54668-2024</t>
        </is>
      </c>
      <c r="B408" s="1" t="n">
        <v>45618.32447916667</v>
      </c>
      <c r="C408" s="1" t="n">
        <v>45953</v>
      </c>
      <c r="D408" t="inlineStr">
        <is>
          <t>VÄRMLANDS LÄN</t>
        </is>
      </c>
      <c r="E408" t="inlineStr">
        <is>
          <t>KARLSTAD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41563-2023</t>
        </is>
      </c>
      <c r="B409" s="1" t="n">
        <v>45175</v>
      </c>
      <c r="C409" s="1" t="n">
        <v>45953</v>
      </c>
      <c r="D409" t="inlineStr">
        <is>
          <t>VÄRMLANDS LÄN</t>
        </is>
      </c>
      <c r="E409" t="inlineStr">
        <is>
          <t>KARLSTAD</t>
        </is>
      </c>
      <c r="F409" t="inlineStr">
        <is>
          <t>Övriga Aktiebolag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46967-2023</t>
        </is>
      </c>
      <c r="B410" s="1" t="n">
        <v>45201</v>
      </c>
      <c r="C410" s="1" t="n">
        <v>45953</v>
      </c>
      <c r="D410" t="inlineStr">
        <is>
          <t>VÄRMLANDS LÄN</t>
        </is>
      </c>
      <c r="E410" t="inlineStr">
        <is>
          <t>KARLSTAD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5448-2022</t>
        </is>
      </c>
      <c r="B411" s="1" t="n">
        <v>44594</v>
      </c>
      <c r="C411" s="1" t="n">
        <v>45953</v>
      </c>
      <c r="D411" t="inlineStr">
        <is>
          <t>VÄRMLANDS LÄN</t>
        </is>
      </c>
      <c r="E411" t="inlineStr">
        <is>
          <t>KARLSTAD</t>
        </is>
      </c>
      <c r="G411" t="n">
        <v>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48597-2025</t>
        </is>
      </c>
      <c r="B412" s="1" t="n">
        <v>45936.46483796297</v>
      </c>
      <c r="C412" s="1" t="n">
        <v>45953</v>
      </c>
      <c r="D412" t="inlineStr">
        <is>
          <t>VÄRMLANDS LÄN</t>
        </is>
      </c>
      <c r="E412" t="inlineStr">
        <is>
          <t>KARLSTAD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8892-2023</t>
        </is>
      </c>
      <c r="B413" s="1" t="n">
        <v>44979</v>
      </c>
      <c r="C413" s="1" t="n">
        <v>45953</v>
      </c>
      <c r="D413" t="inlineStr">
        <is>
          <t>VÄRMLANDS LÄN</t>
        </is>
      </c>
      <c r="E413" t="inlineStr">
        <is>
          <t>KARLSTAD</t>
        </is>
      </c>
      <c r="F413" t="inlineStr">
        <is>
          <t>Kyrkan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39504-2022</t>
        </is>
      </c>
      <c r="B414" s="1" t="n">
        <v>44818.46552083334</v>
      </c>
      <c r="C414" s="1" t="n">
        <v>45953</v>
      </c>
      <c r="D414" t="inlineStr">
        <is>
          <t>VÄRMLANDS LÄN</t>
        </is>
      </c>
      <c r="E414" t="inlineStr">
        <is>
          <t>KARLSTAD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34335-2024</t>
        </is>
      </c>
      <c r="B415" s="1" t="n">
        <v>45524.92658564815</v>
      </c>
      <c r="C415" s="1" t="n">
        <v>45953</v>
      </c>
      <c r="D415" t="inlineStr">
        <is>
          <t>VÄRMLANDS LÄN</t>
        </is>
      </c>
      <c r="E415" t="inlineStr">
        <is>
          <t>KARLSTAD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19292-2023</t>
        </is>
      </c>
      <c r="B416" s="1" t="n">
        <v>45049</v>
      </c>
      <c r="C416" s="1" t="n">
        <v>45953</v>
      </c>
      <c r="D416" t="inlineStr">
        <is>
          <t>VÄRMLANDS LÄN</t>
        </is>
      </c>
      <c r="E416" t="inlineStr">
        <is>
          <t>KARLSTAD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7491-2022</t>
        </is>
      </c>
      <c r="B417" s="1" t="n">
        <v>44607.44862268519</v>
      </c>
      <c r="C417" s="1" t="n">
        <v>45953</v>
      </c>
      <c r="D417" t="inlineStr">
        <is>
          <t>VÄRMLANDS LÄN</t>
        </is>
      </c>
      <c r="E417" t="inlineStr">
        <is>
          <t>KARLSTAD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48776-2025</t>
        </is>
      </c>
      <c r="B418" s="1" t="n">
        <v>45937.26784722223</v>
      </c>
      <c r="C418" s="1" t="n">
        <v>45953</v>
      </c>
      <c r="D418" t="inlineStr">
        <is>
          <t>VÄRMLANDS LÄN</t>
        </is>
      </c>
      <c r="E418" t="inlineStr">
        <is>
          <t>KARLSTAD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24488-2023</t>
        </is>
      </c>
      <c r="B419" s="1" t="n">
        <v>45077</v>
      </c>
      <c r="C419" s="1" t="n">
        <v>45953</v>
      </c>
      <c r="D419" t="inlineStr">
        <is>
          <t>VÄRMLANDS LÄN</t>
        </is>
      </c>
      <c r="E419" t="inlineStr">
        <is>
          <t>KARLSTAD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18470-2022</t>
        </is>
      </c>
      <c r="B420" s="1" t="n">
        <v>44686.55104166667</v>
      </c>
      <c r="C420" s="1" t="n">
        <v>45953</v>
      </c>
      <c r="D420" t="inlineStr">
        <is>
          <t>VÄRMLANDS LÄN</t>
        </is>
      </c>
      <c r="E420" t="inlineStr">
        <is>
          <t>KARLSTAD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6323-2022</t>
        </is>
      </c>
      <c r="B421" s="1" t="n">
        <v>44600</v>
      </c>
      <c r="C421" s="1" t="n">
        <v>45953</v>
      </c>
      <c r="D421" t="inlineStr">
        <is>
          <t>VÄRMLANDS LÄN</t>
        </is>
      </c>
      <c r="E421" t="inlineStr">
        <is>
          <t>KARLSTAD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48777-2025</t>
        </is>
      </c>
      <c r="B422" s="1" t="n">
        <v>45937.27710648148</v>
      </c>
      <c r="C422" s="1" t="n">
        <v>45953</v>
      </c>
      <c r="D422" t="inlineStr">
        <is>
          <t>VÄRMLANDS LÄN</t>
        </is>
      </c>
      <c r="E422" t="inlineStr">
        <is>
          <t>KARLSTAD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27489-2025</t>
        </is>
      </c>
      <c r="B423" s="1" t="n">
        <v>45813.39135416667</v>
      </c>
      <c r="C423" s="1" t="n">
        <v>45953</v>
      </c>
      <c r="D423" t="inlineStr">
        <is>
          <t>VÄRMLANDS LÄN</t>
        </is>
      </c>
      <c r="E423" t="inlineStr">
        <is>
          <t>KARLSTAD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27492-2025</t>
        </is>
      </c>
      <c r="B424" s="1" t="n">
        <v>45813.39403935185</v>
      </c>
      <c r="C424" s="1" t="n">
        <v>45953</v>
      </c>
      <c r="D424" t="inlineStr">
        <is>
          <t>VÄRMLANDS LÄN</t>
        </is>
      </c>
      <c r="E424" t="inlineStr">
        <is>
          <t>KARLSTAD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27493-2025</t>
        </is>
      </c>
      <c r="B425" s="1" t="n">
        <v>45813.39688657408</v>
      </c>
      <c r="C425" s="1" t="n">
        <v>45953</v>
      </c>
      <c r="D425" t="inlineStr">
        <is>
          <t>VÄRMLANDS LÄN</t>
        </is>
      </c>
      <c r="E425" t="inlineStr">
        <is>
          <t>KARLSTAD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27495-2025</t>
        </is>
      </c>
      <c r="B426" s="1" t="n">
        <v>45813.39833333333</v>
      </c>
      <c r="C426" s="1" t="n">
        <v>45953</v>
      </c>
      <c r="D426" t="inlineStr">
        <is>
          <t>VÄRMLANDS LÄN</t>
        </is>
      </c>
      <c r="E426" t="inlineStr">
        <is>
          <t>KARLSTAD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49170-2025</t>
        </is>
      </c>
      <c r="B427" s="1" t="n">
        <v>45938.37185185185</v>
      </c>
      <c r="C427" s="1" t="n">
        <v>45953</v>
      </c>
      <c r="D427" t="inlineStr">
        <is>
          <t>VÄRMLANDS LÄN</t>
        </is>
      </c>
      <c r="E427" t="inlineStr">
        <is>
          <t>KARLSTAD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27049-2023</t>
        </is>
      </c>
      <c r="B428" s="1" t="n">
        <v>45095</v>
      </c>
      <c r="C428" s="1" t="n">
        <v>45953</v>
      </c>
      <c r="D428" t="inlineStr">
        <is>
          <t>VÄRMLANDS LÄN</t>
        </is>
      </c>
      <c r="E428" t="inlineStr">
        <is>
          <t>KARLSTAD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10931-2025</t>
        </is>
      </c>
      <c r="B429" s="1" t="n">
        <v>45723.25569444444</v>
      </c>
      <c r="C429" s="1" t="n">
        <v>45953</v>
      </c>
      <c r="D429" t="inlineStr">
        <is>
          <t>VÄRMLANDS LÄN</t>
        </is>
      </c>
      <c r="E429" t="inlineStr">
        <is>
          <t>KARLSTAD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57587-2024</t>
        </is>
      </c>
      <c r="B430" s="1" t="n">
        <v>45630</v>
      </c>
      <c r="C430" s="1" t="n">
        <v>45953</v>
      </c>
      <c r="D430" t="inlineStr">
        <is>
          <t>VÄRMLANDS LÄN</t>
        </is>
      </c>
      <c r="E430" t="inlineStr">
        <is>
          <t>KARLSTAD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54254-2024</t>
        </is>
      </c>
      <c r="B431" s="1" t="n">
        <v>45616.70063657407</v>
      </c>
      <c r="C431" s="1" t="n">
        <v>45953</v>
      </c>
      <c r="D431" t="inlineStr">
        <is>
          <t>VÄRMLANDS LÄN</t>
        </is>
      </c>
      <c r="E431" t="inlineStr">
        <is>
          <t>KARLSTAD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36072-2024</t>
        </is>
      </c>
      <c r="B432" s="1" t="n">
        <v>45533.65609953704</v>
      </c>
      <c r="C432" s="1" t="n">
        <v>45953</v>
      </c>
      <c r="D432" t="inlineStr">
        <is>
          <t>VÄRMLANDS LÄN</t>
        </is>
      </c>
      <c r="E432" t="inlineStr">
        <is>
          <t>KARLSTAD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13830-2022</t>
        </is>
      </c>
      <c r="B433" s="1" t="n">
        <v>44649</v>
      </c>
      <c r="C433" s="1" t="n">
        <v>45953</v>
      </c>
      <c r="D433" t="inlineStr">
        <is>
          <t>VÄRMLANDS LÄN</t>
        </is>
      </c>
      <c r="E433" t="inlineStr">
        <is>
          <t>KARLSTAD</t>
        </is>
      </c>
      <c r="F433" t="inlineStr">
        <is>
          <t>Naturvårdsverket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5017-2022</t>
        </is>
      </c>
      <c r="B434" s="1" t="n">
        <v>44593.62443287037</v>
      </c>
      <c r="C434" s="1" t="n">
        <v>45953</v>
      </c>
      <c r="D434" t="inlineStr">
        <is>
          <t>VÄRMLANDS LÄN</t>
        </is>
      </c>
      <c r="E434" t="inlineStr">
        <is>
          <t>KARLSTAD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11700-2022</t>
        </is>
      </c>
      <c r="B435" s="1" t="n">
        <v>44634.37664351852</v>
      </c>
      <c r="C435" s="1" t="n">
        <v>45953</v>
      </c>
      <c r="D435" t="inlineStr">
        <is>
          <t>VÄRMLANDS LÄN</t>
        </is>
      </c>
      <c r="E435" t="inlineStr">
        <is>
          <t>KARLSTAD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39886-2024</t>
        </is>
      </c>
      <c r="B436" s="1" t="n">
        <v>45553.47413194444</v>
      </c>
      <c r="C436" s="1" t="n">
        <v>45953</v>
      </c>
      <c r="D436" t="inlineStr">
        <is>
          <t>VÄRMLANDS LÄN</t>
        </is>
      </c>
      <c r="E436" t="inlineStr">
        <is>
          <t>KARLSTAD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16154-2022</t>
        </is>
      </c>
      <c r="B437" s="1" t="n">
        <v>44666</v>
      </c>
      <c r="C437" s="1" t="n">
        <v>45953</v>
      </c>
      <c r="D437" t="inlineStr">
        <is>
          <t>VÄRMLANDS LÄN</t>
        </is>
      </c>
      <c r="E437" t="inlineStr">
        <is>
          <t>KARLSTAD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16412-2025</t>
        </is>
      </c>
      <c r="B438" s="1" t="n">
        <v>45751.45800925926</v>
      </c>
      <c r="C438" s="1" t="n">
        <v>45953</v>
      </c>
      <c r="D438" t="inlineStr">
        <is>
          <t>VÄRMLANDS LÄN</t>
        </is>
      </c>
      <c r="E438" t="inlineStr">
        <is>
          <t>KARLSTAD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21943-2023</t>
        </is>
      </c>
      <c r="B439" s="1" t="n">
        <v>45068</v>
      </c>
      <c r="C439" s="1" t="n">
        <v>45953</v>
      </c>
      <c r="D439" t="inlineStr">
        <is>
          <t>VÄRMLANDS LÄN</t>
        </is>
      </c>
      <c r="E439" t="inlineStr">
        <is>
          <t>KARLSTAD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41298-2025</t>
        </is>
      </c>
      <c r="B440" s="1" t="n">
        <v>45898.66893518518</v>
      </c>
      <c r="C440" s="1" t="n">
        <v>45953</v>
      </c>
      <c r="D440" t="inlineStr">
        <is>
          <t>VÄRMLANDS LÄN</t>
        </is>
      </c>
      <c r="E440" t="inlineStr">
        <is>
          <t>KARLSTAD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51760-2023</t>
        </is>
      </c>
      <c r="B441" s="1" t="n">
        <v>45222.69689814815</v>
      </c>
      <c r="C441" s="1" t="n">
        <v>45953</v>
      </c>
      <c r="D441" t="inlineStr">
        <is>
          <t>VÄRMLANDS LÄN</t>
        </is>
      </c>
      <c r="E441" t="inlineStr">
        <is>
          <t>KARLSTAD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63282-2023</t>
        </is>
      </c>
      <c r="B442" s="1" t="n">
        <v>45273.89483796297</v>
      </c>
      <c r="C442" s="1" t="n">
        <v>45953</v>
      </c>
      <c r="D442" t="inlineStr">
        <is>
          <t>VÄRMLANDS LÄN</t>
        </is>
      </c>
      <c r="E442" t="inlineStr">
        <is>
          <t>KARLSTAD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28433-2025</t>
        </is>
      </c>
      <c r="B443" s="1" t="n">
        <v>45819.38116898148</v>
      </c>
      <c r="C443" s="1" t="n">
        <v>45953</v>
      </c>
      <c r="D443" t="inlineStr">
        <is>
          <t>VÄRMLANDS LÄN</t>
        </is>
      </c>
      <c r="E443" t="inlineStr">
        <is>
          <t>KARLSTAD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29192-2025</t>
        </is>
      </c>
      <c r="B444" s="1" t="n">
        <v>45822.50921296296</v>
      </c>
      <c r="C444" s="1" t="n">
        <v>45953</v>
      </c>
      <c r="D444" t="inlineStr">
        <is>
          <t>VÄRMLANDS LÄN</t>
        </is>
      </c>
      <c r="E444" t="inlineStr">
        <is>
          <t>KARLSTAD</t>
        </is>
      </c>
      <c r="G444" t="n">
        <v>23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29010-2025</t>
        </is>
      </c>
      <c r="B445" s="1" t="n">
        <v>45821.40476851852</v>
      </c>
      <c r="C445" s="1" t="n">
        <v>45953</v>
      </c>
      <c r="D445" t="inlineStr">
        <is>
          <t>VÄRMLANDS LÄN</t>
        </is>
      </c>
      <c r="E445" t="inlineStr">
        <is>
          <t>KARLSTAD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29265-2025</t>
        </is>
      </c>
      <c r="B446" s="1" t="n">
        <v>45824.3978587963</v>
      </c>
      <c r="C446" s="1" t="n">
        <v>45953</v>
      </c>
      <c r="D446" t="inlineStr">
        <is>
          <t>VÄRMLANDS LÄN</t>
        </is>
      </c>
      <c r="E446" t="inlineStr">
        <is>
          <t>KARLSTAD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13325-2023</t>
        </is>
      </c>
      <c r="B447" s="1" t="n">
        <v>45005</v>
      </c>
      <c r="C447" s="1" t="n">
        <v>45953</v>
      </c>
      <c r="D447" t="inlineStr">
        <is>
          <t>VÄRMLANDS LÄN</t>
        </is>
      </c>
      <c r="E447" t="inlineStr">
        <is>
          <t>KARLSTAD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31408-2025</t>
        </is>
      </c>
      <c r="B448" s="1" t="n">
        <v>45833</v>
      </c>
      <c r="C448" s="1" t="n">
        <v>45953</v>
      </c>
      <c r="D448" t="inlineStr">
        <is>
          <t>VÄRMLANDS LÄN</t>
        </is>
      </c>
      <c r="E448" t="inlineStr">
        <is>
          <t>KARLSTAD</t>
        </is>
      </c>
      <c r="G448" t="n">
        <v>6.3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12110-2023</t>
        </is>
      </c>
      <c r="B449" s="1" t="n">
        <v>44998</v>
      </c>
      <c r="C449" s="1" t="n">
        <v>45953</v>
      </c>
      <c r="D449" t="inlineStr">
        <is>
          <t>VÄRMLANDS LÄN</t>
        </is>
      </c>
      <c r="E449" t="inlineStr">
        <is>
          <t>KARLSTAD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55765-2024</t>
        </is>
      </c>
      <c r="B450" s="1" t="n">
        <v>45623</v>
      </c>
      <c r="C450" s="1" t="n">
        <v>45953</v>
      </c>
      <c r="D450" t="inlineStr">
        <is>
          <t>VÄRMLANDS LÄN</t>
        </is>
      </c>
      <c r="E450" t="inlineStr">
        <is>
          <t>KARLSTAD</t>
        </is>
      </c>
      <c r="G450" t="n">
        <v>8.699999999999999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50383-2025</t>
        </is>
      </c>
      <c r="B451" s="1" t="n">
        <v>45944.60290509259</v>
      </c>
      <c r="C451" s="1" t="n">
        <v>45953</v>
      </c>
      <c r="D451" t="inlineStr">
        <is>
          <t>VÄRMLANDS LÄN</t>
        </is>
      </c>
      <c r="E451" t="inlineStr">
        <is>
          <t>KARLSTAD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49484-2025</t>
        </is>
      </c>
      <c r="B452" s="1" t="n">
        <v>45939</v>
      </c>
      <c r="C452" s="1" t="n">
        <v>45953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56218-2023</t>
        </is>
      </c>
      <c r="B453" s="1" t="n">
        <v>45240.74755787037</v>
      </c>
      <c r="C453" s="1" t="n">
        <v>45953</v>
      </c>
      <c r="D453" t="inlineStr">
        <is>
          <t>VÄRMLANDS LÄN</t>
        </is>
      </c>
      <c r="E453" t="inlineStr">
        <is>
          <t>KARLSTAD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30533-2023</t>
        </is>
      </c>
      <c r="B454" s="1" t="n">
        <v>45111.69322916667</v>
      </c>
      <c r="C454" s="1" t="n">
        <v>45953</v>
      </c>
      <c r="D454" t="inlineStr">
        <is>
          <t>VÄRMLANDS LÄN</t>
        </is>
      </c>
      <c r="E454" t="inlineStr">
        <is>
          <t>KARLSTAD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50312-2025</t>
        </is>
      </c>
      <c r="B455" s="1" t="n">
        <v>45944.43819444445</v>
      </c>
      <c r="C455" s="1" t="n">
        <v>45953</v>
      </c>
      <c r="D455" t="inlineStr">
        <is>
          <t>VÄRMLANDS LÄN</t>
        </is>
      </c>
      <c r="E455" t="inlineStr">
        <is>
          <t>KARLSTAD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55885-2024</t>
        </is>
      </c>
      <c r="B456" s="1" t="n">
        <v>45623</v>
      </c>
      <c r="C456" s="1" t="n">
        <v>45953</v>
      </c>
      <c r="D456" t="inlineStr">
        <is>
          <t>VÄRMLANDS LÄN</t>
        </is>
      </c>
      <c r="E456" t="inlineStr">
        <is>
          <t>KARLSTAD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50384-2025</t>
        </is>
      </c>
      <c r="B457" s="1" t="n">
        <v>45944.60699074074</v>
      </c>
      <c r="C457" s="1" t="n">
        <v>45953</v>
      </c>
      <c r="D457" t="inlineStr">
        <is>
          <t>VÄRMLANDS LÄN</t>
        </is>
      </c>
      <c r="E457" t="inlineStr">
        <is>
          <t>KARLSTAD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50309-2025</t>
        </is>
      </c>
      <c r="B458" s="1" t="n">
        <v>45944.43614583334</v>
      </c>
      <c r="C458" s="1" t="n">
        <v>45953</v>
      </c>
      <c r="D458" t="inlineStr">
        <is>
          <t>VÄRMLANDS LÄN</t>
        </is>
      </c>
      <c r="E458" t="inlineStr">
        <is>
          <t>KARLSTAD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35879-2023</t>
        </is>
      </c>
      <c r="B459" s="1" t="n">
        <v>45148.58450231481</v>
      </c>
      <c r="C459" s="1" t="n">
        <v>45953</v>
      </c>
      <c r="D459" t="inlineStr">
        <is>
          <t>VÄRMLANDS LÄN</t>
        </is>
      </c>
      <c r="E459" t="inlineStr">
        <is>
          <t>KARLSTAD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50277-2025</t>
        </is>
      </c>
      <c r="B460" s="1" t="n">
        <v>45944.3765162037</v>
      </c>
      <c r="C460" s="1" t="n">
        <v>45953</v>
      </c>
      <c r="D460" t="inlineStr">
        <is>
          <t>VÄRMLANDS LÄN</t>
        </is>
      </c>
      <c r="E460" t="inlineStr">
        <is>
          <t>KARLSTAD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54669-2024</t>
        </is>
      </c>
      <c r="B461" s="1" t="n">
        <v>45618</v>
      </c>
      <c r="C461" s="1" t="n">
        <v>45953</v>
      </c>
      <c r="D461" t="inlineStr">
        <is>
          <t>VÄRMLANDS LÄN</t>
        </is>
      </c>
      <c r="E461" t="inlineStr">
        <is>
          <t>KARLSTAD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11841-2024</t>
        </is>
      </c>
      <c r="B462" s="1" t="n">
        <v>45376</v>
      </c>
      <c r="C462" s="1" t="n">
        <v>45953</v>
      </c>
      <c r="D462" t="inlineStr">
        <is>
          <t>VÄRMLANDS LÄN</t>
        </is>
      </c>
      <c r="E462" t="inlineStr">
        <is>
          <t>KARLSTAD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28201-2023</t>
        </is>
      </c>
      <c r="B463" s="1" t="n">
        <v>45099.55622685186</v>
      </c>
      <c r="C463" s="1" t="n">
        <v>45953</v>
      </c>
      <c r="D463" t="inlineStr">
        <is>
          <t>VÄRMLANDS LÄN</t>
        </is>
      </c>
      <c r="E463" t="inlineStr">
        <is>
          <t>KARLSTAD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17533-2025</t>
        </is>
      </c>
      <c r="B464" s="1" t="n">
        <v>45757.5965625</v>
      </c>
      <c r="C464" s="1" t="n">
        <v>45953</v>
      </c>
      <c r="D464" t="inlineStr">
        <is>
          <t>VÄRMLANDS LÄN</t>
        </is>
      </c>
      <c r="E464" t="inlineStr">
        <is>
          <t>KARLSTAD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14320-2023</t>
        </is>
      </c>
      <c r="B465" s="1" t="n">
        <v>45012.04369212963</v>
      </c>
      <c r="C465" s="1" t="n">
        <v>45953</v>
      </c>
      <c r="D465" t="inlineStr">
        <is>
          <t>VÄRMLANDS LÄN</t>
        </is>
      </c>
      <c r="E465" t="inlineStr">
        <is>
          <t>KARLSTAD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9470-2023</t>
        </is>
      </c>
      <c r="B466" s="1" t="n">
        <v>44981</v>
      </c>
      <c r="C466" s="1" t="n">
        <v>45953</v>
      </c>
      <c r="D466" t="inlineStr">
        <is>
          <t>VÄRMLANDS LÄN</t>
        </is>
      </c>
      <c r="E466" t="inlineStr">
        <is>
          <t>KARLSTAD</t>
        </is>
      </c>
      <c r="F466" t="inlineStr">
        <is>
          <t>Kyrkan</t>
        </is>
      </c>
      <c r="G466" t="n">
        <v>9.800000000000001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32875-2023</t>
        </is>
      </c>
      <c r="B467" s="1" t="n">
        <v>45112</v>
      </c>
      <c r="C467" s="1" t="n">
        <v>45953</v>
      </c>
      <c r="D467" t="inlineStr">
        <is>
          <t>VÄRMLANDS LÄN</t>
        </is>
      </c>
      <c r="E467" t="inlineStr">
        <is>
          <t>KARLSTAD</t>
        </is>
      </c>
      <c r="G467" t="n">
        <v>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61070-2023</t>
        </is>
      </c>
      <c r="B468" s="1" t="n">
        <v>45260</v>
      </c>
      <c r="C468" s="1" t="n">
        <v>45953</v>
      </c>
      <c r="D468" t="inlineStr">
        <is>
          <t>VÄRMLANDS LÄN</t>
        </is>
      </c>
      <c r="E468" t="inlineStr">
        <is>
          <t>KARLSTAD</t>
        </is>
      </c>
      <c r="G468" t="n">
        <v>7.5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50375-2025</t>
        </is>
      </c>
      <c r="B469" s="1" t="n">
        <v>45944.59649305556</v>
      </c>
      <c r="C469" s="1" t="n">
        <v>45953</v>
      </c>
      <c r="D469" t="inlineStr">
        <is>
          <t>VÄRMLANDS LÄN</t>
        </is>
      </c>
      <c r="E469" t="inlineStr">
        <is>
          <t>KARLSTAD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44085-2024</t>
        </is>
      </c>
      <c r="B470" s="1" t="n">
        <v>45572</v>
      </c>
      <c r="C470" s="1" t="n">
        <v>45953</v>
      </c>
      <c r="D470" t="inlineStr">
        <is>
          <t>VÄRMLANDS LÄN</t>
        </is>
      </c>
      <c r="E470" t="inlineStr">
        <is>
          <t>KARLSTAD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31412-2025</t>
        </is>
      </c>
      <c r="B471" s="1" t="n">
        <v>45833.47877314815</v>
      </c>
      <c r="C471" s="1" t="n">
        <v>45953</v>
      </c>
      <c r="D471" t="inlineStr">
        <is>
          <t>VÄRMLANDS LÄN</t>
        </is>
      </c>
      <c r="E471" t="inlineStr">
        <is>
          <t>KARLSTAD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27344-2023</t>
        </is>
      </c>
      <c r="B472" s="1" t="n">
        <v>45096</v>
      </c>
      <c r="C472" s="1" t="n">
        <v>45953</v>
      </c>
      <c r="D472" t="inlineStr">
        <is>
          <t>VÄRMLANDS LÄN</t>
        </is>
      </c>
      <c r="E472" t="inlineStr">
        <is>
          <t>KARLSTAD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31417-2025</t>
        </is>
      </c>
      <c r="B473" s="1" t="n">
        <v>45833</v>
      </c>
      <c r="C473" s="1" t="n">
        <v>45953</v>
      </c>
      <c r="D473" t="inlineStr">
        <is>
          <t>VÄRMLANDS LÄN</t>
        </is>
      </c>
      <c r="E473" t="inlineStr">
        <is>
          <t>KARLSTAD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31420-2025</t>
        </is>
      </c>
      <c r="B474" s="1" t="n">
        <v>45833</v>
      </c>
      <c r="C474" s="1" t="n">
        <v>45953</v>
      </c>
      <c r="D474" t="inlineStr">
        <is>
          <t>VÄRMLANDS LÄN</t>
        </is>
      </c>
      <c r="E474" t="inlineStr">
        <is>
          <t>KARLSTAD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31848-2025</t>
        </is>
      </c>
      <c r="B475" s="1" t="n">
        <v>45834.60486111111</v>
      </c>
      <c r="C475" s="1" t="n">
        <v>45953</v>
      </c>
      <c r="D475" t="inlineStr">
        <is>
          <t>VÄRMLANDS LÄN</t>
        </is>
      </c>
      <c r="E475" t="inlineStr">
        <is>
          <t>KARLSTAD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11359-2023</t>
        </is>
      </c>
      <c r="B476" s="1" t="n">
        <v>44985</v>
      </c>
      <c r="C476" s="1" t="n">
        <v>45953</v>
      </c>
      <c r="D476" t="inlineStr">
        <is>
          <t>VÄRMLANDS LÄN</t>
        </is>
      </c>
      <c r="E476" t="inlineStr">
        <is>
          <t>KARLSTAD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57445-2022</t>
        </is>
      </c>
      <c r="B477" s="1" t="n">
        <v>44896</v>
      </c>
      <c r="C477" s="1" t="n">
        <v>45953</v>
      </c>
      <c r="D477" t="inlineStr">
        <is>
          <t>VÄRMLANDS LÄN</t>
        </is>
      </c>
      <c r="E477" t="inlineStr">
        <is>
          <t>KARLSTAD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50478-2024</t>
        </is>
      </c>
      <c r="B478" s="1" t="n">
        <v>45601</v>
      </c>
      <c r="C478" s="1" t="n">
        <v>45953</v>
      </c>
      <c r="D478" t="inlineStr">
        <is>
          <t>VÄRMLANDS LÄN</t>
        </is>
      </c>
      <c r="E478" t="inlineStr">
        <is>
          <t>KARLSTAD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42343-2025</t>
        </is>
      </c>
      <c r="B479" s="1" t="n">
        <v>45877</v>
      </c>
      <c r="C479" s="1" t="n">
        <v>45953</v>
      </c>
      <c r="D479" t="inlineStr">
        <is>
          <t>VÄRMLANDS LÄN</t>
        </is>
      </c>
      <c r="E479" t="inlineStr">
        <is>
          <t>KARLSTAD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42344-2025</t>
        </is>
      </c>
      <c r="B480" s="1" t="n">
        <v>45877</v>
      </c>
      <c r="C480" s="1" t="n">
        <v>45953</v>
      </c>
      <c r="D480" t="inlineStr">
        <is>
          <t>VÄRMLANDS LÄN</t>
        </is>
      </c>
      <c r="E480" t="inlineStr">
        <is>
          <t>KARLSTAD</t>
        </is>
      </c>
      <c r="G480" t="n">
        <v>7.7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31586-2025</t>
        </is>
      </c>
      <c r="B481" s="1" t="n">
        <v>45833.68950231482</v>
      </c>
      <c r="C481" s="1" t="n">
        <v>45953</v>
      </c>
      <c r="D481" t="inlineStr">
        <is>
          <t>VÄRMLANDS LÄN</t>
        </is>
      </c>
      <c r="E481" t="inlineStr">
        <is>
          <t>KARLSTAD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59639-2021</t>
        </is>
      </c>
      <c r="B482" s="1" t="n">
        <v>44493</v>
      </c>
      <c r="C482" s="1" t="n">
        <v>45953</v>
      </c>
      <c r="D482" t="inlineStr">
        <is>
          <t>VÄRMLANDS LÄN</t>
        </is>
      </c>
      <c r="E482" t="inlineStr">
        <is>
          <t>KARLSTAD</t>
        </is>
      </c>
      <c r="G482" t="n">
        <v>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6262-2025</t>
        </is>
      </c>
      <c r="B483" s="1" t="n">
        <v>45698.59813657407</v>
      </c>
      <c r="C483" s="1" t="n">
        <v>45953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31422-2025</t>
        </is>
      </c>
      <c r="B484" s="1" t="n">
        <v>45833</v>
      </c>
      <c r="C484" s="1" t="n">
        <v>45953</v>
      </c>
      <c r="D484" t="inlineStr">
        <is>
          <t>VÄRMLANDS LÄN</t>
        </is>
      </c>
      <c r="E484" t="inlineStr">
        <is>
          <t>KARLSTAD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31833-2025</t>
        </is>
      </c>
      <c r="B485" s="1" t="n">
        <v>45834.59217592593</v>
      </c>
      <c r="C485" s="1" t="n">
        <v>45953</v>
      </c>
      <c r="D485" t="inlineStr">
        <is>
          <t>VÄRMLANDS LÄN</t>
        </is>
      </c>
      <c r="E485" t="inlineStr">
        <is>
          <t>KARLSTAD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55764-2022</t>
        </is>
      </c>
      <c r="B486" s="1" t="n">
        <v>44888</v>
      </c>
      <c r="C486" s="1" t="n">
        <v>45953</v>
      </c>
      <c r="D486" t="inlineStr">
        <is>
          <t>VÄRMLANDS LÄN</t>
        </is>
      </c>
      <c r="E486" t="inlineStr">
        <is>
          <t>KARLSTAD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  <c r="U486">
        <f>HYPERLINK("https://klasma.github.io/Logging_1780/knärot/A 55764-2022 karta knärot.png", "A 55764-2022")</f>
        <v/>
      </c>
      <c r="V486">
        <f>HYPERLINK("https://klasma.github.io/Logging_1780/klagomål/A 55764-2022 FSC-klagomål.docx", "A 55764-2022")</f>
        <v/>
      </c>
      <c r="W486">
        <f>HYPERLINK("https://klasma.github.io/Logging_1780/klagomålsmail/A 55764-2022 FSC-klagomål mail.docx", "A 55764-2022")</f>
        <v/>
      </c>
      <c r="X486">
        <f>HYPERLINK("https://klasma.github.io/Logging_1780/tillsyn/A 55764-2022 tillsynsbegäran.docx", "A 55764-2022")</f>
        <v/>
      </c>
      <c r="Y486">
        <f>HYPERLINK("https://klasma.github.io/Logging_1780/tillsynsmail/A 55764-2022 tillsynsbegäran mail.docx", "A 55764-2022")</f>
        <v/>
      </c>
    </row>
    <row r="487" ht="15" customHeight="1">
      <c r="A487" t="inlineStr">
        <is>
          <t>A 61009-2023</t>
        </is>
      </c>
      <c r="B487" s="1" t="n">
        <v>45261.52961805555</v>
      </c>
      <c r="C487" s="1" t="n">
        <v>45953</v>
      </c>
      <c r="D487" t="inlineStr">
        <is>
          <t>VÄRMLANDS LÄN</t>
        </is>
      </c>
      <c r="E487" t="inlineStr">
        <is>
          <t>KARLSTAD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18727-2025</t>
        </is>
      </c>
      <c r="B488" s="1" t="n">
        <v>45763.67331018519</v>
      </c>
      <c r="C488" s="1" t="n">
        <v>45953</v>
      </c>
      <c r="D488" t="inlineStr">
        <is>
          <t>VÄRMLANDS LÄN</t>
        </is>
      </c>
      <c r="E488" t="inlineStr">
        <is>
          <t>KARLSTAD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32590-2025</t>
        </is>
      </c>
      <c r="B489" s="1" t="n">
        <v>45838.60596064815</v>
      </c>
      <c r="C489" s="1" t="n">
        <v>45953</v>
      </c>
      <c r="D489" t="inlineStr">
        <is>
          <t>VÄRMLANDS LÄN</t>
        </is>
      </c>
      <c r="E489" t="inlineStr">
        <is>
          <t>KARLSTAD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37493-2025</t>
        </is>
      </c>
      <c r="B490" s="1" t="n">
        <v>45877</v>
      </c>
      <c r="C490" s="1" t="n">
        <v>45953</v>
      </c>
      <c r="D490" t="inlineStr">
        <is>
          <t>VÄRMLANDS LÄN</t>
        </is>
      </c>
      <c r="E490" t="inlineStr">
        <is>
          <t>KARLSTAD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54225-2024</t>
        </is>
      </c>
      <c r="B491" s="1" t="n">
        <v>45616.6689699074</v>
      </c>
      <c r="C491" s="1" t="n">
        <v>45953</v>
      </c>
      <c r="D491" t="inlineStr">
        <is>
          <t>VÄRMLANDS LÄN</t>
        </is>
      </c>
      <c r="E491" t="inlineStr">
        <is>
          <t>KARLSTAD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32591-2025</t>
        </is>
      </c>
      <c r="B492" s="1" t="n">
        <v>45838.60730324074</v>
      </c>
      <c r="C492" s="1" t="n">
        <v>45953</v>
      </c>
      <c r="D492" t="inlineStr">
        <is>
          <t>VÄRMLANDS LÄN</t>
        </is>
      </c>
      <c r="E492" t="inlineStr">
        <is>
          <t>KARLSTAD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20241-2022</t>
        </is>
      </c>
      <c r="B493" s="1" t="n">
        <v>44698</v>
      </c>
      <c r="C493" s="1" t="n">
        <v>45953</v>
      </c>
      <c r="D493" t="inlineStr">
        <is>
          <t>VÄRMLANDS LÄN</t>
        </is>
      </c>
      <c r="E493" t="inlineStr">
        <is>
          <t>KARLSTAD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15836-2022</t>
        </is>
      </c>
      <c r="B494" s="1" t="n">
        <v>44664</v>
      </c>
      <c r="C494" s="1" t="n">
        <v>45953</v>
      </c>
      <c r="D494" t="inlineStr">
        <is>
          <t>VÄRMLANDS LÄN</t>
        </is>
      </c>
      <c r="E494" t="inlineStr">
        <is>
          <t>KARLSTAD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21094-2023</t>
        </is>
      </c>
      <c r="B495" s="1" t="n">
        <v>45061</v>
      </c>
      <c r="C495" s="1" t="n">
        <v>45953</v>
      </c>
      <c r="D495" t="inlineStr">
        <is>
          <t>VÄRMLANDS LÄN</t>
        </is>
      </c>
      <c r="E495" t="inlineStr">
        <is>
          <t>KARLSTAD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42342-2025</t>
        </is>
      </c>
      <c r="B496" s="1" t="n">
        <v>45877</v>
      </c>
      <c r="C496" s="1" t="n">
        <v>45953</v>
      </c>
      <c r="D496" t="inlineStr">
        <is>
          <t>VÄRMLANDS LÄN</t>
        </is>
      </c>
      <c r="E496" t="inlineStr">
        <is>
          <t>KARLSTAD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50501-2025</t>
        </is>
      </c>
      <c r="B497" s="1" t="n">
        <v>45945.42152777778</v>
      </c>
      <c r="C497" s="1" t="n">
        <v>45953</v>
      </c>
      <c r="D497" t="inlineStr">
        <is>
          <t>VÄRMLANDS LÄN</t>
        </is>
      </c>
      <c r="E497" t="inlineStr">
        <is>
          <t>KARLSTAD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32333-2025</t>
        </is>
      </c>
      <c r="B498" s="1" t="n">
        <v>45836.51961805556</v>
      </c>
      <c r="C498" s="1" t="n">
        <v>45953</v>
      </c>
      <c r="D498" t="inlineStr">
        <is>
          <t>VÄRMLANDS LÄN</t>
        </is>
      </c>
      <c r="E498" t="inlineStr">
        <is>
          <t>KARLSTAD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12475-2023</t>
        </is>
      </c>
      <c r="B499" s="1" t="n">
        <v>44999</v>
      </c>
      <c r="C499" s="1" t="n">
        <v>45953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50955-2025</t>
        </is>
      </c>
      <c r="B500" s="1" t="n">
        <v>45946.78207175926</v>
      </c>
      <c r="C500" s="1" t="n">
        <v>45953</v>
      </c>
      <c r="D500" t="inlineStr">
        <is>
          <t>VÄRMLANDS LÄN</t>
        </is>
      </c>
      <c r="E500" t="inlineStr">
        <is>
          <t>KARLSTAD</t>
        </is>
      </c>
      <c r="G500" t="n">
        <v>10.3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42174-2025</t>
        </is>
      </c>
      <c r="B501" s="1" t="n">
        <v>45904.43988425926</v>
      </c>
      <c r="C501" s="1" t="n">
        <v>45953</v>
      </c>
      <c r="D501" t="inlineStr">
        <is>
          <t>VÄRMLANDS LÄN</t>
        </is>
      </c>
      <c r="E501" t="inlineStr">
        <is>
          <t>KARLSTAD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13532-2024</t>
        </is>
      </c>
      <c r="B502" s="1" t="n">
        <v>45387.87537037037</v>
      </c>
      <c r="C502" s="1" t="n">
        <v>45953</v>
      </c>
      <c r="D502" t="inlineStr">
        <is>
          <t>VÄRMLANDS LÄN</t>
        </is>
      </c>
      <c r="E502" t="inlineStr">
        <is>
          <t>KARLSTAD</t>
        </is>
      </c>
      <c r="G502" t="n">
        <v>7.2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61441-2024</t>
        </is>
      </c>
      <c r="B503" s="1" t="n">
        <v>45646.46813657408</v>
      </c>
      <c r="C503" s="1" t="n">
        <v>45953</v>
      </c>
      <c r="D503" t="inlineStr">
        <is>
          <t>VÄRMLANDS LÄN</t>
        </is>
      </c>
      <c r="E503" t="inlineStr">
        <is>
          <t>KARLSTAD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7133-2025</t>
        </is>
      </c>
      <c r="B504" s="1" t="n">
        <v>45702</v>
      </c>
      <c r="C504" s="1" t="n">
        <v>45953</v>
      </c>
      <c r="D504" t="inlineStr">
        <is>
          <t>VÄRMLANDS LÄN</t>
        </is>
      </c>
      <c r="E504" t="inlineStr">
        <is>
          <t>KARLSTAD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41568-2023</t>
        </is>
      </c>
      <c r="B505" s="1" t="n">
        <v>45175</v>
      </c>
      <c r="C505" s="1" t="n">
        <v>45953</v>
      </c>
      <c r="D505" t="inlineStr">
        <is>
          <t>VÄRMLANDS LÄN</t>
        </is>
      </c>
      <c r="E505" t="inlineStr">
        <is>
          <t>KARLSTAD</t>
        </is>
      </c>
      <c r="F505" t="inlineStr">
        <is>
          <t>Övriga Aktiebolag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4717-2025</t>
        </is>
      </c>
      <c r="B506" s="1" t="n">
        <v>45688</v>
      </c>
      <c r="C506" s="1" t="n">
        <v>45953</v>
      </c>
      <c r="D506" t="inlineStr">
        <is>
          <t>VÄRMLANDS LÄN</t>
        </is>
      </c>
      <c r="E506" t="inlineStr">
        <is>
          <t>KARLSTAD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13534-2024</t>
        </is>
      </c>
      <c r="B507" s="1" t="n">
        <v>45387.89773148148</v>
      </c>
      <c r="C507" s="1" t="n">
        <v>45953</v>
      </c>
      <c r="D507" t="inlineStr">
        <is>
          <t>VÄRMLANDS LÄN</t>
        </is>
      </c>
      <c r="E507" t="inlineStr">
        <is>
          <t>KARLSTAD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18356-2023</t>
        </is>
      </c>
      <c r="B508" s="1" t="n">
        <v>45041.89753472222</v>
      </c>
      <c r="C508" s="1" t="n">
        <v>45953</v>
      </c>
      <c r="D508" t="inlineStr">
        <is>
          <t>VÄRMLANDS LÄN</t>
        </is>
      </c>
      <c r="E508" t="inlineStr">
        <is>
          <t>KARLSTAD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33704-2025</t>
        </is>
      </c>
      <c r="B509" s="1" t="n">
        <v>45841.77523148148</v>
      </c>
      <c r="C509" s="1" t="n">
        <v>45953</v>
      </c>
      <c r="D509" t="inlineStr">
        <is>
          <t>VÄRMLANDS LÄN</t>
        </is>
      </c>
      <c r="E509" t="inlineStr">
        <is>
          <t>KARLSTAD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42687-2025</t>
        </is>
      </c>
      <c r="B510" s="1" t="n">
        <v>45908.3558912037</v>
      </c>
      <c r="C510" s="1" t="n">
        <v>45953</v>
      </c>
      <c r="D510" t="inlineStr">
        <is>
          <t>VÄRMLANDS LÄN</t>
        </is>
      </c>
      <c r="E510" t="inlineStr">
        <is>
          <t>KARLSTAD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42684-2025</t>
        </is>
      </c>
      <c r="B511" s="1" t="n">
        <v>45908.35305555556</v>
      </c>
      <c r="C511" s="1" t="n">
        <v>45953</v>
      </c>
      <c r="D511" t="inlineStr">
        <is>
          <t>VÄRMLANDS LÄN</t>
        </is>
      </c>
      <c r="E511" t="inlineStr">
        <is>
          <t>KARLSTAD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33705-2025</t>
        </is>
      </c>
      <c r="B512" s="1" t="n">
        <v>45841.78270833333</v>
      </c>
      <c r="C512" s="1" t="n">
        <v>45953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26672-2023</t>
        </is>
      </c>
      <c r="B513" s="1" t="n">
        <v>45093</v>
      </c>
      <c r="C513" s="1" t="n">
        <v>45953</v>
      </c>
      <c r="D513" t="inlineStr">
        <is>
          <t>VÄRMLANDS LÄN</t>
        </is>
      </c>
      <c r="E513" t="inlineStr">
        <is>
          <t>KARLSTAD</t>
        </is>
      </c>
      <c r="G513" t="n">
        <v>22.7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22798-2022</t>
        </is>
      </c>
      <c r="B514" s="1" t="n">
        <v>44715</v>
      </c>
      <c r="C514" s="1" t="n">
        <v>45953</v>
      </c>
      <c r="D514" t="inlineStr">
        <is>
          <t>VÄRMLANDS LÄN</t>
        </is>
      </c>
      <c r="E514" t="inlineStr">
        <is>
          <t>KARLSTAD</t>
        </is>
      </c>
      <c r="G514" t="n">
        <v>7.2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57322-2024</t>
        </is>
      </c>
      <c r="B515" s="1" t="n">
        <v>45629.61855324074</v>
      </c>
      <c r="C515" s="1" t="n">
        <v>45953</v>
      </c>
      <c r="D515" t="inlineStr">
        <is>
          <t>VÄRMLANDS LÄN</t>
        </is>
      </c>
      <c r="E515" t="inlineStr">
        <is>
          <t>KARLSTAD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57611-2024</t>
        </is>
      </c>
      <c r="B516" s="1" t="n">
        <v>45630</v>
      </c>
      <c r="C516" s="1" t="n">
        <v>45953</v>
      </c>
      <c r="D516" t="inlineStr">
        <is>
          <t>VÄRMLANDS LÄN</t>
        </is>
      </c>
      <c r="E516" t="inlineStr">
        <is>
          <t>KARLSTAD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26323-2022</t>
        </is>
      </c>
      <c r="B517" s="1" t="n">
        <v>44735</v>
      </c>
      <c r="C517" s="1" t="n">
        <v>45953</v>
      </c>
      <c r="D517" t="inlineStr">
        <is>
          <t>VÄRMLANDS LÄN</t>
        </is>
      </c>
      <c r="E517" t="inlineStr">
        <is>
          <t>KARLSTAD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42682-2025</t>
        </is>
      </c>
      <c r="B518" s="1" t="n">
        <v>45908.35013888889</v>
      </c>
      <c r="C518" s="1" t="n">
        <v>45953</v>
      </c>
      <c r="D518" t="inlineStr">
        <is>
          <t>VÄRMLANDS LÄN</t>
        </is>
      </c>
      <c r="E518" t="inlineStr">
        <is>
          <t>KARLSTAD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58653-2024</t>
        </is>
      </c>
      <c r="B519" s="1" t="n">
        <v>45635</v>
      </c>
      <c r="C519" s="1" t="n">
        <v>45953</v>
      </c>
      <c r="D519" t="inlineStr">
        <is>
          <t>VÄRMLANDS LÄN</t>
        </is>
      </c>
      <c r="E519" t="inlineStr">
        <is>
          <t>KARLSTAD</t>
        </is>
      </c>
      <c r="G519" t="n">
        <v>18.5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3885-2024</t>
        </is>
      </c>
      <c r="B520" s="1" t="n">
        <v>45322</v>
      </c>
      <c r="C520" s="1" t="n">
        <v>45953</v>
      </c>
      <c r="D520" t="inlineStr">
        <is>
          <t>VÄRMLANDS LÄN</t>
        </is>
      </c>
      <c r="E520" t="inlineStr">
        <is>
          <t>KARLSTAD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50709-2023</t>
        </is>
      </c>
      <c r="B521" s="1" t="n">
        <v>45187</v>
      </c>
      <c r="C521" s="1" t="n">
        <v>45953</v>
      </c>
      <c r="D521" t="inlineStr">
        <is>
          <t>VÄRMLANDS LÄN</t>
        </is>
      </c>
      <c r="E521" t="inlineStr">
        <is>
          <t>KARLSTAD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42829-2025</t>
        </is>
      </c>
      <c r="B522" s="1" t="n">
        <v>45908.57747685185</v>
      </c>
      <c r="C522" s="1" t="n">
        <v>45953</v>
      </c>
      <c r="D522" t="inlineStr">
        <is>
          <t>VÄRMLANDS LÄN</t>
        </is>
      </c>
      <c r="E522" t="inlineStr">
        <is>
          <t>KARLSTAD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11682-2025</t>
        </is>
      </c>
      <c r="B523" s="1" t="n">
        <v>45727.54585648148</v>
      </c>
      <c r="C523" s="1" t="n">
        <v>45953</v>
      </c>
      <c r="D523" t="inlineStr">
        <is>
          <t>VÄRMLANDS LÄN</t>
        </is>
      </c>
      <c r="E523" t="inlineStr">
        <is>
          <t>KARLSTAD</t>
        </is>
      </c>
      <c r="F523" t="inlineStr">
        <is>
          <t>Bergvik skog väst AB</t>
        </is>
      </c>
      <c r="G523" t="n">
        <v>8.800000000000001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53656-2024</t>
        </is>
      </c>
      <c r="B524" s="1" t="n">
        <v>45615.30916666667</v>
      </c>
      <c r="C524" s="1" t="n">
        <v>45953</v>
      </c>
      <c r="D524" t="inlineStr">
        <is>
          <t>VÄRMLANDS LÄN</t>
        </is>
      </c>
      <c r="E524" t="inlineStr">
        <is>
          <t>KARLSTAD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59053-2023</t>
        </is>
      </c>
      <c r="B525" s="1" t="n">
        <v>45252</v>
      </c>
      <c r="C525" s="1" t="n">
        <v>45953</v>
      </c>
      <c r="D525" t="inlineStr">
        <is>
          <t>VÄRMLANDS LÄN</t>
        </is>
      </c>
      <c r="E525" t="inlineStr">
        <is>
          <t>KARLSTAD</t>
        </is>
      </c>
      <c r="G525" t="n">
        <v>21.7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15983-2025</t>
        </is>
      </c>
      <c r="B526" s="1" t="n">
        <v>45749.56928240741</v>
      </c>
      <c r="C526" s="1" t="n">
        <v>45953</v>
      </c>
      <c r="D526" t="inlineStr">
        <is>
          <t>VÄRMLANDS LÄN</t>
        </is>
      </c>
      <c r="E526" t="inlineStr">
        <is>
          <t>KARLSTAD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65085-2023</t>
        </is>
      </c>
      <c r="B527" s="1" t="n">
        <v>45288</v>
      </c>
      <c r="C527" s="1" t="n">
        <v>45953</v>
      </c>
      <c r="D527" t="inlineStr">
        <is>
          <t>VÄRMLANDS LÄN</t>
        </is>
      </c>
      <c r="E527" t="inlineStr">
        <is>
          <t>KARLSTAD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34630-2025</t>
        </is>
      </c>
      <c r="B528" s="1" t="n">
        <v>45847.96275462963</v>
      </c>
      <c r="C528" s="1" t="n">
        <v>45953</v>
      </c>
      <c r="D528" t="inlineStr">
        <is>
          <t>VÄRMLANDS LÄN</t>
        </is>
      </c>
      <c r="E528" t="inlineStr">
        <is>
          <t>KARLSTAD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8892-2025</t>
        </is>
      </c>
      <c r="B529" s="1" t="n">
        <v>45713</v>
      </c>
      <c r="C529" s="1" t="n">
        <v>45953</v>
      </c>
      <c r="D529" t="inlineStr">
        <is>
          <t>VÄRMLANDS LÄN</t>
        </is>
      </c>
      <c r="E529" t="inlineStr">
        <is>
          <t>KARLSTAD</t>
        </is>
      </c>
      <c r="G529" t="n">
        <v>4.8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51910-2025</t>
        </is>
      </c>
      <c r="B530" s="1" t="n">
        <v>45952.46894675926</v>
      </c>
      <c r="C530" s="1" t="n">
        <v>45953</v>
      </c>
      <c r="D530" t="inlineStr">
        <is>
          <t>VÄRMLANDS LÄN</t>
        </is>
      </c>
      <c r="E530" t="inlineStr">
        <is>
          <t>KARLSTAD</t>
        </is>
      </c>
      <c r="F530" t="inlineStr">
        <is>
          <t>Bergvik skog väst AB</t>
        </is>
      </c>
      <c r="G530" t="n">
        <v>31.7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41654-2024</t>
        </is>
      </c>
      <c r="B531" s="1" t="n">
        <v>45560</v>
      </c>
      <c r="C531" s="1" t="n">
        <v>45953</v>
      </c>
      <c r="D531" t="inlineStr">
        <is>
          <t>VÄRMLANDS LÄN</t>
        </is>
      </c>
      <c r="E531" t="inlineStr">
        <is>
          <t>KARLSTAD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13543-2025</t>
        </is>
      </c>
      <c r="B532" s="1" t="n">
        <v>45736</v>
      </c>
      <c r="C532" s="1" t="n">
        <v>45953</v>
      </c>
      <c r="D532" t="inlineStr">
        <is>
          <t>VÄRMLANDS LÄN</t>
        </is>
      </c>
      <c r="E532" t="inlineStr">
        <is>
          <t>KARLSTAD</t>
        </is>
      </c>
      <c r="G532" t="n">
        <v>4.7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51088-2023</t>
        </is>
      </c>
      <c r="B533" s="1" t="n">
        <v>45218.73681712963</v>
      </c>
      <c r="C533" s="1" t="n">
        <v>45953</v>
      </c>
      <c r="D533" t="inlineStr">
        <is>
          <t>VÄRMLANDS LÄN</t>
        </is>
      </c>
      <c r="E533" t="inlineStr">
        <is>
          <t>KARLSTAD</t>
        </is>
      </c>
      <c r="G533" t="n">
        <v>9.800000000000001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41321-2023</t>
        </is>
      </c>
      <c r="B534" s="1" t="n">
        <v>45174</v>
      </c>
      <c r="C534" s="1" t="n">
        <v>45953</v>
      </c>
      <c r="D534" t="inlineStr">
        <is>
          <t>VÄRMLANDS LÄN</t>
        </is>
      </c>
      <c r="E534" t="inlineStr">
        <is>
          <t>KARLSTAD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29655-2022</t>
        </is>
      </c>
      <c r="B535" s="1" t="n">
        <v>44754</v>
      </c>
      <c r="C535" s="1" t="n">
        <v>45953</v>
      </c>
      <c r="D535" t="inlineStr">
        <is>
          <t>VÄRMLANDS LÄN</t>
        </is>
      </c>
      <c r="E535" t="inlineStr">
        <is>
          <t>KARLSTAD</t>
        </is>
      </c>
      <c r="F535" t="inlineStr">
        <is>
          <t>Kommuner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39229-2021</t>
        </is>
      </c>
      <c r="B536" s="1" t="n">
        <v>44413</v>
      </c>
      <c r="C536" s="1" t="n">
        <v>45953</v>
      </c>
      <c r="D536" t="inlineStr">
        <is>
          <t>VÄRMLANDS LÄN</t>
        </is>
      </c>
      <c r="E536" t="inlineStr">
        <is>
          <t>KARLSTAD</t>
        </is>
      </c>
      <c r="G536" t="n">
        <v>5.5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12397-2024</t>
        </is>
      </c>
      <c r="B537" s="1" t="n">
        <v>45379.3791087963</v>
      </c>
      <c r="C537" s="1" t="n">
        <v>45953</v>
      </c>
      <c r="D537" t="inlineStr">
        <is>
          <t>VÄRMLANDS LÄN</t>
        </is>
      </c>
      <c r="E537" t="inlineStr">
        <is>
          <t>KARLSTAD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12410-2024</t>
        </is>
      </c>
      <c r="B538" s="1" t="n">
        <v>45379.406875</v>
      </c>
      <c r="C538" s="1" t="n">
        <v>45953</v>
      </c>
      <c r="D538" t="inlineStr">
        <is>
          <t>VÄRMLANDS LÄN</t>
        </is>
      </c>
      <c r="E538" t="inlineStr">
        <is>
          <t>KARLSTAD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3550-2024</t>
        </is>
      </c>
      <c r="B539" s="1" t="n">
        <v>45320.61056712963</v>
      </c>
      <c r="C539" s="1" t="n">
        <v>45953</v>
      </c>
      <c r="D539" t="inlineStr">
        <is>
          <t>VÄRMLANDS LÄN</t>
        </is>
      </c>
      <c r="E539" t="inlineStr">
        <is>
          <t>KARLSTAD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38933-2023</t>
        </is>
      </c>
      <c r="B540" s="1" t="n">
        <v>45163.59815972222</v>
      </c>
      <c r="C540" s="1" t="n">
        <v>45953</v>
      </c>
      <c r="D540" t="inlineStr">
        <is>
          <t>VÄRMLANDS LÄN</t>
        </is>
      </c>
      <c r="E540" t="inlineStr">
        <is>
          <t>KARLSTAD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618-2024</t>
        </is>
      </c>
      <c r="B541" s="1" t="n">
        <v>45299.66027777778</v>
      </c>
      <c r="C541" s="1" t="n">
        <v>45953</v>
      </c>
      <c r="D541" t="inlineStr">
        <is>
          <t>VÄRMLANDS LÄN</t>
        </is>
      </c>
      <c r="E541" t="inlineStr">
        <is>
          <t>KARLSTAD</t>
        </is>
      </c>
      <c r="G541" t="n">
        <v>10.9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30094-2023</t>
        </is>
      </c>
      <c r="B542" s="1" t="n">
        <v>45110</v>
      </c>
      <c r="C542" s="1" t="n">
        <v>45953</v>
      </c>
      <c r="D542" t="inlineStr">
        <is>
          <t>VÄRMLANDS LÄN</t>
        </is>
      </c>
      <c r="E542" t="inlineStr">
        <is>
          <t>KARLSTAD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35867-2025</t>
        </is>
      </c>
      <c r="B543" s="1" t="n">
        <v>45861.84675925926</v>
      </c>
      <c r="C543" s="1" t="n">
        <v>45953</v>
      </c>
      <c r="D543" t="inlineStr">
        <is>
          <t>VÄRMLANDS LÄN</t>
        </is>
      </c>
      <c r="E543" t="inlineStr">
        <is>
          <t>KARLSTAD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35950-2025</t>
        </is>
      </c>
      <c r="B544" s="1" t="n">
        <v>45862</v>
      </c>
      <c r="C544" s="1" t="n">
        <v>45953</v>
      </c>
      <c r="D544" t="inlineStr">
        <is>
          <t>VÄRMLANDS LÄN</t>
        </is>
      </c>
      <c r="E544" t="inlineStr">
        <is>
          <t>KARLSTAD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17082-2025</t>
        </is>
      </c>
      <c r="B545" s="1" t="n">
        <v>45755.63755787037</v>
      </c>
      <c r="C545" s="1" t="n">
        <v>45953</v>
      </c>
      <c r="D545" t="inlineStr">
        <is>
          <t>VÄRMLANDS LÄN</t>
        </is>
      </c>
      <c r="E545" t="inlineStr">
        <is>
          <t>KARLSTAD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27507-2023</t>
        </is>
      </c>
      <c r="B546" s="1" t="n">
        <v>45097</v>
      </c>
      <c r="C546" s="1" t="n">
        <v>45953</v>
      </c>
      <c r="D546" t="inlineStr">
        <is>
          <t>VÄRMLANDS LÄN</t>
        </is>
      </c>
      <c r="E546" t="inlineStr">
        <is>
          <t>KARLSTAD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60022-2023</t>
        </is>
      </c>
      <c r="B547" s="1" t="n">
        <v>45258.30541666667</v>
      </c>
      <c r="C547" s="1" t="n">
        <v>45953</v>
      </c>
      <c r="D547" t="inlineStr">
        <is>
          <t>VÄRMLANDS LÄN</t>
        </is>
      </c>
      <c r="E547" t="inlineStr">
        <is>
          <t>KARLSTAD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52799-2023</t>
        </is>
      </c>
      <c r="B548" s="1" t="n">
        <v>45219</v>
      </c>
      <c r="C548" s="1" t="n">
        <v>45953</v>
      </c>
      <c r="D548" t="inlineStr">
        <is>
          <t>VÄRMLANDS LÄN</t>
        </is>
      </c>
      <c r="E548" t="inlineStr">
        <is>
          <t>KARLSTAD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1675-2023</t>
        </is>
      </c>
      <c r="B549" s="1" t="n">
        <v>44938.39040509259</v>
      </c>
      <c r="C549" s="1" t="n">
        <v>45953</v>
      </c>
      <c r="D549" t="inlineStr">
        <is>
          <t>VÄRMLANDS LÄN</t>
        </is>
      </c>
      <c r="E549" t="inlineStr">
        <is>
          <t>KARLSTAD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55621-2022</t>
        </is>
      </c>
      <c r="B550" s="1" t="n">
        <v>44888</v>
      </c>
      <c r="C550" s="1" t="n">
        <v>45953</v>
      </c>
      <c r="D550" t="inlineStr">
        <is>
          <t>VÄRMLANDS LÄN</t>
        </is>
      </c>
      <c r="E550" t="inlineStr">
        <is>
          <t>KARLSTAD</t>
        </is>
      </c>
      <c r="F550" t="inlineStr">
        <is>
          <t>Bergvik skog väst AB</t>
        </is>
      </c>
      <c r="G550" t="n">
        <v>8.300000000000001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1165-2024</t>
        </is>
      </c>
      <c r="B551" s="1" t="n">
        <v>45302</v>
      </c>
      <c r="C551" s="1" t="n">
        <v>45953</v>
      </c>
      <c r="D551" t="inlineStr">
        <is>
          <t>VÄRMLANDS LÄN</t>
        </is>
      </c>
      <c r="E551" t="inlineStr">
        <is>
          <t>KARLSTAD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36153-2025</t>
        </is>
      </c>
      <c r="B552" s="1" t="n">
        <v>45867</v>
      </c>
      <c r="C552" s="1" t="n">
        <v>45953</v>
      </c>
      <c r="D552" t="inlineStr">
        <is>
          <t>VÄRMLANDS LÄN</t>
        </is>
      </c>
      <c r="E552" t="inlineStr">
        <is>
          <t>KARLSTAD</t>
        </is>
      </c>
      <c r="G552" t="n">
        <v>10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8212-2025</t>
        </is>
      </c>
      <c r="B553" s="1" t="n">
        <v>45707</v>
      </c>
      <c r="C553" s="1" t="n">
        <v>45953</v>
      </c>
      <c r="D553" t="inlineStr">
        <is>
          <t>VÄRMLANDS LÄN</t>
        </is>
      </c>
      <c r="E553" t="inlineStr">
        <is>
          <t>KARLSTAD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43601-2025</t>
        </is>
      </c>
      <c r="B554" s="1" t="n">
        <v>45911</v>
      </c>
      <c r="C554" s="1" t="n">
        <v>45953</v>
      </c>
      <c r="D554" t="inlineStr">
        <is>
          <t>VÄRMLANDS LÄN</t>
        </is>
      </c>
      <c r="E554" t="inlineStr">
        <is>
          <t>KARLSTAD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11620-2023</t>
        </is>
      </c>
      <c r="B555" s="1" t="n">
        <v>44994.42158564815</v>
      </c>
      <c r="C555" s="1" t="n">
        <v>45953</v>
      </c>
      <c r="D555" t="inlineStr">
        <is>
          <t>VÄRMLANDS LÄN</t>
        </is>
      </c>
      <c r="E555" t="inlineStr">
        <is>
          <t>KARLSTAD</t>
        </is>
      </c>
      <c r="F555" t="inlineStr">
        <is>
          <t>Kommuner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29893-2024</t>
        </is>
      </c>
      <c r="B556" s="1" t="n">
        <v>45487</v>
      </c>
      <c r="C556" s="1" t="n">
        <v>45953</v>
      </c>
      <c r="D556" t="inlineStr">
        <is>
          <t>VÄRMLANDS LÄN</t>
        </is>
      </c>
      <c r="E556" t="inlineStr">
        <is>
          <t>KARLSTAD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43400-2025</t>
        </is>
      </c>
      <c r="B557" s="1" t="n">
        <v>45911</v>
      </c>
      <c r="C557" s="1" t="n">
        <v>45953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36497-2025</t>
        </is>
      </c>
      <c r="B558" s="1" t="n">
        <v>45869.55634259259</v>
      </c>
      <c r="C558" s="1" t="n">
        <v>45953</v>
      </c>
      <c r="D558" t="inlineStr">
        <is>
          <t>VÄRMLANDS LÄN</t>
        </is>
      </c>
      <c r="E558" t="inlineStr">
        <is>
          <t>KARLSTAD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43653-2025</t>
        </is>
      </c>
      <c r="B559" s="1" t="n">
        <v>45912.33145833333</v>
      </c>
      <c r="C559" s="1" t="n">
        <v>45953</v>
      </c>
      <c r="D559" t="inlineStr">
        <is>
          <t>VÄRMLANDS LÄN</t>
        </is>
      </c>
      <c r="E559" t="inlineStr">
        <is>
          <t>KARLSTAD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16408-2025</t>
        </is>
      </c>
      <c r="B560" s="1" t="n">
        <v>45751.45363425926</v>
      </c>
      <c r="C560" s="1" t="n">
        <v>45953</v>
      </c>
      <c r="D560" t="inlineStr">
        <is>
          <t>VÄRMLANDS LÄN</t>
        </is>
      </c>
      <c r="E560" t="inlineStr">
        <is>
          <t>KARLSTAD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3410-2025</t>
        </is>
      </c>
      <c r="B561" s="1" t="n">
        <v>45679</v>
      </c>
      <c r="C561" s="1" t="n">
        <v>45953</v>
      </c>
      <c r="D561" t="inlineStr">
        <is>
          <t>VÄRMLANDS LÄN</t>
        </is>
      </c>
      <c r="E561" t="inlineStr">
        <is>
          <t>KARLSTAD</t>
        </is>
      </c>
      <c r="G561" t="n">
        <v>11.4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34261-2021</t>
        </is>
      </c>
      <c r="B562" s="1" t="n">
        <v>44379</v>
      </c>
      <c r="C562" s="1" t="n">
        <v>45953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5631-2025</t>
        </is>
      </c>
      <c r="B563" s="1" t="n">
        <v>45693</v>
      </c>
      <c r="C563" s="1" t="n">
        <v>45953</v>
      </c>
      <c r="D563" t="inlineStr">
        <is>
          <t>VÄRMLANDS LÄN</t>
        </is>
      </c>
      <c r="E563" t="inlineStr">
        <is>
          <t>KARLSTAD</t>
        </is>
      </c>
      <c r="F563" t="inlineStr">
        <is>
          <t>Bergvik skog väst AB</t>
        </is>
      </c>
      <c r="G563" t="n">
        <v>4.3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40001-2023</t>
        </is>
      </c>
      <c r="B564" s="1" t="n">
        <v>45168</v>
      </c>
      <c r="C564" s="1" t="n">
        <v>45953</v>
      </c>
      <c r="D564" t="inlineStr">
        <is>
          <t>VÄRMLANDS LÄN</t>
        </is>
      </c>
      <c r="E564" t="inlineStr">
        <is>
          <t>KARLSTAD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41534-2023</t>
        </is>
      </c>
      <c r="B565" s="1" t="n">
        <v>45175</v>
      </c>
      <c r="C565" s="1" t="n">
        <v>45953</v>
      </c>
      <c r="D565" t="inlineStr">
        <is>
          <t>VÄRMLANDS LÄN</t>
        </is>
      </c>
      <c r="E565" t="inlineStr">
        <is>
          <t>KARLSTAD</t>
        </is>
      </c>
      <c r="F565" t="inlineStr">
        <is>
          <t>Övriga Aktiebolag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66642-2021</t>
        </is>
      </c>
      <c r="B566" s="1" t="n">
        <v>44519</v>
      </c>
      <c r="C566" s="1" t="n">
        <v>45953</v>
      </c>
      <c r="D566" t="inlineStr">
        <is>
          <t>VÄRMLANDS LÄN</t>
        </is>
      </c>
      <c r="E566" t="inlineStr">
        <is>
          <t>KARLSTAD</t>
        </is>
      </c>
      <c r="G566" t="n">
        <v>18.2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72072-2021</t>
        </is>
      </c>
      <c r="B567" s="1" t="n">
        <v>44544</v>
      </c>
      <c r="C567" s="1" t="n">
        <v>45953</v>
      </c>
      <c r="D567" t="inlineStr">
        <is>
          <t>VÄRMLANDS LÄN</t>
        </is>
      </c>
      <c r="E567" t="inlineStr">
        <is>
          <t>KARLSTAD</t>
        </is>
      </c>
      <c r="F567" t="inlineStr">
        <is>
          <t>Kommuner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33807-2024</t>
        </is>
      </c>
      <c r="B568" s="1" t="n">
        <v>45520</v>
      </c>
      <c r="C568" s="1" t="n">
        <v>45953</v>
      </c>
      <c r="D568" t="inlineStr">
        <is>
          <t>VÄRMLANDS LÄN</t>
        </is>
      </c>
      <c r="E568" t="inlineStr">
        <is>
          <t>KARLSTAD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4723-2025</t>
        </is>
      </c>
      <c r="B569" s="1" t="n">
        <v>45688.41748842593</v>
      </c>
      <c r="C569" s="1" t="n">
        <v>45953</v>
      </c>
      <c r="D569" t="inlineStr">
        <is>
          <t>VÄRMLANDS LÄN</t>
        </is>
      </c>
      <c r="E569" t="inlineStr">
        <is>
          <t>KARLSTAD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22242-2025</t>
        </is>
      </c>
      <c r="B570" s="1" t="n">
        <v>45785.67917824074</v>
      </c>
      <c r="C570" s="1" t="n">
        <v>45953</v>
      </c>
      <c r="D570" t="inlineStr">
        <is>
          <t>VÄRMLANDS LÄN</t>
        </is>
      </c>
      <c r="E570" t="inlineStr">
        <is>
          <t>KARLSTAD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59295-2022</t>
        </is>
      </c>
      <c r="B571" s="1" t="n">
        <v>44904</v>
      </c>
      <c r="C571" s="1" t="n">
        <v>45953</v>
      </c>
      <c r="D571" t="inlineStr">
        <is>
          <t>VÄRMLANDS LÄN</t>
        </is>
      </c>
      <c r="E571" t="inlineStr">
        <is>
          <t>KARLSTAD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49343-2021</t>
        </is>
      </c>
      <c r="B572" s="1" t="n">
        <v>44454</v>
      </c>
      <c r="C572" s="1" t="n">
        <v>45953</v>
      </c>
      <c r="D572" t="inlineStr">
        <is>
          <t>VÄRMLANDS LÄN</t>
        </is>
      </c>
      <c r="E572" t="inlineStr">
        <is>
          <t>KARLSTAD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8634-2025</t>
        </is>
      </c>
      <c r="B573" s="1" t="n">
        <v>45711.75097222222</v>
      </c>
      <c r="C573" s="1" t="n">
        <v>45953</v>
      </c>
      <c r="D573" t="inlineStr">
        <is>
          <t>VÄRMLANDS LÄN</t>
        </is>
      </c>
      <c r="E573" t="inlineStr">
        <is>
          <t>KARLSTAD</t>
        </is>
      </c>
      <c r="G573" t="n">
        <v>7.7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28402-2021</t>
        </is>
      </c>
      <c r="B574" s="1" t="n">
        <v>44356</v>
      </c>
      <c r="C574" s="1" t="n">
        <v>45953</v>
      </c>
      <c r="D574" t="inlineStr">
        <is>
          <t>VÄRMLANDS LÄN</t>
        </is>
      </c>
      <c r="E574" t="inlineStr">
        <is>
          <t>KARLSTAD</t>
        </is>
      </c>
      <c r="F574" t="inlineStr">
        <is>
          <t>Kommuner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1983-2024</t>
        </is>
      </c>
      <c r="B575" s="1" t="n">
        <v>45308</v>
      </c>
      <c r="C575" s="1" t="n">
        <v>45953</v>
      </c>
      <c r="D575" t="inlineStr">
        <is>
          <t>VÄRMLANDS LÄN</t>
        </is>
      </c>
      <c r="E575" t="inlineStr">
        <is>
          <t>KARLSTAD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45265-2023</t>
        </is>
      </c>
      <c r="B576" s="1" t="n">
        <v>45187</v>
      </c>
      <c r="C576" s="1" t="n">
        <v>45953</v>
      </c>
      <c r="D576" t="inlineStr">
        <is>
          <t>VÄRMLANDS LÄN</t>
        </is>
      </c>
      <c r="E576" t="inlineStr">
        <is>
          <t>KARLSTAD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45265-2023</t>
        </is>
      </c>
      <c r="B577" s="1" t="n">
        <v>45187</v>
      </c>
      <c r="C577" s="1" t="n">
        <v>45953</v>
      </c>
      <c r="D577" t="inlineStr">
        <is>
          <t>VÄRMLANDS LÄN</t>
        </is>
      </c>
      <c r="E577" t="inlineStr">
        <is>
          <t>KARLSTAD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46176-2024</t>
        </is>
      </c>
      <c r="B578" s="1" t="n">
        <v>45581</v>
      </c>
      <c r="C578" s="1" t="n">
        <v>45953</v>
      </c>
      <c r="D578" t="inlineStr">
        <is>
          <t>VÄRMLANDS LÄN</t>
        </is>
      </c>
      <c r="E578" t="inlineStr">
        <is>
          <t>KARLSTAD</t>
        </is>
      </c>
      <c r="F578" t="inlineStr">
        <is>
          <t>Bergvik skog väst AB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53048-2022</t>
        </is>
      </c>
      <c r="B579" s="1" t="n">
        <v>44876.35252314815</v>
      </c>
      <c r="C579" s="1" t="n">
        <v>45953</v>
      </c>
      <c r="D579" t="inlineStr">
        <is>
          <t>VÄRMLANDS LÄN</t>
        </is>
      </c>
      <c r="E579" t="inlineStr">
        <is>
          <t>KARLSTAD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44615-2025</t>
        </is>
      </c>
      <c r="B580" s="1" t="n">
        <v>45917.45476851852</v>
      </c>
      <c r="C580" s="1" t="n">
        <v>45953</v>
      </c>
      <c r="D580" t="inlineStr">
        <is>
          <t>VÄRMLANDS LÄN</t>
        </is>
      </c>
      <c r="E580" t="inlineStr">
        <is>
          <t>KARLSTAD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37028-2025</t>
        </is>
      </c>
      <c r="B581" s="1" t="n">
        <v>45874.8867824074</v>
      </c>
      <c r="C581" s="1" t="n">
        <v>45953</v>
      </c>
      <c r="D581" t="inlineStr">
        <is>
          <t>VÄRMLANDS LÄN</t>
        </is>
      </c>
      <c r="E581" t="inlineStr">
        <is>
          <t>KARLSTAD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61687-2020</t>
        </is>
      </c>
      <c r="B582" s="1" t="n">
        <v>44158</v>
      </c>
      <c r="C582" s="1" t="n">
        <v>45953</v>
      </c>
      <c r="D582" t="inlineStr">
        <is>
          <t>VÄRMLANDS LÄN</t>
        </is>
      </c>
      <c r="E582" t="inlineStr">
        <is>
          <t>KARLSTAD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60184-2023</t>
        </is>
      </c>
      <c r="B583" s="1" t="n">
        <v>45258.57282407407</v>
      </c>
      <c r="C583" s="1" t="n">
        <v>45953</v>
      </c>
      <c r="D583" t="inlineStr">
        <is>
          <t>VÄRMLANDS LÄN</t>
        </is>
      </c>
      <c r="E583" t="inlineStr">
        <is>
          <t>KARLSTAD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61005-2023</t>
        </is>
      </c>
      <c r="B584" s="1" t="n">
        <v>45261.52292824074</v>
      </c>
      <c r="C584" s="1" t="n">
        <v>45953</v>
      </c>
      <c r="D584" t="inlineStr">
        <is>
          <t>VÄRMLANDS LÄN</t>
        </is>
      </c>
      <c r="E584" t="inlineStr">
        <is>
          <t>KARLSTAD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41510-2023</t>
        </is>
      </c>
      <c r="B585" s="1" t="n">
        <v>45175</v>
      </c>
      <c r="C585" s="1" t="n">
        <v>45953</v>
      </c>
      <c r="D585" t="inlineStr">
        <is>
          <t>VÄRMLANDS LÄN</t>
        </is>
      </c>
      <c r="E585" t="inlineStr">
        <is>
          <t>KARLSTAD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28545-2025</t>
        </is>
      </c>
      <c r="B586" s="1" t="n">
        <v>45818</v>
      </c>
      <c r="C586" s="1" t="n">
        <v>45953</v>
      </c>
      <c r="D586" t="inlineStr">
        <is>
          <t>VÄRMLANDS LÄN</t>
        </is>
      </c>
      <c r="E586" t="inlineStr">
        <is>
          <t>KARLSTAD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37724-2025</t>
        </is>
      </c>
      <c r="B587" s="1" t="n">
        <v>45880.61798611111</v>
      </c>
      <c r="C587" s="1" t="n">
        <v>45953</v>
      </c>
      <c r="D587" t="inlineStr">
        <is>
          <t>VÄRMLANDS LÄN</t>
        </is>
      </c>
      <c r="E587" t="inlineStr">
        <is>
          <t>KARLSTAD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41376-2024</t>
        </is>
      </c>
      <c r="B588" s="1" t="n">
        <v>45559</v>
      </c>
      <c r="C588" s="1" t="n">
        <v>45953</v>
      </c>
      <c r="D588" t="inlineStr">
        <is>
          <t>VÄRMLANDS LÄN</t>
        </is>
      </c>
      <c r="E588" t="inlineStr">
        <is>
          <t>KARLSTAD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37627-2025</t>
        </is>
      </c>
      <c r="B589" s="1" t="n">
        <v>45880.46190972222</v>
      </c>
      <c r="C589" s="1" t="n">
        <v>45953</v>
      </c>
      <c r="D589" t="inlineStr">
        <is>
          <t>VÄRMLANDS LÄN</t>
        </is>
      </c>
      <c r="E589" t="inlineStr">
        <is>
          <t>KARLSTAD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37758-2025</t>
        </is>
      </c>
      <c r="B590" s="1" t="n">
        <v>45880</v>
      </c>
      <c r="C590" s="1" t="n">
        <v>45953</v>
      </c>
      <c r="D590" t="inlineStr">
        <is>
          <t>VÄRMLANDS LÄN</t>
        </is>
      </c>
      <c r="E590" t="inlineStr">
        <is>
          <t>KARLSTAD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37487-2025</t>
        </is>
      </c>
      <c r="B591" s="1" t="n">
        <v>45877.63131944444</v>
      </c>
      <c r="C591" s="1" t="n">
        <v>45953</v>
      </c>
      <c r="D591" t="inlineStr">
        <is>
          <t>VÄRMLANDS LÄN</t>
        </is>
      </c>
      <c r="E591" t="inlineStr">
        <is>
          <t>KARLSTAD</t>
        </is>
      </c>
      <c r="G591" t="n">
        <v>6.1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59626-2021</t>
        </is>
      </c>
      <c r="B592" s="1" t="n">
        <v>44491</v>
      </c>
      <c r="C592" s="1" t="n">
        <v>45953</v>
      </c>
      <c r="D592" t="inlineStr">
        <is>
          <t>VÄRMLANDS LÄN</t>
        </is>
      </c>
      <c r="E592" t="inlineStr">
        <is>
          <t>KARLSTAD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37624-2025</t>
        </is>
      </c>
      <c r="B593" s="1" t="n">
        <v>45880.45831018518</v>
      </c>
      <c r="C593" s="1" t="n">
        <v>45953</v>
      </c>
      <c r="D593" t="inlineStr">
        <is>
          <t>VÄRMLANDS LÄN</t>
        </is>
      </c>
      <c r="E593" t="inlineStr">
        <is>
          <t>KARLSTAD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37932-2025</t>
        </is>
      </c>
      <c r="B594" s="1" t="n">
        <v>45881</v>
      </c>
      <c r="C594" s="1" t="n">
        <v>45953</v>
      </c>
      <c r="D594" t="inlineStr">
        <is>
          <t>VÄRMLANDS LÄN</t>
        </is>
      </c>
      <c r="E594" t="inlineStr">
        <is>
          <t>KARLSTAD</t>
        </is>
      </c>
      <c r="F594" t="inlineStr">
        <is>
          <t>Bergvik skog väst AB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48588-2021</t>
        </is>
      </c>
      <c r="B595" s="1" t="n">
        <v>44452.47792824074</v>
      </c>
      <c r="C595" s="1" t="n">
        <v>45953</v>
      </c>
      <c r="D595" t="inlineStr">
        <is>
          <t>VÄRMLANDS LÄN</t>
        </is>
      </c>
      <c r="E595" t="inlineStr">
        <is>
          <t>KARLSTAD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55666-2024</t>
        </is>
      </c>
      <c r="B596" s="1" t="n">
        <v>45622</v>
      </c>
      <c r="C596" s="1" t="n">
        <v>45953</v>
      </c>
      <c r="D596" t="inlineStr">
        <is>
          <t>VÄRMLANDS LÄN</t>
        </is>
      </c>
      <c r="E596" t="inlineStr">
        <is>
          <t>KARLSTAD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51086-2021</t>
        </is>
      </c>
      <c r="B597" s="1" t="n">
        <v>44461.37099537037</v>
      </c>
      <c r="C597" s="1" t="n">
        <v>45953</v>
      </c>
      <c r="D597" t="inlineStr">
        <is>
          <t>VÄRMLANDS LÄN</t>
        </is>
      </c>
      <c r="E597" t="inlineStr">
        <is>
          <t>KARLSTAD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60278-2024</t>
        </is>
      </c>
      <c r="B598" s="1" t="n">
        <v>45642</v>
      </c>
      <c r="C598" s="1" t="n">
        <v>45953</v>
      </c>
      <c r="D598" t="inlineStr">
        <is>
          <t>VÄRMLANDS LÄN</t>
        </is>
      </c>
      <c r="E598" t="inlineStr">
        <is>
          <t>KARLSTAD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2984-2023</t>
        </is>
      </c>
      <c r="B599" s="1" t="n">
        <v>44945.68373842593</v>
      </c>
      <c r="C599" s="1" t="n">
        <v>45953</v>
      </c>
      <c r="D599" t="inlineStr">
        <is>
          <t>VÄRMLANDS LÄN</t>
        </is>
      </c>
      <c r="E599" t="inlineStr">
        <is>
          <t>KARLSTAD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5056-2022</t>
        </is>
      </c>
      <c r="B600" s="1" t="n">
        <v>44593</v>
      </c>
      <c r="C600" s="1" t="n">
        <v>45953</v>
      </c>
      <c r="D600" t="inlineStr">
        <is>
          <t>VÄRMLANDS LÄN</t>
        </is>
      </c>
      <c r="E600" t="inlineStr">
        <is>
          <t>KARLSTAD</t>
        </is>
      </c>
      <c r="F600" t="inlineStr">
        <is>
          <t>Kommuner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44094-2024</t>
        </is>
      </c>
      <c r="B601" s="1" t="n">
        <v>45572.62396990741</v>
      </c>
      <c r="C601" s="1" t="n">
        <v>45953</v>
      </c>
      <c r="D601" t="inlineStr">
        <is>
          <t>VÄRMLANDS LÄN</t>
        </is>
      </c>
      <c r="E601" t="inlineStr">
        <is>
          <t>KARLSTAD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44099-2024</t>
        </is>
      </c>
      <c r="B602" s="1" t="n">
        <v>45572.62671296296</v>
      </c>
      <c r="C602" s="1" t="n">
        <v>45953</v>
      </c>
      <c r="D602" t="inlineStr">
        <is>
          <t>VÄRMLANDS LÄN</t>
        </is>
      </c>
      <c r="E602" t="inlineStr">
        <is>
          <t>KARLSTAD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21629-2023</t>
        </is>
      </c>
      <c r="B603" s="1" t="n">
        <v>45062</v>
      </c>
      <c r="C603" s="1" t="n">
        <v>45953</v>
      </c>
      <c r="D603" t="inlineStr">
        <is>
          <t>VÄRMLANDS LÄN</t>
        </is>
      </c>
      <c r="E603" t="inlineStr">
        <is>
          <t>KARLSTAD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46898-2024</t>
        </is>
      </c>
      <c r="B604" s="1" t="n">
        <v>45583</v>
      </c>
      <c r="C604" s="1" t="n">
        <v>45953</v>
      </c>
      <c r="D604" t="inlineStr">
        <is>
          <t>VÄRMLANDS LÄN</t>
        </is>
      </c>
      <c r="E604" t="inlineStr">
        <is>
          <t>KARLSTAD</t>
        </is>
      </c>
      <c r="F604" t="inlineStr">
        <is>
          <t>Kommuner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50400-2021</t>
        </is>
      </c>
      <c r="B605" s="1" t="n">
        <v>44459</v>
      </c>
      <c r="C605" s="1" t="n">
        <v>45953</v>
      </c>
      <c r="D605" t="inlineStr">
        <is>
          <t>VÄRMLANDS LÄN</t>
        </is>
      </c>
      <c r="E605" t="inlineStr">
        <is>
          <t>KARLSTAD</t>
        </is>
      </c>
      <c r="G605" t="n">
        <v>7.2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49127-2022</t>
        </is>
      </c>
      <c r="B606" s="1" t="n">
        <v>44858</v>
      </c>
      <c r="C606" s="1" t="n">
        <v>45953</v>
      </c>
      <c r="D606" t="inlineStr">
        <is>
          <t>VÄRMLANDS LÄN</t>
        </is>
      </c>
      <c r="E606" t="inlineStr">
        <is>
          <t>KARLSTAD</t>
        </is>
      </c>
      <c r="G606" t="n">
        <v>10.9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14467-2022</t>
        </is>
      </c>
      <c r="B607" s="1" t="n">
        <v>44654.66222222222</v>
      </c>
      <c r="C607" s="1" t="n">
        <v>45953</v>
      </c>
      <c r="D607" t="inlineStr">
        <is>
          <t>VÄRMLANDS LÄN</t>
        </is>
      </c>
      <c r="E607" t="inlineStr">
        <is>
          <t>KARLSTAD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57780-2021</t>
        </is>
      </c>
      <c r="B608" s="1" t="n">
        <v>44484</v>
      </c>
      <c r="C608" s="1" t="n">
        <v>45953</v>
      </c>
      <c r="D608" t="inlineStr">
        <is>
          <t>VÄRMLANDS LÄN</t>
        </is>
      </c>
      <c r="E608" t="inlineStr">
        <is>
          <t>KARLSTAD</t>
        </is>
      </c>
      <c r="F608" t="inlineStr">
        <is>
          <t>Kommuner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57100-2022</t>
        </is>
      </c>
      <c r="B609" s="1" t="n">
        <v>44895</v>
      </c>
      <c r="C609" s="1" t="n">
        <v>45953</v>
      </c>
      <c r="D609" t="inlineStr">
        <is>
          <t>VÄRMLANDS LÄN</t>
        </is>
      </c>
      <c r="E609" t="inlineStr">
        <is>
          <t>KARLSTAD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8435-2021</t>
        </is>
      </c>
      <c r="B610" s="1" t="n">
        <v>44245</v>
      </c>
      <c r="C610" s="1" t="n">
        <v>45953</v>
      </c>
      <c r="D610" t="inlineStr">
        <is>
          <t>VÄRMLANDS LÄN</t>
        </is>
      </c>
      <c r="E610" t="inlineStr">
        <is>
          <t>KARLSTAD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70127-2021</t>
        </is>
      </c>
      <c r="B611" s="1" t="n">
        <v>44533.62737268519</v>
      </c>
      <c r="C611" s="1" t="n">
        <v>45953</v>
      </c>
      <c r="D611" t="inlineStr">
        <is>
          <t>VÄRMLANDS LÄN</t>
        </is>
      </c>
      <c r="E611" t="inlineStr">
        <is>
          <t>KARLSTAD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28154-2022</t>
        </is>
      </c>
      <c r="B612" s="1" t="n">
        <v>44746.53506944444</v>
      </c>
      <c r="C612" s="1" t="n">
        <v>45953</v>
      </c>
      <c r="D612" t="inlineStr">
        <is>
          <t>VÄRMLANDS LÄN</t>
        </is>
      </c>
      <c r="E612" t="inlineStr">
        <is>
          <t>KARLSTAD</t>
        </is>
      </c>
      <c r="G612" t="n">
        <v>7.1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10717-2021</t>
        </is>
      </c>
      <c r="B613" s="1" t="n">
        <v>44258</v>
      </c>
      <c r="C613" s="1" t="n">
        <v>45953</v>
      </c>
      <c r="D613" t="inlineStr">
        <is>
          <t>VÄRMLANDS LÄN</t>
        </is>
      </c>
      <c r="E613" t="inlineStr">
        <is>
          <t>KARLSTAD</t>
        </is>
      </c>
      <c r="G613" t="n">
        <v>25.2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19666-2023</t>
        </is>
      </c>
      <c r="B614" s="1" t="n">
        <v>45051</v>
      </c>
      <c r="C614" s="1" t="n">
        <v>45953</v>
      </c>
      <c r="D614" t="inlineStr">
        <is>
          <t>VÄRMLANDS LÄN</t>
        </is>
      </c>
      <c r="E614" t="inlineStr">
        <is>
          <t>KARLSTAD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1841-2024</t>
        </is>
      </c>
      <c r="B615" s="1" t="n">
        <v>45307.68342592593</v>
      </c>
      <c r="C615" s="1" t="n">
        <v>45953</v>
      </c>
      <c r="D615" t="inlineStr">
        <is>
          <t>VÄRMLANDS LÄN</t>
        </is>
      </c>
      <c r="E615" t="inlineStr">
        <is>
          <t>KARLSTAD</t>
        </is>
      </c>
      <c r="G615" t="n">
        <v>4.3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61102-2023</t>
        </is>
      </c>
      <c r="B616" s="1" t="n">
        <v>45260</v>
      </c>
      <c r="C616" s="1" t="n">
        <v>45953</v>
      </c>
      <c r="D616" t="inlineStr">
        <is>
          <t>VÄRMLANDS LÄN</t>
        </is>
      </c>
      <c r="E616" t="inlineStr">
        <is>
          <t>KARLSTAD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60724-2022</t>
        </is>
      </c>
      <c r="B617" s="1" t="n">
        <v>44913</v>
      </c>
      <c r="C617" s="1" t="n">
        <v>45953</v>
      </c>
      <c r="D617" t="inlineStr">
        <is>
          <t>VÄRMLANDS LÄN</t>
        </is>
      </c>
      <c r="E617" t="inlineStr">
        <is>
          <t>KARLSTAD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33804-2024</t>
        </is>
      </c>
      <c r="B618" s="1" t="n">
        <v>45520</v>
      </c>
      <c r="C618" s="1" t="n">
        <v>45953</v>
      </c>
      <c r="D618" t="inlineStr">
        <is>
          <t>VÄRMLANDS LÄN</t>
        </is>
      </c>
      <c r="E618" t="inlineStr">
        <is>
          <t>KARLSTAD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36399-2023</t>
        </is>
      </c>
      <c r="B619" s="1" t="n">
        <v>45149</v>
      </c>
      <c r="C619" s="1" t="n">
        <v>45953</v>
      </c>
      <c r="D619" t="inlineStr">
        <is>
          <t>VÄRMLANDS LÄN</t>
        </is>
      </c>
      <c r="E619" t="inlineStr">
        <is>
          <t>KARLSTAD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27569-2024</t>
        </is>
      </c>
      <c r="B620" s="1" t="n">
        <v>45474.64391203703</v>
      </c>
      <c r="C620" s="1" t="n">
        <v>45953</v>
      </c>
      <c r="D620" t="inlineStr">
        <is>
          <t>VÄRMLANDS LÄN</t>
        </is>
      </c>
      <c r="E620" t="inlineStr">
        <is>
          <t>KARLSTAD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37076-2023</t>
        </is>
      </c>
      <c r="B621" s="1" t="n">
        <v>45154</v>
      </c>
      <c r="C621" s="1" t="n">
        <v>45953</v>
      </c>
      <c r="D621" t="inlineStr">
        <is>
          <t>VÄRMLANDS LÄN</t>
        </is>
      </c>
      <c r="E621" t="inlineStr">
        <is>
          <t>KARLSTAD</t>
        </is>
      </c>
      <c r="F621" t="inlineStr">
        <is>
          <t>Övriga statliga verk och myndigheter</t>
        </is>
      </c>
      <c r="G621" t="n">
        <v>11.6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31316-2023</t>
        </is>
      </c>
      <c r="B622" s="1" t="n">
        <v>45114.45199074074</v>
      </c>
      <c r="C622" s="1" t="n">
        <v>45953</v>
      </c>
      <c r="D622" t="inlineStr">
        <is>
          <t>VÄRMLANDS LÄN</t>
        </is>
      </c>
      <c r="E622" t="inlineStr">
        <is>
          <t>KARLSTAD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1496-2022</t>
        </is>
      </c>
      <c r="B623" s="1" t="n">
        <v>44573.54010416667</v>
      </c>
      <c r="C623" s="1" t="n">
        <v>45953</v>
      </c>
      <c r="D623" t="inlineStr">
        <is>
          <t>VÄRMLANDS LÄN</t>
        </is>
      </c>
      <c r="E623" t="inlineStr">
        <is>
          <t>KARLSTAD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16861-2021</t>
        </is>
      </c>
      <c r="B624" s="1" t="n">
        <v>44295.42576388889</v>
      </c>
      <c r="C624" s="1" t="n">
        <v>45953</v>
      </c>
      <c r="D624" t="inlineStr">
        <is>
          <t>VÄRMLANDS LÄN</t>
        </is>
      </c>
      <c r="E624" t="inlineStr">
        <is>
          <t>KARLSTAD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46019-2023</t>
        </is>
      </c>
      <c r="B625" s="1" t="n">
        <v>45196.39324074074</v>
      </c>
      <c r="C625" s="1" t="n">
        <v>45953</v>
      </c>
      <c r="D625" t="inlineStr">
        <is>
          <t>VÄRMLANDS LÄN</t>
        </is>
      </c>
      <c r="E625" t="inlineStr">
        <is>
          <t>KARLSTAD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39958-2023</t>
        </is>
      </c>
      <c r="B626" s="1" t="n">
        <v>45168.56642361111</v>
      </c>
      <c r="C626" s="1" t="n">
        <v>45953</v>
      </c>
      <c r="D626" t="inlineStr">
        <is>
          <t>VÄRMLANDS LÄN</t>
        </is>
      </c>
      <c r="E626" t="inlineStr">
        <is>
          <t>KARLSTAD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69008-2021</t>
        </is>
      </c>
      <c r="B627" s="1" t="n">
        <v>44530</v>
      </c>
      <c r="C627" s="1" t="n">
        <v>45953</v>
      </c>
      <c r="D627" t="inlineStr">
        <is>
          <t>VÄRMLANDS LÄN</t>
        </is>
      </c>
      <c r="E627" t="inlineStr">
        <is>
          <t>KARLSTAD</t>
        </is>
      </c>
      <c r="G627" t="n">
        <v>6.2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25799-2022</t>
        </is>
      </c>
      <c r="B628" s="1" t="n">
        <v>44708</v>
      </c>
      <c r="C628" s="1" t="n">
        <v>45953</v>
      </c>
      <c r="D628" t="inlineStr">
        <is>
          <t>VÄRMLANDS LÄN</t>
        </is>
      </c>
      <c r="E628" t="inlineStr">
        <is>
          <t>KARLSTAD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56643-2022</t>
        </is>
      </c>
      <c r="B629" s="1" t="n">
        <v>44893.62418981481</v>
      </c>
      <c r="C629" s="1" t="n">
        <v>45953</v>
      </c>
      <c r="D629" t="inlineStr">
        <is>
          <t>VÄRMLANDS LÄN</t>
        </is>
      </c>
      <c r="E629" t="inlineStr">
        <is>
          <t>KARLSTAD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72772-2021</t>
        </is>
      </c>
      <c r="B630" s="1" t="n">
        <v>44547.31275462963</v>
      </c>
      <c r="C630" s="1" t="n">
        <v>45953</v>
      </c>
      <c r="D630" t="inlineStr">
        <is>
          <t>VÄRMLANDS LÄN</t>
        </is>
      </c>
      <c r="E630" t="inlineStr">
        <is>
          <t>KARLSTAD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59890-2024</t>
        </is>
      </c>
      <c r="B631" s="1" t="n">
        <v>45641</v>
      </c>
      <c r="C631" s="1" t="n">
        <v>45953</v>
      </c>
      <c r="D631" t="inlineStr">
        <is>
          <t>VÄRMLANDS LÄN</t>
        </is>
      </c>
      <c r="E631" t="inlineStr">
        <is>
          <t>KARLSTAD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56327-2023</t>
        </is>
      </c>
      <c r="B632" s="1" t="n">
        <v>45243</v>
      </c>
      <c r="C632" s="1" t="n">
        <v>45953</v>
      </c>
      <c r="D632" t="inlineStr">
        <is>
          <t>VÄRMLANDS LÄN</t>
        </is>
      </c>
      <c r="E632" t="inlineStr">
        <is>
          <t>KARLSTAD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46961-2023</t>
        </is>
      </c>
      <c r="B633" s="1" t="n">
        <v>45201.44359953704</v>
      </c>
      <c r="C633" s="1" t="n">
        <v>45953</v>
      </c>
      <c r="D633" t="inlineStr">
        <is>
          <t>VÄRMLANDS LÄN</t>
        </is>
      </c>
      <c r="E633" t="inlineStr">
        <is>
          <t>KARLSTAD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28056-2023</t>
        </is>
      </c>
      <c r="B634" s="1" t="n">
        <v>45099</v>
      </c>
      <c r="C634" s="1" t="n">
        <v>45953</v>
      </c>
      <c r="D634" t="inlineStr">
        <is>
          <t>VÄRMLANDS LÄN</t>
        </is>
      </c>
      <c r="E634" t="inlineStr">
        <is>
          <t>KARLSTAD</t>
        </is>
      </c>
      <c r="G634" t="n">
        <v>9.1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65086-2023</t>
        </is>
      </c>
      <c r="B635" s="1" t="n">
        <v>45288</v>
      </c>
      <c r="C635" s="1" t="n">
        <v>45953</v>
      </c>
      <c r="D635" t="inlineStr">
        <is>
          <t>VÄRMLANDS LÄN</t>
        </is>
      </c>
      <c r="E635" t="inlineStr">
        <is>
          <t>KARLSTAD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596-2024</t>
        </is>
      </c>
      <c r="B636" s="1" t="n">
        <v>45299.63355324074</v>
      </c>
      <c r="C636" s="1" t="n">
        <v>45953</v>
      </c>
      <c r="D636" t="inlineStr">
        <is>
          <t>VÄRMLANDS LÄN</t>
        </is>
      </c>
      <c r="E636" t="inlineStr">
        <is>
          <t>KARLSTAD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33515-2023</t>
        </is>
      </c>
      <c r="B637" s="1" t="n">
        <v>45131.49295138889</v>
      </c>
      <c r="C637" s="1" t="n">
        <v>45953</v>
      </c>
      <c r="D637" t="inlineStr">
        <is>
          <t>VÄRMLANDS LÄN</t>
        </is>
      </c>
      <c r="E637" t="inlineStr">
        <is>
          <t>KARLSTAD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6260-2023</t>
        </is>
      </c>
      <c r="B638" s="1" t="n">
        <v>44959</v>
      </c>
      <c r="C638" s="1" t="n">
        <v>45953</v>
      </c>
      <c r="D638" t="inlineStr">
        <is>
          <t>VÄRMLANDS LÄN</t>
        </is>
      </c>
      <c r="E638" t="inlineStr">
        <is>
          <t>KARLSTAD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8944-2025</t>
        </is>
      </c>
      <c r="B639" s="1" t="n">
        <v>45713.45155092593</v>
      </c>
      <c r="C639" s="1" t="n">
        <v>45953</v>
      </c>
      <c r="D639" t="inlineStr">
        <is>
          <t>VÄRMLANDS LÄN</t>
        </is>
      </c>
      <c r="E639" t="inlineStr">
        <is>
          <t>KARLSTAD</t>
        </is>
      </c>
      <c r="G639" t="n">
        <v>12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34321-2024</t>
        </is>
      </c>
      <c r="B640" s="1" t="n">
        <v>45524</v>
      </c>
      <c r="C640" s="1" t="n">
        <v>45953</v>
      </c>
      <c r="D640" t="inlineStr">
        <is>
          <t>VÄRMLANDS LÄN</t>
        </is>
      </c>
      <c r="E640" t="inlineStr">
        <is>
          <t>KARLSTAD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22193-2024</t>
        </is>
      </c>
      <c r="B641" s="1" t="n">
        <v>45446</v>
      </c>
      <c r="C641" s="1" t="n">
        <v>45953</v>
      </c>
      <c r="D641" t="inlineStr">
        <is>
          <t>VÄRMLANDS LÄN</t>
        </is>
      </c>
      <c r="E641" t="inlineStr">
        <is>
          <t>KARLSTAD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13863-2023</t>
        </is>
      </c>
      <c r="B642" s="1" t="n">
        <v>45007</v>
      </c>
      <c r="C642" s="1" t="n">
        <v>45953</v>
      </c>
      <c r="D642" t="inlineStr">
        <is>
          <t>VÄRMLANDS LÄN</t>
        </is>
      </c>
      <c r="E642" t="inlineStr">
        <is>
          <t>KARLSTAD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13849-2024</t>
        </is>
      </c>
      <c r="B643" s="1" t="n">
        <v>45390</v>
      </c>
      <c r="C643" s="1" t="n">
        <v>45953</v>
      </c>
      <c r="D643" t="inlineStr">
        <is>
          <t>VÄRMLANDS LÄN</t>
        </is>
      </c>
      <c r="E643" t="inlineStr">
        <is>
          <t>KARLSTAD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3961-2023</t>
        </is>
      </c>
      <c r="B644" s="1" t="n">
        <v>44952.40619212963</v>
      </c>
      <c r="C644" s="1" t="n">
        <v>45953</v>
      </c>
      <c r="D644" t="inlineStr">
        <is>
          <t>VÄRMLANDS LÄN</t>
        </is>
      </c>
      <c r="E644" t="inlineStr">
        <is>
          <t>KARLSTAD</t>
        </is>
      </c>
      <c r="G644" t="n">
        <v>10.7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37888-2021</t>
        </is>
      </c>
      <c r="B645" s="1" t="n">
        <v>44403.5144212963</v>
      </c>
      <c r="C645" s="1" t="n">
        <v>45953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12029-2023</t>
        </is>
      </c>
      <c r="B646" s="1" t="n">
        <v>44995.87127314815</v>
      </c>
      <c r="C646" s="1" t="n">
        <v>45953</v>
      </c>
      <c r="D646" t="inlineStr">
        <is>
          <t>VÄRMLANDS LÄN</t>
        </is>
      </c>
      <c r="E646" t="inlineStr">
        <is>
          <t>KARLSTAD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19291-2023</t>
        </is>
      </c>
      <c r="B647" s="1" t="n">
        <v>45049.45099537037</v>
      </c>
      <c r="C647" s="1" t="n">
        <v>45953</v>
      </c>
      <c r="D647" t="inlineStr">
        <is>
          <t>VÄRMLANDS LÄN</t>
        </is>
      </c>
      <c r="E647" t="inlineStr">
        <is>
          <t>KARLSTAD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38023-2023</t>
        </is>
      </c>
      <c r="B648" s="1" t="n">
        <v>45160</v>
      </c>
      <c r="C648" s="1" t="n">
        <v>45953</v>
      </c>
      <c r="D648" t="inlineStr">
        <is>
          <t>VÄRMLANDS LÄN</t>
        </is>
      </c>
      <c r="E648" t="inlineStr">
        <is>
          <t>KARLSTAD</t>
        </is>
      </c>
      <c r="G648" t="n">
        <v>7.3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54611-2024</t>
        </is>
      </c>
      <c r="B649" s="1" t="n">
        <v>45617.70402777778</v>
      </c>
      <c r="C649" s="1" t="n">
        <v>45953</v>
      </c>
      <c r="D649" t="inlineStr">
        <is>
          <t>VÄRMLANDS LÄN</t>
        </is>
      </c>
      <c r="E649" t="inlineStr">
        <is>
          <t>KARLSTAD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10511-2024</t>
        </is>
      </c>
      <c r="B650" s="1" t="n">
        <v>45366.4970949074</v>
      </c>
      <c r="C650" s="1" t="n">
        <v>45953</v>
      </c>
      <c r="D650" t="inlineStr">
        <is>
          <t>VÄRMLANDS LÄN</t>
        </is>
      </c>
      <c r="E650" t="inlineStr">
        <is>
          <t>KARLSTAD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28530-2023</t>
        </is>
      </c>
      <c r="B651" s="1" t="n">
        <v>45103</v>
      </c>
      <c r="C651" s="1" t="n">
        <v>45953</v>
      </c>
      <c r="D651" t="inlineStr">
        <is>
          <t>VÄRMLANDS LÄN</t>
        </is>
      </c>
      <c r="E651" t="inlineStr">
        <is>
          <t>KARLSTAD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46096-2023</t>
        </is>
      </c>
      <c r="B652" s="1" t="n">
        <v>45196</v>
      </c>
      <c r="C652" s="1" t="n">
        <v>45953</v>
      </c>
      <c r="D652" t="inlineStr">
        <is>
          <t>VÄRMLANDS LÄN</t>
        </is>
      </c>
      <c r="E652" t="inlineStr">
        <is>
          <t>KARLSTAD</t>
        </is>
      </c>
      <c r="G652" t="n">
        <v>7.2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19088-2025</t>
        </is>
      </c>
      <c r="B653" s="1" t="n">
        <v>45767.39503472222</v>
      </c>
      <c r="C653" s="1" t="n">
        <v>45953</v>
      </c>
      <c r="D653" t="inlineStr">
        <is>
          <t>VÄRMLANDS LÄN</t>
        </is>
      </c>
      <c r="E653" t="inlineStr">
        <is>
          <t>KARLSTAD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57153-2024</t>
        </is>
      </c>
      <c r="B654" s="1" t="n">
        <v>45629</v>
      </c>
      <c r="C654" s="1" t="n">
        <v>45953</v>
      </c>
      <c r="D654" t="inlineStr">
        <is>
          <t>VÄRMLANDS LÄN</t>
        </is>
      </c>
      <c r="E654" t="inlineStr">
        <is>
          <t>KARLSTAD</t>
        </is>
      </c>
      <c r="G654" t="n">
        <v>8.6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34726-2023</t>
        </is>
      </c>
      <c r="B655" s="1" t="n">
        <v>45141.35248842592</v>
      </c>
      <c r="C655" s="1" t="n">
        <v>45953</v>
      </c>
      <c r="D655" t="inlineStr">
        <is>
          <t>VÄRMLANDS LÄN</t>
        </is>
      </c>
      <c r="E655" t="inlineStr">
        <is>
          <t>KARLSTAD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34727-2023</t>
        </is>
      </c>
      <c r="B656" s="1" t="n">
        <v>45141.35356481482</v>
      </c>
      <c r="C656" s="1" t="n">
        <v>45953</v>
      </c>
      <c r="D656" t="inlineStr">
        <is>
          <t>VÄRMLANDS LÄN</t>
        </is>
      </c>
      <c r="E656" t="inlineStr">
        <is>
          <t>KARLSTAD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16952-2024</t>
        </is>
      </c>
      <c r="B657" s="1" t="n">
        <v>45411</v>
      </c>
      <c r="C657" s="1" t="n">
        <v>45953</v>
      </c>
      <c r="D657" t="inlineStr">
        <is>
          <t>VÄRMLANDS LÄN</t>
        </is>
      </c>
      <c r="E657" t="inlineStr">
        <is>
          <t>KARLSTAD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60609-2023</t>
        </is>
      </c>
      <c r="B658" s="1" t="n">
        <v>45260.35516203703</v>
      </c>
      <c r="C658" s="1" t="n">
        <v>45953</v>
      </c>
      <c r="D658" t="inlineStr">
        <is>
          <t>VÄRMLANDS LÄN</t>
        </is>
      </c>
      <c r="E658" t="inlineStr">
        <is>
          <t>KARLSTAD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2025-10-23T11:12:18Z</dcterms:created>
  <dcterms:modified xmlns:dcterms="http://purl.org/dc/terms/" xmlns:xsi="http://www.w3.org/2001/XMLSchema-instance" xsi:type="dcterms:W3CDTF">2025-10-23T11:12:18Z</dcterms:modified>
</cp:coreProperties>
</file>