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57613-2023</t>
        </is>
      </c>
      <c r="B2" s="1" t="n">
        <v>45246</v>
      </c>
      <c r="C2" s="1" t="n">
        <v>45949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29.5</v>
      </c>
      <c r="H2" t="n">
        <v>0</v>
      </c>
      <c r="I2" t="n">
        <v>4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12</v>
      </c>
      <c r="R2" s="2" t="inlineStr">
        <is>
          <t>Brunpudrad nållav
Garnlav
Kolflarnlav
Lunglav
Mörk kolflarnlav
Skrovellav
Vedskivlav
Vedtrappmossa
Bollvitmossa
Dropptaggsvamp
Skinnlav
Skuggblåslav</t>
        </is>
      </c>
      <c r="S2">
        <f>HYPERLINK("https://klasma.github.io/Logging_1783/artfynd/A 57613-2023 artfynd.xlsx", "A 57613-2023")</f>
        <v/>
      </c>
      <c r="T2">
        <f>HYPERLINK("https://klasma.github.io/Logging_1783/kartor/A 57613-2023 karta.png", "A 57613-2023")</f>
        <v/>
      </c>
      <c r="V2">
        <f>HYPERLINK("https://klasma.github.io/Logging_1783/klagomål/A 57613-2023 FSC-klagomål.docx", "A 57613-2023")</f>
        <v/>
      </c>
      <c r="W2">
        <f>HYPERLINK("https://klasma.github.io/Logging_1783/klagomålsmail/A 57613-2023 FSC-klagomål mail.docx", "A 57613-2023")</f>
        <v/>
      </c>
      <c r="X2">
        <f>HYPERLINK("https://klasma.github.io/Logging_1783/tillsyn/A 57613-2023 tillsynsbegäran.docx", "A 57613-2023")</f>
        <v/>
      </c>
      <c r="Y2">
        <f>HYPERLINK("https://klasma.github.io/Logging_1783/tillsynsmail/A 57613-2023 tillsynsbegäran mail.docx", "A 57613-2023")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45949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HYPERLINK("https://klasma.github.io/Logging_1783/artfynd/A 39627-2023 artfynd.xlsx", "A 39627-2023")</f>
        <v/>
      </c>
      <c r="T3">
        <f>HYPERLINK("https://klasma.github.io/Logging_1783/kartor/A 39627-2023 karta.png", "A 39627-2023")</f>
        <v/>
      </c>
      <c r="V3">
        <f>HYPERLINK("https://klasma.github.io/Logging_1783/klagomål/A 39627-2023 FSC-klagomål.docx", "A 39627-2023")</f>
        <v/>
      </c>
      <c r="W3">
        <f>HYPERLINK("https://klasma.github.io/Logging_1783/klagomålsmail/A 39627-2023 FSC-klagomål mail.docx", "A 39627-2023")</f>
        <v/>
      </c>
      <c r="X3">
        <f>HYPERLINK("https://klasma.github.io/Logging_1783/tillsyn/A 39627-2023 tillsynsbegäran.docx", "A 39627-2023")</f>
        <v/>
      </c>
      <c r="Y3">
        <f>HYPERLINK("https://klasma.github.io/Logging_1783/tillsynsmail/A 39627-2023 tillsynsbegäran mail.docx",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45949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HYPERLINK("https://klasma.github.io/Logging_1783/artfynd/A 46698-2021 artfynd.xlsx", "A 46698-2021")</f>
        <v/>
      </c>
      <c r="T4">
        <f>HYPERLINK("https://klasma.github.io/Logging_1783/kartor/A 46698-2021 karta.png", "A 46698-2021")</f>
        <v/>
      </c>
      <c r="V4">
        <f>HYPERLINK("https://klasma.github.io/Logging_1783/klagomål/A 46698-2021 FSC-klagomål.docx", "A 46698-2021")</f>
        <v/>
      </c>
      <c r="W4">
        <f>HYPERLINK("https://klasma.github.io/Logging_1783/klagomålsmail/A 46698-2021 FSC-klagomål mail.docx", "A 46698-2021")</f>
        <v/>
      </c>
      <c r="X4">
        <f>HYPERLINK("https://klasma.github.io/Logging_1783/tillsyn/A 46698-2021 tillsynsbegäran.docx", "A 46698-2021")</f>
        <v/>
      </c>
      <c r="Y4">
        <f>HYPERLINK("https://klasma.github.io/Logging_1783/tillsynsmail/A 46698-2021 tillsynsbegäran mail.docx", "A 46698-2021")</f>
        <v/>
      </c>
    </row>
    <row r="5" ht="15" customHeight="1">
      <c r="A5" t="inlineStr">
        <is>
          <t>A 29984-2024</t>
        </is>
      </c>
      <c r="B5" s="1" t="n">
        <v>45488</v>
      </c>
      <c r="C5" s="1" t="n">
        <v>45949</v>
      </c>
      <c r="D5" t="inlineStr">
        <is>
          <t>VÄRMLANDS LÄN</t>
        </is>
      </c>
      <c r="E5" t="inlineStr">
        <is>
          <t>HAGFORS</t>
        </is>
      </c>
      <c r="G5" t="n">
        <v>11.8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Garnlav
Lunglav
Vedtrappmossa
Bronshjon
Dropptaggsvamp
Kattfotslav
Korallblylav
Thomsons trägnagare</t>
        </is>
      </c>
      <c r="S5">
        <f>HYPERLINK("https://klasma.github.io/Logging_1783/artfynd/A 29984-2024 artfynd.xlsx", "A 29984-2024")</f>
        <v/>
      </c>
      <c r="T5">
        <f>HYPERLINK("https://klasma.github.io/Logging_1783/kartor/A 29984-2024 karta.png", "A 29984-2024")</f>
        <v/>
      </c>
      <c r="V5">
        <f>HYPERLINK("https://klasma.github.io/Logging_1783/klagomål/A 29984-2024 FSC-klagomål.docx", "A 29984-2024")</f>
        <v/>
      </c>
      <c r="W5">
        <f>HYPERLINK("https://klasma.github.io/Logging_1783/klagomålsmail/A 29984-2024 FSC-klagomål mail.docx", "A 29984-2024")</f>
        <v/>
      </c>
      <c r="X5">
        <f>HYPERLINK("https://klasma.github.io/Logging_1783/tillsyn/A 29984-2024 tillsynsbegäran.docx", "A 29984-2024")</f>
        <v/>
      </c>
      <c r="Y5">
        <f>HYPERLINK("https://klasma.github.io/Logging_1783/tillsynsmail/A 29984-2024 tillsynsbegäran mail.docx", "A 29984-2024")</f>
        <v/>
      </c>
    </row>
    <row r="6" ht="15" customHeight="1">
      <c r="A6" t="inlineStr">
        <is>
          <t>A 40910-2023</t>
        </is>
      </c>
      <c r="B6" s="1" t="n">
        <v>45173</v>
      </c>
      <c r="C6" s="1" t="n">
        <v>45949</v>
      </c>
      <c r="D6" t="inlineStr">
        <is>
          <t>VÄRMLANDS LÄN</t>
        </is>
      </c>
      <c r="E6" t="inlineStr">
        <is>
          <t>HAGFORS</t>
        </is>
      </c>
      <c r="F6" t="inlineStr">
        <is>
          <t>Kyrkan</t>
        </is>
      </c>
      <c r="G6" t="n">
        <v>13.1</v>
      </c>
      <c r="H6" t="n">
        <v>0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Kolflarnlav
Lunglav
Mörk kolflarnlav
Vedskivlav
Dropptaggsvamp</t>
        </is>
      </c>
      <c r="S6">
        <f>HYPERLINK("https://klasma.github.io/Logging_1783/artfynd/A 40910-2023 artfynd.xlsx", "A 40910-2023")</f>
        <v/>
      </c>
      <c r="T6">
        <f>HYPERLINK("https://klasma.github.io/Logging_1783/kartor/A 40910-2023 karta.png", "A 40910-2023")</f>
        <v/>
      </c>
      <c r="V6">
        <f>HYPERLINK("https://klasma.github.io/Logging_1783/klagomål/A 40910-2023 FSC-klagomål.docx", "A 40910-2023")</f>
        <v/>
      </c>
      <c r="W6">
        <f>HYPERLINK("https://klasma.github.io/Logging_1783/klagomålsmail/A 40910-2023 FSC-klagomål mail.docx", "A 40910-2023")</f>
        <v/>
      </c>
      <c r="X6">
        <f>HYPERLINK("https://klasma.github.io/Logging_1783/tillsyn/A 40910-2023 tillsynsbegäran.docx", "A 40910-2023")</f>
        <v/>
      </c>
      <c r="Y6">
        <f>HYPERLINK("https://klasma.github.io/Logging_1783/tillsynsmail/A 40910-2023 tillsynsbegäran mail.docx", "A 40910-2023")</f>
        <v/>
      </c>
    </row>
    <row r="7" ht="15" customHeight="1">
      <c r="A7" t="inlineStr">
        <is>
          <t>A 31472-2025</t>
        </is>
      </c>
      <c r="B7" s="1" t="n">
        <v>45833.56451388889</v>
      </c>
      <c r="C7" s="1" t="n">
        <v>45949</v>
      </c>
      <c r="D7" t="inlineStr">
        <is>
          <t>VÄRMLANDS LÄN</t>
        </is>
      </c>
      <c r="E7" t="inlineStr">
        <is>
          <t>HAGFORS</t>
        </is>
      </c>
      <c r="F7" t="inlineStr">
        <is>
          <t>Bergvik skog väst AB</t>
        </is>
      </c>
      <c r="G7" t="n">
        <v>2</v>
      </c>
      <c r="H7" t="n">
        <v>2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6</v>
      </c>
      <c r="R7" s="2" t="inlineStr">
        <is>
          <t>Mindre hackspett
Bronshjon
Rostfläck
Thomsons trägnagare
Vågbandad barkbock
Revlummer</t>
        </is>
      </c>
      <c r="S7">
        <f>HYPERLINK("https://klasma.github.io/Logging_1783/artfynd/A 31472-2025 artfynd.xlsx", "A 31472-2025")</f>
        <v/>
      </c>
      <c r="T7">
        <f>HYPERLINK("https://klasma.github.io/Logging_1783/kartor/A 31472-2025 karta.png", "A 31472-2025")</f>
        <v/>
      </c>
      <c r="V7">
        <f>HYPERLINK("https://klasma.github.io/Logging_1783/klagomål/A 31472-2025 FSC-klagomål.docx", "A 31472-2025")</f>
        <v/>
      </c>
      <c r="W7">
        <f>HYPERLINK("https://klasma.github.io/Logging_1783/klagomålsmail/A 31472-2025 FSC-klagomål mail.docx", "A 31472-2025")</f>
        <v/>
      </c>
      <c r="X7">
        <f>HYPERLINK("https://klasma.github.io/Logging_1783/tillsyn/A 31472-2025 tillsynsbegäran.docx", "A 31472-2025")</f>
        <v/>
      </c>
      <c r="Y7">
        <f>HYPERLINK("https://klasma.github.io/Logging_1783/tillsynsmail/A 31472-2025 tillsynsbegäran mail.docx", "A 31472-2025")</f>
        <v/>
      </c>
      <c r="Z7">
        <f>HYPERLINK("https://klasma.github.io/Logging_1783/fåglar/A 31472-2025 prioriterade fågelarter.docx", "A 31472-2025")</f>
        <v/>
      </c>
    </row>
    <row r="8" ht="15" customHeight="1">
      <c r="A8" t="inlineStr">
        <is>
          <t>A 17619-2023</t>
        </is>
      </c>
      <c r="B8" s="1" t="n">
        <v>45036</v>
      </c>
      <c r="C8" s="1" t="n">
        <v>45949</v>
      </c>
      <c r="D8" t="inlineStr">
        <is>
          <t>VÄRMLANDS LÄN</t>
        </is>
      </c>
      <c r="E8" t="inlineStr">
        <is>
          <t>HAGFORS</t>
        </is>
      </c>
      <c r="F8" t="inlineStr">
        <is>
          <t>Kyrkan</t>
        </is>
      </c>
      <c r="G8" t="n">
        <v>3.1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Kortskaftad ärgspik
Mörk kolflarnlav
Dropptaggsvamp
Mindre märgborre</t>
        </is>
      </c>
      <c r="S8">
        <f>HYPERLINK("https://klasma.github.io/Logging_1783/artfynd/A 17619-2023 artfynd.xlsx", "A 17619-2023")</f>
        <v/>
      </c>
      <c r="T8">
        <f>HYPERLINK("https://klasma.github.io/Logging_1783/kartor/A 17619-2023 karta.png", "A 17619-2023")</f>
        <v/>
      </c>
      <c r="V8">
        <f>HYPERLINK("https://klasma.github.io/Logging_1783/klagomål/A 17619-2023 FSC-klagomål.docx", "A 17619-2023")</f>
        <v/>
      </c>
      <c r="W8">
        <f>HYPERLINK("https://klasma.github.io/Logging_1783/klagomålsmail/A 17619-2023 FSC-klagomål mail.docx", "A 17619-2023")</f>
        <v/>
      </c>
      <c r="X8">
        <f>HYPERLINK("https://klasma.github.io/Logging_1783/tillsyn/A 17619-2023 tillsynsbegäran.docx", "A 17619-2023")</f>
        <v/>
      </c>
      <c r="Y8">
        <f>HYPERLINK("https://klasma.github.io/Logging_1783/tillsynsmail/A 17619-2023 tillsynsbegäran mail.docx", "A 17619-2023")</f>
        <v/>
      </c>
    </row>
    <row r="9" ht="15" customHeight="1">
      <c r="A9" t="inlineStr">
        <is>
          <t>A 54844-2024</t>
        </is>
      </c>
      <c r="B9" s="1" t="n">
        <v>45618</v>
      </c>
      <c r="C9" s="1" t="n">
        <v>45949</v>
      </c>
      <c r="D9" t="inlineStr">
        <is>
          <t>VÄRMLANDS LÄN</t>
        </is>
      </c>
      <c r="E9" t="inlineStr">
        <is>
          <t>HAGFORS</t>
        </is>
      </c>
      <c r="F9" t="inlineStr">
        <is>
          <t>Bergvik skog väst AB</t>
        </is>
      </c>
      <c r="G9" t="n">
        <v>12.8</v>
      </c>
      <c r="H9" t="n">
        <v>1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Knärot
Garnlav
Ullticka
Vedtrappmossa
Vågbandad barkbock</t>
        </is>
      </c>
      <c r="S9">
        <f>HYPERLINK("https://klasma.github.io/Logging_1783/artfynd/A 54844-2024 artfynd.xlsx", "A 54844-2024")</f>
        <v/>
      </c>
      <c r="T9">
        <f>HYPERLINK("https://klasma.github.io/Logging_1783/kartor/A 54844-2024 karta.png", "A 54844-2024")</f>
        <v/>
      </c>
      <c r="U9">
        <f>HYPERLINK("https://klasma.github.io/Logging_1783/knärot/A 54844-2024 karta knärot.png", "A 54844-2024")</f>
        <v/>
      </c>
      <c r="V9">
        <f>HYPERLINK("https://klasma.github.io/Logging_1783/klagomål/A 54844-2024 FSC-klagomål.docx", "A 54844-2024")</f>
        <v/>
      </c>
      <c r="W9">
        <f>HYPERLINK("https://klasma.github.io/Logging_1783/klagomålsmail/A 54844-2024 FSC-klagomål mail.docx", "A 54844-2024")</f>
        <v/>
      </c>
      <c r="X9">
        <f>HYPERLINK("https://klasma.github.io/Logging_1783/tillsyn/A 54844-2024 tillsynsbegäran.docx", "A 54844-2024")</f>
        <v/>
      </c>
      <c r="Y9">
        <f>HYPERLINK("https://klasma.github.io/Logging_1783/tillsynsmail/A 54844-2024 tillsynsbegäran mail.docx", "A 54844-2024")</f>
        <v/>
      </c>
    </row>
    <row r="10" ht="15" customHeight="1">
      <c r="A10" t="inlineStr">
        <is>
          <t>A 23955-2025</t>
        </is>
      </c>
      <c r="B10" s="1" t="n">
        <v>45796.36407407407</v>
      </c>
      <c r="C10" s="1" t="n">
        <v>45949</v>
      </c>
      <c r="D10" t="inlineStr">
        <is>
          <t>VÄRMLANDS LÄN</t>
        </is>
      </c>
      <c r="E10" t="inlineStr">
        <is>
          <t>HAGFORS</t>
        </is>
      </c>
      <c r="F10" t="inlineStr">
        <is>
          <t>Bergvik skog väst AB</t>
        </is>
      </c>
      <c r="G10" t="n">
        <v>3.7</v>
      </c>
      <c r="H10" t="n">
        <v>2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Garnlav
Tretåig hackspett
Dropptaggsvamp</t>
        </is>
      </c>
      <c r="S10">
        <f>HYPERLINK("https://klasma.github.io/Logging_1783/artfynd/A 23955-2025 artfynd.xlsx", "A 23955-2025")</f>
        <v/>
      </c>
      <c r="T10">
        <f>HYPERLINK("https://klasma.github.io/Logging_1783/kartor/A 23955-2025 karta.png", "A 23955-2025")</f>
        <v/>
      </c>
      <c r="U10">
        <f>HYPERLINK("https://klasma.github.io/Logging_1783/knärot/A 23955-2025 karta knärot.png", "A 23955-2025")</f>
        <v/>
      </c>
      <c r="V10">
        <f>HYPERLINK("https://klasma.github.io/Logging_1783/klagomål/A 23955-2025 FSC-klagomål.docx", "A 23955-2025")</f>
        <v/>
      </c>
      <c r="W10">
        <f>HYPERLINK("https://klasma.github.io/Logging_1783/klagomålsmail/A 23955-2025 FSC-klagomål mail.docx", "A 23955-2025")</f>
        <v/>
      </c>
      <c r="X10">
        <f>HYPERLINK("https://klasma.github.io/Logging_1783/tillsyn/A 23955-2025 tillsynsbegäran.docx", "A 23955-2025")</f>
        <v/>
      </c>
      <c r="Y10">
        <f>HYPERLINK("https://klasma.github.io/Logging_1783/tillsynsmail/A 23955-2025 tillsynsbegäran mail.docx", "A 23955-2025")</f>
        <v/>
      </c>
      <c r="Z10">
        <f>HYPERLINK("https://klasma.github.io/Logging_1783/fåglar/A 23955-2025 prioriterade fågelarter.docx", "A 23955-2025")</f>
        <v/>
      </c>
    </row>
    <row r="11" ht="15" customHeight="1">
      <c r="A11" t="inlineStr">
        <is>
          <t>A 61205-2024</t>
        </is>
      </c>
      <c r="B11" s="1" t="n">
        <v>45645</v>
      </c>
      <c r="C11" s="1" t="n">
        <v>45949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17.7</v>
      </c>
      <c r="H11" t="n">
        <v>0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Dvärghäxört
Tibast
Underviol
Vårärt</t>
        </is>
      </c>
      <c r="S11">
        <f>HYPERLINK("https://klasma.github.io/Logging_1783/artfynd/A 61205-2024 artfynd.xlsx", "A 61205-2024")</f>
        <v/>
      </c>
      <c r="T11">
        <f>HYPERLINK("https://klasma.github.io/Logging_1783/kartor/A 61205-2024 karta.png", "A 61205-2024")</f>
        <v/>
      </c>
      <c r="V11">
        <f>HYPERLINK("https://klasma.github.io/Logging_1783/klagomål/A 61205-2024 FSC-klagomål.docx", "A 61205-2024")</f>
        <v/>
      </c>
      <c r="W11">
        <f>HYPERLINK("https://klasma.github.io/Logging_1783/klagomålsmail/A 61205-2024 FSC-klagomål mail.docx", "A 61205-2024")</f>
        <v/>
      </c>
      <c r="X11">
        <f>HYPERLINK("https://klasma.github.io/Logging_1783/tillsyn/A 61205-2024 tillsynsbegäran.docx", "A 61205-2024")</f>
        <v/>
      </c>
      <c r="Y11">
        <f>HYPERLINK("https://klasma.github.io/Logging_1783/tillsynsmail/A 61205-2024 tillsynsbegäran mail.docx", "A 61205-2024")</f>
        <v/>
      </c>
    </row>
    <row r="12" ht="15" customHeight="1">
      <c r="A12" t="inlineStr">
        <is>
          <t>A 34651-2025</t>
        </is>
      </c>
      <c r="B12" s="1" t="n">
        <v>45848.35298611111</v>
      </c>
      <c r="C12" s="1" t="n">
        <v>45949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11.7</v>
      </c>
      <c r="H12" t="n">
        <v>2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Dvärghäxört
Korallrot
Ögonpyrola
Nattviol</t>
        </is>
      </c>
      <c r="S12">
        <f>HYPERLINK("https://klasma.github.io/Logging_1783/artfynd/A 34651-2025 artfynd.xlsx", "A 34651-2025")</f>
        <v/>
      </c>
      <c r="T12">
        <f>HYPERLINK("https://klasma.github.io/Logging_1783/kartor/A 34651-2025 karta.png", "A 34651-2025")</f>
        <v/>
      </c>
      <c r="V12">
        <f>HYPERLINK("https://klasma.github.io/Logging_1783/klagomål/A 34651-2025 FSC-klagomål.docx", "A 34651-2025")</f>
        <v/>
      </c>
      <c r="W12">
        <f>HYPERLINK("https://klasma.github.io/Logging_1783/klagomålsmail/A 34651-2025 FSC-klagomål mail.docx", "A 34651-2025")</f>
        <v/>
      </c>
      <c r="X12">
        <f>HYPERLINK("https://klasma.github.io/Logging_1783/tillsyn/A 34651-2025 tillsynsbegäran.docx", "A 34651-2025")</f>
        <v/>
      </c>
      <c r="Y12">
        <f>HYPERLINK("https://klasma.github.io/Logging_1783/tillsynsmail/A 34651-2025 tillsynsbegäran mail.docx", "A 34651-2025")</f>
        <v/>
      </c>
    </row>
    <row r="13" ht="15" customHeight="1">
      <c r="A13" t="inlineStr">
        <is>
          <t>A 35299-2025</t>
        </is>
      </c>
      <c r="B13" s="1" t="n">
        <v>45854</v>
      </c>
      <c r="C13" s="1" t="n">
        <v>45949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2.5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Vedskivlav
Vedtrappmossa
Skinnlav</t>
        </is>
      </c>
      <c r="S13">
        <f>HYPERLINK("https://klasma.github.io/Logging_1783/artfynd/A 35299-2025 artfynd.xlsx", "A 35299-2025")</f>
        <v/>
      </c>
      <c r="T13">
        <f>HYPERLINK("https://klasma.github.io/Logging_1783/kartor/A 35299-2025 karta.png", "A 35299-2025")</f>
        <v/>
      </c>
      <c r="V13">
        <f>HYPERLINK("https://klasma.github.io/Logging_1783/klagomål/A 35299-2025 FSC-klagomål.docx", "A 35299-2025")</f>
        <v/>
      </c>
      <c r="W13">
        <f>HYPERLINK("https://klasma.github.io/Logging_1783/klagomålsmail/A 35299-2025 FSC-klagomål mail.docx", "A 35299-2025")</f>
        <v/>
      </c>
      <c r="X13">
        <f>HYPERLINK("https://klasma.github.io/Logging_1783/tillsyn/A 35299-2025 tillsynsbegäran.docx", "A 35299-2025")</f>
        <v/>
      </c>
      <c r="Y13">
        <f>HYPERLINK("https://klasma.github.io/Logging_1783/tillsynsmail/A 35299-2025 tillsynsbegäran mail.docx", "A 35299-2025")</f>
        <v/>
      </c>
    </row>
    <row r="14" ht="15" customHeight="1">
      <c r="A14" t="inlineStr">
        <is>
          <t>A 44506-2025</t>
        </is>
      </c>
      <c r="B14" s="1" t="n">
        <v>45916.6836574074</v>
      </c>
      <c r="C14" s="1" t="n">
        <v>45949</v>
      </c>
      <c r="D14" t="inlineStr">
        <is>
          <t>VÄRMLANDS LÄN</t>
        </is>
      </c>
      <c r="E14" t="inlineStr">
        <is>
          <t>HAGFORS</t>
        </is>
      </c>
      <c r="F14" t="inlineStr">
        <is>
          <t>Bergvik skog väst AB</t>
        </is>
      </c>
      <c r="G14" t="n">
        <v>4.7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Svart trolldruva
Trådticka
Vedticka
Nattviol</t>
        </is>
      </c>
      <c r="S14">
        <f>HYPERLINK("https://klasma.github.io/Logging_1783/artfynd/A 44506-2025 artfynd.xlsx", "A 44506-2025")</f>
        <v/>
      </c>
      <c r="T14">
        <f>HYPERLINK("https://klasma.github.io/Logging_1783/kartor/A 44506-2025 karta.png", "A 44506-2025")</f>
        <v/>
      </c>
      <c r="V14">
        <f>HYPERLINK("https://klasma.github.io/Logging_1783/klagomål/A 44506-2025 FSC-klagomål.docx", "A 44506-2025")</f>
        <v/>
      </c>
      <c r="W14">
        <f>HYPERLINK("https://klasma.github.io/Logging_1783/klagomålsmail/A 44506-2025 FSC-klagomål mail.docx", "A 44506-2025")</f>
        <v/>
      </c>
      <c r="X14">
        <f>HYPERLINK("https://klasma.github.io/Logging_1783/tillsyn/A 44506-2025 tillsynsbegäran.docx", "A 44506-2025")</f>
        <v/>
      </c>
      <c r="Y14">
        <f>HYPERLINK("https://klasma.github.io/Logging_1783/tillsynsmail/A 44506-2025 tillsynsbegäran mail.docx", "A 44506-2025")</f>
        <v/>
      </c>
    </row>
    <row r="15" ht="15" customHeight="1">
      <c r="A15" t="inlineStr">
        <is>
          <t>A 63893-2021</t>
        </is>
      </c>
      <c r="B15" s="1" t="n">
        <v>44509.6484837963</v>
      </c>
      <c r="C15" s="1" t="n">
        <v>45949</v>
      </c>
      <c r="D15" t="inlineStr">
        <is>
          <t>VÄRMLANDS LÄN</t>
        </is>
      </c>
      <c r="E15" t="inlineStr">
        <is>
          <t>HAGFORS</t>
        </is>
      </c>
      <c r="G15" t="n">
        <v>1.5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Garnlav
Mörk kolflarnlav
Vedskivlav</t>
        </is>
      </c>
      <c r="S15">
        <f>HYPERLINK("https://klasma.github.io/Logging_1783/artfynd/A 63893-2021 artfynd.xlsx", "A 63893-2021")</f>
        <v/>
      </c>
      <c r="T15">
        <f>HYPERLINK("https://klasma.github.io/Logging_1783/kartor/A 63893-2021 karta.png", "A 63893-2021")</f>
        <v/>
      </c>
      <c r="V15">
        <f>HYPERLINK("https://klasma.github.io/Logging_1783/klagomål/A 63893-2021 FSC-klagomål.docx", "A 63893-2021")</f>
        <v/>
      </c>
      <c r="W15">
        <f>HYPERLINK("https://klasma.github.io/Logging_1783/klagomålsmail/A 63893-2021 FSC-klagomål mail.docx", "A 63893-2021")</f>
        <v/>
      </c>
      <c r="X15">
        <f>HYPERLINK("https://klasma.github.io/Logging_1783/tillsyn/A 63893-2021 tillsynsbegäran.docx", "A 63893-2021")</f>
        <v/>
      </c>
      <c r="Y15">
        <f>HYPERLINK("https://klasma.github.io/Logging_1783/tillsynsmail/A 63893-2021 tillsynsbegäran mail.docx", "A 63893-2021")</f>
        <v/>
      </c>
    </row>
    <row r="16" ht="15" customHeight="1">
      <c r="A16" t="inlineStr">
        <is>
          <t>A 656-2022</t>
        </is>
      </c>
      <c r="B16" s="1" t="n">
        <v>44566</v>
      </c>
      <c r="C16" s="1" t="n">
        <v>45949</v>
      </c>
      <c r="D16" t="inlineStr">
        <is>
          <t>VÄRMLANDS LÄN</t>
        </is>
      </c>
      <c r="E16" t="inlineStr">
        <is>
          <t>HAGFORS</t>
        </is>
      </c>
      <c r="G16" t="n">
        <v>35.1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HYPERLINK("https://klasma.github.io/Logging_1783/artfynd/A 656-2022 artfynd.xlsx", "A 656-2022")</f>
        <v/>
      </c>
      <c r="T16">
        <f>HYPERLINK("https://klasma.github.io/Logging_1783/kartor/A 656-2022 karta.png", "A 656-2022")</f>
        <v/>
      </c>
      <c r="V16">
        <f>HYPERLINK("https://klasma.github.io/Logging_1783/klagomål/A 656-2022 FSC-klagomål.docx", "A 656-2022")</f>
        <v/>
      </c>
      <c r="W16">
        <f>HYPERLINK("https://klasma.github.io/Logging_1783/klagomålsmail/A 656-2022 FSC-klagomål mail.docx", "A 656-2022")</f>
        <v/>
      </c>
      <c r="X16">
        <f>HYPERLINK("https://klasma.github.io/Logging_1783/tillsyn/A 656-2022 tillsynsbegäran.docx", "A 656-2022")</f>
        <v/>
      </c>
      <c r="Y16">
        <f>HYPERLINK("https://klasma.github.io/Logging_1783/tillsynsmail/A 656-2022 tillsynsbegäran mail.docx", "A 656-2022")</f>
        <v/>
      </c>
    </row>
    <row r="17" ht="15" customHeight="1">
      <c r="A17" t="inlineStr">
        <is>
          <t>A 42446-2024</t>
        </is>
      </c>
      <c r="B17" s="1" t="n">
        <v>45565</v>
      </c>
      <c r="C17" s="1" t="n">
        <v>45949</v>
      </c>
      <c r="D17" t="inlineStr">
        <is>
          <t>VÄRMLANDS LÄN</t>
        </is>
      </c>
      <c r="E17" t="inlineStr">
        <is>
          <t>HAGFORS</t>
        </is>
      </c>
      <c r="G17" t="n">
        <v>2.4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Dvärghäxört
Strutbräken</t>
        </is>
      </c>
      <c r="S17">
        <f>HYPERLINK("https://klasma.github.io/Logging_1783/artfynd/A 42446-2024 artfynd.xlsx", "A 42446-2024")</f>
        <v/>
      </c>
      <c r="T17">
        <f>HYPERLINK("https://klasma.github.io/Logging_1783/kartor/A 42446-2024 karta.png", "A 42446-2024")</f>
        <v/>
      </c>
      <c r="V17">
        <f>HYPERLINK("https://klasma.github.io/Logging_1783/klagomål/A 42446-2024 FSC-klagomål.docx", "A 42446-2024")</f>
        <v/>
      </c>
      <c r="W17">
        <f>HYPERLINK("https://klasma.github.io/Logging_1783/klagomålsmail/A 42446-2024 FSC-klagomål mail.docx", "A 42446-2024")</f>
        <v/>
      </c>
      <c r="X17">
        <f>HYPERLINK("https://klasma.github.io/Logging_1783/tillsyn/A 42446-2024 tillsynsbegäran.docx", "A 42446-2024")</f>
        <v/>
      </c>
      <c r="Y17">
        <f>HYPERLINK("https://klasma.github.io/Logging_1783/tillsynsmail/A 42446-2024 tillsynsbegäran mail.docx", "A 42446-2024")</f>
        <v/>
      </c>
    </row>
    <row r="18" ht="15" customHeight="1">
      <c r="A18" t="inlineStr">
        <is>
          <t>A 15826-2025</t>
        </is>
      </c>
      <c r="B18" s="1" t="n">
        <v>45748</v>
      </c>
      <c r="C18" s="1" t="n">
        <v>45949</v>
      </c>
      <c r="D18" t="inlineStr">
        <is>
          <t>VÄRMLANDS LÄN</t>
        </is>
      </c>
      <c r="E18" t="inlineStr">
        <is>
          <t>HAGFORS</t>
        </is>
      </c>
      <c r="F18" t="inlineStr">
        <is>
          <t>Bergvik skog väst AB</t>
        </is>
      </c>
      <c r="G18" t="n">
        <v>8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Rynkskinn
Stjärntagging</t>
        </is>
      </c>
      <c r="S18">
        <f>HYPERLINK("https://klasma.github.io/Logging_1783/artfynd/A 15826-2025 artfynd.xlsx", "A 15826-2025")</f>
        <v/>
      </c>
      <c r="T18">
        <f>HYPERLINK("https://klasma.github.io/Logging_1783/kartor/A 15826-2025 karta.png", "A 15826-2025")</f>
        <v/>
      </c>
      <c r="V18">
        <f>HYPERLINK("https://klasma.github.io/Logging_1783/klagomål/A 15826-2025 FSC-klagomål.docx", "A 15826-2025")</f>
        <v/>
      </c>
      <c r="W18">
        <f>HYPERLINK("https://klasma.github.io/Logging_1783/klagomålsmail/A 15826-2025 FSC-klagomål mail.docx", "A 15826-2025")</f>
        <v/>
      </c>
      <c r="X18">
        <f>HYPERLINK("https://klasma.github.io/Logging_1783/tillsyn/A 15826-2025 tillsynsbegäran.docx", "A 15826-2025")</f>
        <v/>
      </c>
      <c r="Y18">
        <f>HYPERLINK("https://klasma.github.io/Logging_1783/tillsynsmail/A 15826-2025 tillsynsbegäran mail.docx", "A 15826-2025")</f>
        <v/>
      </c>
    </row>
    <row r="19" ht="15" customHeight="1">
      <c r="A19" t="inlineStr">
        <is>
          <t>A 45073-2021</t>
        </is>
      </c>
      <c r="B19" s="1" t="n">
        <v>44438</v>
      </c>
      <c r="C19" s="1" t="n">
        <v>45949</v>
      </c>
      <c r="D19" t="inlineStr">
        <is>
          <t>VÄRMLANDS LÄN</t>
        </is>
      </c>
      <c r="E19" t="inlineStr">
        <is>
          <t>HAGFORS</t>
        </is>
      </c>
      <c r="F19" t="inlineStr">
        <is>
          <t>Kyrkan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Vedticka</t>
        </is>
      </c>
      <c r="S19">
        <f>HYPERLINK("https://klasma.github.io/Logging_1783/artfynd/A 45073-2021 artfynd.xlsx", "A 45073-2021")</f>
        <v/>
      </c>
      <c r="T19">
        <f>HYPERLINK("https://klasma.github.io/Logging_1783/kartor/A 45073-2021 karta.png", "A 45073-2021")</f>
        <v/>
      </c>
      <c r="V19">
        <f>HYPERLINK("https://klasma.github.io/Logging_1783/klagomål/A 45073-2021 FSC-klagomål.docx", "A 45073-2021")</f>
        <v/>
      </c>
      <c r="W19">
        <f>HYPERLINK("https://klasma.github.io/Logging_1783/klagomålsmail/A 45073-2021 FSC-klagomål mail.docx", "A 45073-2021")</f>
        <v/>
      </c>
      <c r="X19">
        <f>HYPERLINK("https://klasma.github.io/Logging_1783/tillsyn/A 45073-2021 tillsynsbegäran.docx", "A 45073-2021")</f>
        <v/>
      </c>
      <c r="Y19">
        <f>HYPERLINK("https://klasma.github.io/Logging_1783/tillsynsmail/A 45073-2021 tillsynsbegäran mail.docx", "A 45073-2021")</f>
        <v/>
      </c>
    </row>
    <row r="20" ht="15" customHeight="1">
      <c r="A20" t="inlineStr">
        <is>
          <t>A 15219-2025</t>
        </is>
      </c>
      <c r="B20" s="1" t="n">
        <v>45744.58121527778</v>
      </c>
      <c r="C20" s="1" t="n">
        <v>45949</v>
      </c>
      <c r="D20" t="inlineStr">
        <is>
          <t>VÄRMLANDS LÄN</t>
        </is>
      </c>
      <c r="E20" t="inlineStr">
        <is>
          <t>HAGFORS</t>
        </is>
      </c>
      <c r="F20" t="inlineStr">
        <is>
          <t>Bergvik skog väst AB</t>
        </is>
      </c>
      <c r="G20" t="n">
        <v>15.8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Borsttagging</t>
        </is>
      </c>
      <c r="S20">
        <f>HYPERLINK("https://klasma.github.io/Logging_1783/artfynd/A 15219-2025 artfynd.xlsx", "A 15219-2025")</f>
        <v/>
      </c>
      <c r="T20">
        <f>HYPERLINK("https://klasma.github.io/Logging_1783/kartor/A 15219-2025 karta.png", "A 15219-2025")</f>
        <v/>
      </c>
      <c r="V20">
        <f>HYPERLINK("https://klasma.github.io/Logging_1783/klagomål/A 15219-2025 FSC-klagomål.docx", "A 15219-2025")</f>
        <v/>
      </c>
      <c r="W20">
        <f>HYPERLINK("https://klasma.github.io/Logging_1783/klagomålsmail/A 15219-2025 FSC-klagomål mail.docx", "A 15219-2025")</f>
        <v/>
      </c>
      <c r="X20">
        <f>HYPERLINK("https://klasma.github.io/Logging_1783/tillsyn/A 15219-2025 tillsynsbegäran.docx", "A 15219-2025")</f>
        <v/>
      </c>
      <c r="Y20">
        <f>HYPERLINK("https://klasma.github.io/Logging_1783/tillsynsmail/A 15219-2025 tillsynsbegäran mail.docx", "A 15219-2025")</f>
        <v/>
      </c>
    </row>
    <row r="21" ht="15" customHeight="1">
      <c r="A21" t="inlineStr">
        <is>
          <t>A 18623-2025</t>
        </is>
      </c>
      <c r="B21" s="1" t="n">
        <v>45763</v>
      </c>
      <c r="C21" s="1" t="n">
        <v>45949</v>
      </c>
      <c r="D21" t="inlineStr">
        <is>
          <t>VÄRMLANDS LÄN</t>
        </is>
      </c>
      <c r="E21" t="inlineStr">
        <is>
          <t>HAGFORS</t>
        </is>
      </c>
      <c r="G21" t="n">
        <v>6.3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HYPERLINK("https://klasma.github.io/Logging_1783/artfynd/A 18623-2025 artfynd.xlsx", "A 18623-2025")</f>
        <v/>
      </c>
      <c r="T21">
        <f>HYPERLINK("https://klasma.github.io/Logging_1783/kartor/A 18623-2025 karta.png", "A 18623-2025")</f>
        <v/>
      </c>
      <c r="U21">
        <f>HYPERLINK("https://klasma.github.io/Logging_1783/knärot/A 18623-2025 karta knärot.png", "A 18623-2025")</f>
        <v/>
      </c>
      <c r="V21">
        <f>HYPERLINK("https://klasma.github.io/Logging_1783/klagomål/A 18623-2025 FSC-klagomål.docx", "A 18623-2025")</f>
        <v/>
      </c>
      <c r="W21">
        <f>HYPERLINK("https://klasma.github.io/Logging_1783/klagomålsmail/A 18623-2025 FSC-klagomål mail.docx", "A 18623-2025")</f>
        <v/>
      </c>
      <c r="X21">
        <f>HYPERLINK("https://klasma.github.io/Logging_1783/tillsyn/A 18623-2025 tillsynsbegäran.docx", "A 18623-2025")</f>
        <v/>
      </c>
      <c r="Y21">
        <f>HYPERLINK("https://klasma.github.io/Logging_1783/tillsynsmail/A 18623-2025 tillsynsbegäran mail.docx", "A 18623-2025")</f>
        <v/>
      </c>
    </row>
    <row r="22" ht="15" customHeight="1">
      <c r="A22" t="inlineStr">
        <is>
          <t>A 1387-2024</t>
        </is>
      </c>
      <c r="B22" s="1" t="n">
        <v>45303</v>
      </c>
      <c r="C22" s="1" t="n">
        <v>45949</v>
      </c>
      <c r="D22" t="inlineStr">
        <is>
          <t>VÄRMLANDS LÄN</t>
        </is>
      </c>
      <c r="E22" t="inlineStr">
        <is>
          <t>HAGFORS</t>
        </is>
      </c>
      <c r="F22" t="inlineStr">
        <is>
          <t>Bergvik skog väst AB</t>
        </is>
      </c>
      <c r="G22" t="n">
        <v>64.90000000000001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Trana</t>
        </is>
      </c>
      <c r="S22">
        <f>HYPERLINK("https://klasma.github.io/Logging_1783/artfynd/A 1387-2024 artfynd.xlsx", "A 1387-2024")</f>
        <v/>
      </c>
      <c r="T22">
        <f>HYPERLINK("https://klasma.github.io/Logging_1783/kartor/A 1387-2024 karta.png", "A 1387-2024")</f>
        <v/>
      </c>
      <c r="V22">
        <f>HYPERLINK("https://klasma.github.io/Logging_1783/klagomål/A 1387-2024 FSC-klagomål.docx", "A 1387-2024")</f>
        <v/>
      </c>
      <c r="W22">
        <f>HYPERLINK("https://klasma.github.io/Logging_1783/klagomålsmail/A 1387-2024 FSC-klagomål mail.docx", "A 1387-2024")</f>
        <v/>
      </c>
      <c r="X22">
        <f>HYPERLINK("https://klasma.github.io/Logging_1783/tillsyn/A 1387-2024 tillsynsbegäran.docx", "A 1387-2024")</f>
        <v/>
      </c>
      <c r="Y22">
        <f>HYPERLINK("https://klasma.github.io/Logging_1783/tillsynsmail/A 1387-2024 tillsynsbegäran mail.docx", "A 1387-2024")</f>
        <v/>
      </c>
      <c r="Z22">
        <f>HYPERLINK("https://klasma.github.io/Logging_1783/fåglar/A 1387-2024 prioriterade fågelarter.docx", "A 1387-2024")</f>
        <v/>
      </c>
    </row>
    <row r="23" ht="15" customHeight="1">
      <c r="A23" t="inlineStr">
        <is>
          <t>A 24885-2025</t>
        </is>
      </c>
      <c r="B23" s="1" t="n">
        <v>45799.50837962963</v>
      </c>
      <c r="C23" s="1" t="n">
        <v>45949</v>
      </c>
      <c r="D23" t="inlineStr">
        <is>
          <t>VÄRMLANDS LÄN</t>
        </is>
      </c>
      <c r="E23" t="inlineStr">
        <is>
          <t>HAGFORS</t>
        </is>
      </c>
      <c r="F23" t="inlineStr">
        <is>
          <t>Bergvik skog väst AB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Mörk husmossa</t>
        </is>
      </c>
      <c r="S23">
        <f>HYPERLINK("https://klasma.github.io/Logging_1783/artfynd/A 24885-2025 artfynd.xlsx", "A 24885-2025")</f>
        <v/>
      </c>
      <c r="T23">
        <f>HYPERLINK("https://klasma.github.io/Logging_1783/kartor/A 24885-2025 karta.png", "A 24885-2025")</f>
        <v/>
      </c>
      <c r="V23">
        <f>HYPERLINK("https://klasma.github.io/Logging_1783/klagomål/A 24885-2025 FSC-klagomål.docx", "A 24885-2025")</f>
        <v/>
      </c>
      <c r="W23">
        <f>HYPERLINK("https://klasma.github.io/Logging_1783/klagomålsmail/A 24885-2025 FSC-klagomål mail.docx", "A 24885-2025")</f>
        <v/>
      </c>
      <c r="X23">
        <f>HYPERLINK("https://klasma.github.io/Logging_1783/tillsyn/A 24885-2025 tillsynsbegäran.docx", "A 24885-2025")</f>
        <v/>
      </c>
      <c r="Y23">
        <f>HYPERLINK("https://klasma.github.io/Logging_1783/tillsynsmail/A 24885-2025 tillsynsbegäran mail.docx", "A 24885-2025")</f>
        <v/>
      </c>
    </row>
    <row r="24" ht="15" customHeight="1">
      <c r="A24" t="inlineStr">
        <is>
          <t>A 69709-2021</t>
        </is>
      </c>
      <c r="B24" s="1" t="n">
        <v>44532</v>
      </c>
      <c r="C24" s="1" t="n">
        <v>45949</v>
      </c>
      <c r="D24" t="inlineStr">
        <is>
          <t>VÄRMLANDS LÄN</t>
        </is>
      </c>
      <c r="E24" t="inlineStr">
        <is>
          <t>HAGFORS</t>
        </is>
      </c>
      <c r="F24" t="inlineStr">
        <is>
          <t>Bergvik skog väst AB</t>
        </is>
      </c>
      <c r="G24" t="n">
        <v>8.9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Svartvit taggsvamp</t>
        </is>
      </c>
      <c r="S24">
        <f>HYPERLINK("https://klasma.github.io/Logging_1783/artfynd/A 69709-2021 artfynd.xlsx", "A 69709-2021")</f>
        <v/>
      </c>
      <c r="T24">
        <f>HYPERLINK("https://klasma.github.io/Logging_1783/kartor/A 69709-2021 karta.png", "A 69709-2021")</f>
        <v/>
      </c>
      <c r="V24">
        <f>HYPERLINK("https://klasma.github.io/Logging_1783/klagomål/A 69709-2021 FSC-klagomål.docx", "A 69709-2021")</f>
        <v/>
      </c>
      <c r="W24">
        <f>HYPERLINK("https://klasma.github.io/Logging_1783/klagomålsmail/A 69709-2021 FSC-klagomål mail.docx", "A 69709-2021")</f>
        <v/>
      </c>
      <c r="X24">
        <f>HYPERLINK("https://klasma.github.io/Logging_1783/tillsyn/A 69709-2021 tillsynsbegäran.docx", "A 69709-2021")</f>
        <v/>
      </c>
      <c r="Y24">
        <f>HYPERLINK("https://klasma.github.io/Logging_1783/tillsynsmail/A 69709-2021 tillsynsbegäran mail.docx", "A 69709-2021")</f>
        <v/>
      </c>
    </row>
    <row r="25" ht="15" customHeight="1">
      <c r="A25" t="inlineStr">
        <is>
          <t>A 42249-2025</t>
        </is>
      </c>
      <c r="B25" s="1" t="n">
        <v>45904.58084490741</v>
      </c>
      <c r="C25" s="1" t="n">
        <v>45949</v>
      </c>
      <c r="D25" t="inlineStr">
        <is>
          <t>VÄRMLANDS LÄN</t>
        </is>
      </c>
      <c r="E25" t="inlineStr">
        <is>
          <t>HAGFORS</t>
        </is>
      </c>
      <c r="F25" t="inlineStr">
        <is>
          <t>Bergvik skog väst AB</t>
        </is>
      </c>
      <c r="G25" t="n">
        <v>4.1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Dvärgbägarlav</t>
        </is>
      </c>
      <c r="S25">
        <f>HYPERLINK("https://klasma.github.io/Logging_1783/artfynd/A 42249-2025 artfynd.xlsx", "A 42249-2025")</f>
        <v/>
      </c>
      <c r="T25">
        <f>HYPERLINK("https://klasma.github.io/Logging_1783/kartor/A 42249-2025 karta.png", "A 42249-2025")</f>
        <v/>
      </c>
      <c r="V25">
        <f>HYPERLINK("https://klasma.github.io/Logging_1783/klagomål/A 42249-2025 FSC-klagomål.docx", "A 42249-2025")</f>
        <v/>
      </c>
      <c r="W25">
        <f>HYPERLINK("https://klasma.github.io/Logging_1783/klagomålsmail/A 42249-2025 FSC-klagomål mail.docx", "A 42249-2025")</f>
        <v/>
      </c>
      <c r="X25">
        <f>HYPERLINK("https://klasma.github.io/Logging_1783/tillsyn/A 42249-2025 tillsynsbegäran.docx", "A 42249-2025")</f>
        <v/>
      </c>
      <c r="Y25">
        <f>HYPERLINK("https://klasma.github.io/Logging_1783/tillsynsmail/A 42249-2025 tillsynsbegäran mail.docx", "A 42249-2025")</f>
        <v/>
      </c>
    </row>
    <row r="26" ht="15" customHeight="1">
      <c r="A26" t="inlineStr">
        <is>
          <t>A 56083-2022</t>
        </is>
      </c>
      <c r="B26" s="1" t="n">
        <v>44889</v>
      </c>
      <c r="C26" s="1" t="n">
        <v>45949</v>
      </c>
      <c r="D26" t="inlineStr">
        <is>
          <t>VÄRMLANDS LÄN</t>
        </is>
      </c>
      <c r="E26" t="inlineStr">
        <is>
          <t>HAGFORS</t>
        </is>
      </c>
      <c r="F26" t="inlineStr">
        <is>
          <t>Bergvik skog väst AB</t>
        </is>
      </c>
      <c r="G26" t="n">
        <v>19.1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Dropptaggsvamp</t>
        </is>
      </c>
      <c r="S26">
        <f>HYPERLINK("https://klasma.github.io/Logging_1783/artfynd/A 56083-2022 artfynd.xlsx", "A 56083-2022")</f>
        <v/>
      </c>
      <c r="T26">
        <f>HYPERLINK("https://klasma.github.io/Logging_1783/kartor/A 56083-2022 karta.png", "A 56083-2022")</f>
        <v/>
      </c>
      <c r="V26">
        <f>HYPERLINK("https://klasma.github.io/Logging_1783/klagomål/A 56083-2022 FSC-klagomål.docx", "A 56083-2022")</f>
        <v/>
      </c>
      <c r="W26">
        <f>HYPERLINK("https://klasma.github.io/Logging_1783/klagomålsmail/A 56083-2022 FSC-klagomål mail.docx", "A 56083-2022")</f>
        <v/>
      </c>
      <c r="X26">
        <f>HYPERLINK("https://klasma.github.io/Logging_1783/tillsyn/A 56083-2022 tillsynsbegäran.docx", "A 56083-2022")</f>
        <v/>
      </c>
      <c r="Y26">
        <f>HYPERLINK("https://klasma.github.io/Logging_1783/tillsynsmail/A 56083-2022 tillsynsbegäran mail.docx", "A 56083-2022")</f>
        <v/>
      </c>
    </row>
    <row r="27" ht="15" customHeight="1">
      <c r="A27" t="inlineStr">
        <is>
          <t>A 26624-2025</t>
        </is>
      </c>
      <c r="B27" s="1" t="n">
        <v>45810</v>
      </c>
      <c r="C27" s="1" t="n">
        <v>45949</v>
      </c>
      <c r="D27" t="inlineStr">
        <is>
          <t>VÄRMLANDS LÄN</t>
        </is>
      </c>
      <c r="E27" t="inlineStr">
        <is>
          <t>HAGFORS</t>
        </is>
      </c>
      <c r="F27" t="inlineStr">
        <is>
          <t>Bergvik skog väst AB</t>
        </is>
      </c>
      <c r="G27" t="n">
        <v>1.4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HYPERLINK("https://klasma.github.io/Logging_1783/artfynd/A 26624-2025 artfynd.xlsx", "A 26624-2025")</f>
        <v/>
      </c>
      <c r="T27">
        <f>HYPERLINK("https://klasma.github.io/Logging_1783/kartor/A 26624-2025 karta.png", "A 26624-2025")</f>
        <v/>
      </c>
      <c r="V27">
        <f>HYPERLINK("https://klasma.github.io/Logging_1783/klagomål/A 26624-2025 FSC-klagomål.docx", "A 26624-2025")</f>
        <v/>
      </c>
      <c r="W27">
        <f>HYPERLINK("https://klasma.github.io/Logging_1783/klagomålsmail/A 26624-2025 FSC-klagomål mail.docx", "A 26624-2025")</f>
        <v/>
      </c>
      <c r="X27">
        <f>HYPERLINK("https://klasma.github.io/Logging_1783/tillsyn/A 26624-2025 tillsynsbegäran.docx", "A 26624-2025")</f>
        <v/>
      </c>
      <c r="Y27">
        <f>HYPERLINK("https://klasma.github.io/Logging_1783/tillsynsmail/A 26624-2025 tillsynsbegäran mail.docx", "A 26624-2025")</f>
        <v/>
      </c>
    </row>
    <row r="28" ht="15" customHeight="1">
      <c r="A28" t="inlineStr">
        <is>
          <t>A 51839-2024</t>
        </is>
      </c>
      <c r="B28" s="1" t="n">
        <v>45607</v>
      </c>
      <c r="C28" s="1" t="n">
        <v>45949</v>
      </c>
      <c r="D28" t="inlineStr">
        <is>
          <t>VÄRMLANDS LÄN</t>
        </is>
      </c>
      <c r="E28" t="inlineStr">
        <is>
          <t>HAGFORS</t>
        </is>
      </c>
      <c r="G28" t="n">
        <v>2.5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HYPERLINK("https://klasma.github.io/Logging_1783/artfynd/A 51839-2024 artfynd.xlsx", "A 51839-2024")</f>
        <v/>
      </c>
      <c r="T28">
        <f>HYPERLINK("https://klasma.github.io/Logging_1783/kartor/A 51839-2024 karta.png", "A 51839-2024")</f>
        <v/>
      </c>
      <c r="V28">
        <f>HYPERLINK("https://klasma.github.io/Logging_1783/klagomål/A 51839-2024 FSC-klagomål.docx", "A 51839-2024")</f>
        <v/>
      </c>
      <c r="W28">
        <f>HYPERLINK("https://klasma.github.io/Logging_1783/klagomålsmail/A 51839-2024 FSC-klagomål mail.docx", "A 51839-2024")</f>
        <v/>
      </c>
      <c r="X28">
        <f>HYPERLINK("https://klasma.github.io/Logging_1783/tillsyn/A 51839-2024 tillsynsbegäran.docx", "A 51839-2024")</f>
        <v/>
      </c>
      <c r="Y28">
        <f>HYPERLINK("https://klasma.github.io/Logging_1783/tillsynsmail/A 51839-2024 tillsynsbegäran mail.docx", "A 51839-2024")</f>
        <v/>
      </c>
    </row>
    <row r="29" ht="15" customHeight="1">
      <c r="A29" t="inlineStr">
        <is>
          <t>A 59330-2024</t>
        </is>
      </c>
      <c r="B29" s="1" t="n">
        <v>45637</v>
      </c>
      <c r="C29" s="1" t="n">
        <v>45949</v>
      </c>
      <c r="D29" t="inlineStr">
        <is>
          <t>VÄRMLANDS LÄN</t>
        </is>
      </c>
      <c r="E29" t="inlineStr">
        <is>
          <t>HAGFORS</t>
        </is>
      </c>
      <c r="G29" t="n">
        <v>3.7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Gränsticka</t>
        </is>
      </c>
      <c r="S29">
        <f>HYPERLINK("https://klasma.github.io/Logging_1783/artfynd/A 59330-2024 artfynd.xlsx", "A 59330-2024")</f>
        <v/>
      </c>
      <c r="T29">
        <f>HYPERLINK("https://klasma.github.io/Logging_1783/kartor/A 59330-2024 karta.png", "A 59330-2024")</f>
        <v/>
      </c>
      <c r="V29">
        <f>HYPERLINK("https://klasma.github.io/Logging_1783/klagomål/A 59330-2024 FSC-klagomål.docx", "A 59330-2024")</f>
        <v/>
      </c>
      <c r="W29">
        <f>HYPERLINK("https://klasma.github.io/Logging_1783/klagomålsmail/A 59330-2024 FSC-klagomål mail.docx", "A 59330-2024")</f>
        <v/>
      </c>
      <c r="X29">
        <f>HYPERLINK("https://klasma.github.io/Logging_1783/tillsyn/A 59330-2024 tillsynsbegäran.docx", "A 59330-2024")</f>
        <v/>
      </c>
      <c r="Y29">
        <f>HYPERLINK("https://klasma.github.io/Logging_1783/tillsynsmail/A 59330-2024 tillsynsbegäran mail.docx", "A 59330-2024")</f>
        <v/>
      </c>
    </row>
    <row r="30" ht="15" customHeight="1">
      <c r="A30" t="inlineStr">
        <is>
          <t>A 44095-2023</t>
        </is>
      </c>
      <c r="B30" s="1" t="n">
        <v>45188</v>
      </c>
      <c r="C30" s="1" t="n">
        <v>45949</v>
      </c>
      <c r="D30" t="inlineStr">
        <is>
          <t>VÄRMLANDS LÄN</t>
        </is>
      </c>
      <c r="E30" t="inlineStr">
        <is>
          <t>HAGFORS</t>
        </is>
      </c>
      <c r="G30" t="n">
        <v>3.6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HYPERLINK("https://klasma.github.io/Logging_1783/artfynd/A 44095-2023 artfynd.xlsx", "A 44095-2023")</f>
        <v/>
      </c>
      <c r="T30">
        <f>HYPERLINK("https://klasma.github.io/Logging_1783/kartor/A 44095-2023 karta.png", "A 44095-2023")</f>
        <v/>
      </c>
      <c r="V30">
        <f>HYPERLINK("https://klasma.github.io/Logging_1783/klagomål/A 44095-2023 FSC-klagomål.docx", "A 44095-2023")</f>
        <v/>
      </c>
      <c r="W30">
        <f>HYPERLINK("https://klasma.github.io/Logging_1783/klagomålsmail/A 44095-2023 FSC-klagomål mail.docx", "A 44095-2023")</f>
        <v/>
      </c>
      <c r="X30">
        <f>HYPERLINK("https://klasma.github.io/Logging_1783/tillsyn/A 44095-2023 tillsynsbegäran.docx", "A 44095-2023")</f>
        <v/>
      </c>
      <c r="Y30">
        <f>HYPERLINK("https://klasma.github.io/Logging_1783/tillsynsmail/A 44095-2023 tillsynsbegäran mail.docx", "A 44095-2023")</f>
        <v/>
      </c>
    </row>
    <row r="31" ht="15" customHeight="1">
      <c r="A31" t="inlineStr">
        <is>
          <t>A 33543-2025</t>
        </is>
      </c>
      <c r="B31" s="1" t="n">
        <v>45841.56418981482</v>
      </c>
      <c r="C31" s="1" t="n">
        <v>45949</v>
      </c>
      <c r="D31" t="inlineStr">
        <is>
          <t>VÄRMLANDS LÄN</t>
        </is>
      </c>
      <c r="E31" t="inlineStr">
        <is>
          <t>HAGFORS</t>
        </is>
      </c>
      <c r="F31" t="inlineStr">
        <is>
          <t>Bergvik skog väst AB</t>
        </is>
      </c>
      <c r="G31" t="n">
        <v>18.6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HYPERLINK("https://klasma.github.io/Logging_1783/artfynd/A 33543-2025 artfynd.xlsx", "A 33543-2025")</f>
        <v/>
      </c>
      <c r="T31">
        <f>HYPERLINK("https://klasma.github.io/Logging_1783/kartor/A 33543-2025 karta.png", "A 33543-2025")</f>
        <v/>
      </c>
      <c r="V31">
        <f>HYPERLINK("https://klasma.github.io/Logging_1783/klagomål/A 33543-2025 FSC-klagomål.docx", "A 33543-2025")</f>
        <v/>
      </c>
      <c r="W31">
        <f>HYPERLINK("https://klasma.github.io/Logging_1783/klagomålsmail/A 33543-2025 FSC-klagomål mail.docx", "A 33543-2025")</f>
        <v/>
      </c>
      <c r="X31">
        <f>HYPERLINK("https://klasma.github.io/Logging_1783/tillsyn/A 33543-2025 tillsynsbegäran.docx", "A 33543-2025")</f>
        <v/>
      </c>
      <c r="Y31">
        <f>HYPERLINK("https://klasma.github.io/Logging_1783/tillsynsmail/A 33543-2025 tillsynsbegäran mail.docx", "A 33543-2025")</f>
        <v/>
      </c>
      <c r="Z31">
        <f>HYPERLINK("https://klasma.github.io/Logging_1783/fåglar/A 33543-2025 prioriterade fågelarter.docx", "A 33543-2025")</f>
        <v/>
      </c>
    </row>
    <row r="32" ht="15" customHeight="1">
      <c r="A32" t="inlineStr">
        <is>
          <t>A 34125-2025</t>
        </is>
      </c>
      <c r="B32" s="1" t="n">
        <v>45845.52780092593</v>
      </c>
      <c r="C32" s="1" t="n">
        <v>45949</v>
      </c>
      <c r="D32" t="inlineStr">
        <is>
          <t>VÄRMLANDS LÄN</t>
        </is>
      </c>
      <c r="E32" t="inlineStr">
        <is>
          <t>HAGFORS</t>
        </is>
      </c>
      <c r="G32" t="n">
        <v>1.1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Luddfingersvamp</t>
        </is>
      </c>
      <c r="S32">
        <f>HYPERLINK("https://klasma.github.io/Logging_1783/artfynd/A 34125-2025 artfynd.xlsx", "A 34125-2025")</f>
        <v/>
      </c>
      <c r="T32">
        <f>HYPERLINK("https://klasma.github.io/Logging_1783/kartor/A 34125-2025 karta.png", "A 34125-2025")</f>
        <v/>
      </c>
      <c r="V32">
        <f>HYPERLINK("https://klasma.github.io/Logging_1783/klagomål/A 34125-2025 FSC-klagomål.docx", "A 34125-2025")</f>
        <v/>
      </c>
      <c r="W32">
        <f>HYPERLINK("https://klasma.github.io/Logging_1783/klagomålsmail/A 34125-2025 FSC-klagomål mail.docx", "A 34125-2025")</f>
        <v/>
      </c>
      <c r="X32">
        <f>HYPERLINK("https://klasma.github.io/Logging_1783/tillsyn/A 34125-2025 tillsynsbegäran.docx", "A 34125-2025")</f>
        <v/>
      </c>
      <c r="Y32">
        <f>HYPERLINK("https://klasma.github.io/Logging_1783/tillsynsmail/A 34125-2025 tillsynsbegäran mail.docx", "A 34125-2025")</f>
        <v/>
      </c>
    </row>
    <row r="33" ht="15" customHeight="1">
      <c r="A33" t="inlineStr">
        <is>
          <t>A 45264-2024</t>
        </is>
      </c>
      <c r="B33" s="1" t="n">
        <v>45576</v>
      </c>
      <c r="C33" s="1" t="n">
        <v>45949</v>
      </c>
      <c r="D33" t="inlineStr">
        <is>
          <t>VÄRMLANDS LÄN</t>
        </is>
      </c>
      <c r="E33" t="inlineStr">
        <is>
          <t>HAGFORS</t>
        </is>
      </c>
      <c r="F33" t="inlineStr">
        <is>
          <t>Bergvik skog väst AB</t>
        </is>
      </c>
      <c r="G33" t="n">
        <v>3.5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Nattviol</t>
        </is>
      </c>
      <c r="S33">
        <f>HYPERLINK("https://klasma.github.io/Logging_1783/artfynd/A 45264-2024 artfynd.xlsx", "A 45264-2024")</f>
        <v/>
      </c>
      <c r="T33">
        <f>HYPERLINK("https://klasma.github.io/Logging_1783/kartor/A 45264-2024 karta.png", "A 45264-2024")</f>
        <v/>
      </c>
      <c r="V33">
        <f>HYPERLINK("https://klasma.github.io/Logging_1783/klagomål/A 45264-2024 FSC-klagomål.docx", "A 45264-2024")</f>
        <v/>
      </c>
      <c r="W33">
        <f>HYPERLINK("https://klasma.github.io/Logging_1783/klagomålsmail/A 45264-2024 FSC-klagomål mail.docx", "A 45264-2024")</f>
        <v/>
      </c>
      <c r="X33">
        <f>HYPERLINK("https://klasma.github.io/Logging_1783/tillsyn/A 45264-2024 tillsynsbegäran.docx", "A 45264-2024")</f>
        <v/>
      </c>
      <c r="Y33">
        <f>HYPERLINK("https://klasma.github.io/Logging_1783/tillsynsmail/A 45264-2024 tillsynsbegäran mail.docx", "A 45264-2024")</f>
        <v/>
      </c>
    </row>
    <row r="34" ht="15" customHeight="1">
      <c r="A34" t="inlineStr">
        <is>
          <t>A 6986-2022</t>
        </is>
      </c>
      <c r="B34" s="1" t="n">
        <v>44603</v>
      </c>
      <c r="C34" s="1" t="n">
        <v>45949</v>
      </c>
      <c r="D34" t="inlineStr">
        <is>
          <t>VÄRMLANDS LÄN</t>
        </is>
      </c>
      <c r="E34" t="inlineStr">
        <is>
          <t>HAGFORS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HYPERLINK("https://klasma.github.io/Logging_1783/artfynd/A 6986-2022 artfynd.xlsx", "A 6986-2022")</f>
        <v/>
      </c>
      <c r="T34">
        <f>HYPERLINK("https://klasma.github.io/Logging_1783/kartor/A 6986-2022 karta.png", "A 6986-2022")</f>
        <v/>
      </c>
      <c r="V34">
        <f>HYPERLINK("https://klasma.github.io/Logging_1783/klagomål/A 6986-2022 FSC-klagomål.docx", "A 6986-2022")</f>
        <v/>
      </c>
      <c r="W34">
        <f>HYPERLINK("https://klasma.github.io/Logging_1783/klagomålsmail/A 6986-2022 FSC-klagomål mail.docx", "A 6986-2022")</f>
        <v/>
      </c>
      <c r="X34">
        <f>HYPERLINK("https://klasma.github.io/Logging_1783/tillsyn/A 6986-2022 tillsynsbegäran.docx", "A 6986-2022")</f>
        <v/>
      </c>
      <c r="Y34">
        <f>HYPERLINK("https://klasma.github.io/Logging_1783/tillsynsmail/A 6986-2022 tillsynsbegäran mail.docx", "A 6986-2022")</f>
        <v/>
      </c>
    </row>
    <row r="35" ht="15" customHeight="1">
      <c r="A35" t="inlineStr">
        <is>
          <t>A 42739-2022</t>
        </is>
      </c>
      <c r="B35" s="1" t="n">
        <v>44832.45053240741</v>
      </c>
      <c r="C35" s="1" t="n">
        <v>45949</v>
      </c>
      <c r="D35" t="inlineStr">
        <is>
          <t>VÄRMLANDS LÄN</t>
        </is>
      </c>
      <c r="E35" t="inlineStr">
        <is>
          <t>HAGFORS</t>
        </is>
      </c>
      <c r="F35" t="inlineStr">
        <is>
          <t>Bergvik skog väst AB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58481-2020</t>
        </is>
      </c>
      <c r="B36" s="1" t="n">
        <v>44144</v>
      </c>
      <c r="C36" s="1" t="n">
        <v>45949</v>
      </c>
      <c r="D36" t="inlineStr">
        <is>
          <t>VÄRMLANDS LÄN</t>
        </is>
      </c>
      <c r="E36" t="inlineStr">
        <is>
          <t>HAGFORS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39789-2021</t>
        </is>
      </c>
      <c r="B37" s="1" t="n">
        <v>44417</v>
      </c>
      <c r="C37" s="1" t="n">
        <v>45949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24492-2021</t>
        </is>
      </c>
      <c r="B38" s="1" t="n">
        <v>44337</v>
      </c>
      <c r="C38" s="1" t="n">
        <v>45949</v>
      </c>
      <c r="D38" t="inlineStr">
        <is>
          <t>VÄRMLANDS LÄN</t>
        </is>
      </c>
      <c r="E38" t="inlineStr">
        <is>
          <t>HAGFORS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2991-2021</t>
        </is>
      </c>
      <c r="B39" s="1" t="n">
        <v>44216</v>
      </c>
      <c r="C39" s="1" t="n">
        <v>45949</v>
      </c>
      <c r="D39" t="inlineStr">
        <is>
          <t>VÄRMLANDS LÄN</t>
        </is>
      </c>
      <c r="E39" t="inlineStr">
        <is>
          <t>HAGFORS</t>
        </is>
      </c>
      <c r="F39" t="inlineStr">
        <is>
          <t>Bergvik skog väst AB</t>
        </is>
      </c>
      <c r="G39" t="n">
        <v>9.199999999999999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19193-2021</t>
        </is>
      </c>
      <c r="B40" s="1" t="n">
        <v>44308</v>
      </c>
      <c r="C40" s="1" t="n">
        <v>45949</v>
      </c>
      <c r="D40" t="inlineStr">
        <is>
          <t>VÄRMLANDS LÄN</t>
        </is>
      </c>
      <c r="E40" t="inlineStr">
        <is>
          <t>HAGFORS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65299-2021</t>
        </is>
      </c>
      <c r="B41" s="1" t="n">
        <v>44515.6055787037</v>
      </c>
      <c r="C41" s="1" t="n">
        <v>45949</v>
      </c>
      <c r="D41" t="inlineStr">
        <is>
          <t>VÄRMLANDS LÄN</t>
        </is>
      </c>
      <c r="E41" t="inlineStr">
        <is>
          <t>HAGFORS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40843-2021</t>
        </is>
      </c>
      <c r="B42" s="1" t="n">
        <v>44421</v>
      </c>
      <c r="C42" s="1" t="n">
        <v>45949</v>
      </c>
      <c r="D42" t="inlineStr">
        <is>
          <t>VÄRMLANDS LÄN</t>
        </is>
      </c>
      <c r="E42" t="inlineStr">
        <is>
          <t>HAGFORS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39409-2021</t>
        </is>
      </c>
      <c r="B43" s="1" t="n">
        <v>44414.46858796296</v>
      </c>
      <c r="C43" s="1" t="n">
        <v>45949</v>
      </c>
      <c r="D43" t="inlineStr">
        <is>
          <t>VÄRMLANDS LÄN</t>
        </is>
      </c>
      <c r="E43" t="inlineStr">
        <is>
          <t>HAGFORS</t>
        </is>
      </c>
      <c r="F43" t="inlineStr">
        <is>
          <t>Bergvik skog väst AB</t>
        </is>
      </c>
      <c r="G43" t="n">
        <v>9.199999999999999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52379-2021</t>
        </is>
      </c>
      <c r="B44" s="1" t="n">
        <v>44465</v>
      </c>
      <c r="C44" s="1" t="n">
        <v>45949</v>
      </c>
      <c r="D44" t="inlineStr">
        <is>
          <t>VÄRMLANDS LÄN</t>
        </is>
      </c>
      <c r="E44" t="inlineStr">
        <is>
          <t>HAGFORS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73207-2021</t>
        </is>
      </c>
      <c r="B45" s="1" t="n">
        <v>44550</v>
      </c>
      <c r="C45" s="1" t="n">
        <v>45949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72412-2021</t>
        </is>
      </c>
      <c r="B46" s="1" t="n">
        <v>44545</v>
      </c>
      <c r="C46" s="1" t="n">
        <v>45949</v>
      </c>
      <c r="D46" t="inlineStr">
        <is>
          <t>VÄRMLANDS LÄN</t>
        </is>
      </c>
      <c r="E46" t="inlineStr">
        <is>
          <t>HAGFORS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64051-2021</t>
        </is>
      </c>
      <c r="B47" s="1" t="n">
        <v>44510.37704861111</v>
      </c>
      <c r="C47" s="1" t="n">
        <v>45949</v>
      </c>
      <c r="D47" t="inlineStr">
        <is>
          <t>VÄRMLANDS LÄN</t>
        </is>
      </c>
      <c r="E47" t="inlineStr">
        <is>
          <t>HAGFORS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22642-2021</t>
        </is>
      </c>
      <c r="B48" s="1" t="n">
        <v>44327.485625</v>
      </c>
      <c r="C48" s="1" t="n">
        <v>45949</v>
      </c>
      <c r="D48" t="inlineStr">
        <is>
          <t>VÄRMLANDS LÄN</t>
        </is>
      </c>
      <c r="E48" t="inlineStr">
        <is>
          <t>HAGFORS</t>
        </is>
      </c>
      <c r="F48" t="inlineStr">
        <is>
          <t>Bergvik skog väst AB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68148-2021</t>
        </is>
      </c>
      <c r="B49" s="1" t="n">
        <v>44526</v>
      </c>
      <c r="C49" s="1" t="n">
        <v>45949</v>
      </c>
      <c r="D49" t="inlineStr">
        <is>
          <t>VÄRMLANDS LÄN</t>
        </is>
      </c>
      <c r="E49" t="inlineStr">
        <is>
          <t>HAGFORS</t>
        </is>
      </c>
      <c r="F49" t="inlineStr">
        <is>
          <t>Bergvik skog väst AB</t>
        </is>
      </c>
      <c r="G49" t="n">
        <v>14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1048-2021</t>
        </is>
      </c>
      <c r="B50" s="1" t="n">
        <v>44207</v>
      </c>
      <c r="C50" s="1" t="n">
        <v>45949</v>
      </c>
      <c r="D50" t="inlineStr">
        <is>
          <t>VÄRMLANDS LÄN</t>
        </is>
      </c>
      <c r="E50" t="inlineStr">
        <is>
          <t>HAGFORS</t>
        </is>
      </c>
      <c r="F50" t="inlineStr">
        <is>
          <t>Bergvik skog väst AB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34220-2022</t>
        </is>
      </c>
      <c r="B51" s="1" t="n">
        <v>44791.68517361111</v>
      </c>
      <c r="C51" s="1" t="n">
        <v>45949</v>
      </c>
      <c r="D51" t="inlineStr">
        <is>
          <t>VÄRMLANDS LÄN</t>
        </is>
      </c>
      <c r="E51" t="inlineStr">
        <is>
          <t>HAGFORS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2419-2022</t>
        </is>
      </c>
      <c r="B52" s="1" t="n">
        <v>44579</v>
      </c>
      <c r="C52" s="1" t="n">
        <v>45949</v>
      </c>
      <c r="D52" t="inlineStr">
        <is>
          <t>VÄRMLANDS LÄN</t>
        </is>
      </c>
      <c r="E52" t="inlineStr">
        <is>
          <t>HAGFORS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37699-2021</t>
        </is>
      </c>
      <c r="B53" s="1" t="n">
        <v>44400.52291666667</v>
      </c>
      <c r="C53" s="1" t="n">
        <v>45949</v>
      </c>
      <c r="D53" t="inlineStr">
        <is>
          <t>VÄRMLANDS LÄN</t>
        </is>
      </c>
      <c r="E53" t="inlineStr">
        <is>
          <t>HAGFORS</t>
        </is>
      </c>
      <c r="F53" t="inlineStr">
        <is>
          <t>Bergvik skog väst AB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7604-2021</t>
        </is>
      </c>
      <c r="B54" s="1" t="n">
        <v>44241</v>
      </c>
      <c r="C54" s="1" t="n">
        <v>45949</v>
      </c>
      <c r="D54" t="inlineStr">
        <is>
          <t>VÄRMLANDS LÄN</t>
        </is>
      </c>
      <c r="E54" t="inlineStr">
        <is>
          <t>HAGFORS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20023-2022</t>
        </is>
      </c>
      <c r="B55" s="1" t="n">
        <v>44697</v>
      </c>
      <c r="C55" s="1" t="n">
        <v>45949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31.9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30390-2021</t>
        </is>
      </c>
      <c r="B56" s="1" t="n">
        <v>44364</v>
      </c>
      <c r="C56" s="1" t="n">
        <v>45949</v>
      </c>
      <c r="D56" t="inlineStr">
        <is>
          <t>VÄRMLANDS LÄN</t>
        </is>
      </c>
      <c r="E56" t="inlineStr">
        <is>
          <t>HAGFORS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63976-2020</t>
        </is>
      </c>
      <c r="B57" s="1" t="n">
        <v>44167</v>
      </c>
      <c r="C57" s="1" t="n">
        <v>45949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39303-2022</t>
        </is>
      </c>
      <c r="B58" s="1" t="n">
        <v>44817</v>
      </c>
      <c r="C58" s="1" t="n">
        <v>45949</v>
      </c>
      <c r="D58" t="inlineStr">
        <is>
          <t>VÄRMLANDS LÄN</t>
        </is>
      </c>
      <c r="E58" t="inlineStr">
        <is>
          <t>HAGFORS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37715-2021</t>
        </is>
      </c>
      <c r="B59" s="1" t="n">
        <v>44400</v>
      </c>
      <c r="C59" s="1" t="n">
        <v>45949</v>
      </c>
      <c r="D59" t="inlineStr">
        <is>
          <t>VÄRMLANDS LÄN</t>
        </is>
      </c>
      <c r="E59" t="inlineStr">
        <is>
          <t>HAGFORS</t>
        </is>
      </c>
      <c r="F59" t="inlineStr">
        <is>
          <t>Bergvik skog väst AB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71082-2021</t>
        </is>
      </c>
      <c r="B60" s="1" t="n">
        <v>44538</v>
      </c>
      <c r="C60" s="1" t="n">
        <v>45949</v>
      </c>
      <c r="D60" t="inlineStr">
        <is>
          <t>VÄRMLANDS LÄN</t>
        </is>
      </c>
      <c r="E60" t="inlineStr">
        <is>
          <t>HAGFORS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62891-2020</t>
        </is>
      </c>
      <c r="B61" s="1" t="n">
        <v>44161</v>
      </c>
      <c r="C61" s="1" t="n">
        <v>45949</v>
      </c>
      <c r="D61" t="inlineStr">
        <is>
          <t>VÄRMLANDS LÄN</t>
        </is>
      </c>
      <c r="E61" t="inlineStr">
        <is>
          <t>HAGFORS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13575-2021</t>
        </is>
      </c>
      <c r="B62" s="1" t="n">
        <v>44273</v>
      </c>
      <c r="C62" s="1" t="n">
        <v>45949</v>
      </c>
      <c r="D62" t="inlineStr">
        <is>
          <t>VÄRMLANDS LÄN</t>
        </is>
      </c>
      <c r="E62" t="inlineStr">
        <is>
          <t>HAGFORS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12431-2022</t>
        </is>
      </c>
      <c r="B63" s="1" t="n">
        <v>44638</v>
      </c>
      <c r="C63" s="1" t="n">
        <v>45949</v>
      </c>
      <c r="D63" t="inlineStr">
        <is>
          <t>VÄRMLANDS LÄN</t>
        </is>
      </c>
      <c r="E63" t="inlineStr">
        <is>
          <t>HAGFORS</t>
        </is>
      </c>
      <c r="G63" t="n">
        <v>11.3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65295-2021</t>
        </is>
      </c>
      <c r="B64" s="1" t="n">
        <v>44515</v>
      </c>
      <c r="C64" s="1" t="n">
        <v>45949</v>
      </c>
      <c r="D64" t="inlineStr">
        <is>
          <t>VÄRMLANDS LÄN</t>
        </is>
      </c>
      <c r="E64" t="inlineStr">
        <is>
          <t>HAGFORS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10305-2022</t>
        </is>
      </c>
      <c r="B65" s="1" t="n">
        <v>44622</v>
      </c>
      <c r="C65" s="1" t="n">
        <v>45949</v>
      </c>
      <c r="D65" t="inlineStr">
        <is>
          <t>VÄRMLANDS LÄN</t>
        </is>
      </c>
      <c r="E65" t="inlineStr">
        <is>
          <t>HAGFORS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653-2022</t>
        </is>
      </c>
      <c r="B66" s="1" t="n">
        <v>44566</v>
      </c>
      <c r="C66" s="1" t="n">
        <v>45949</v>
      </c>
      <c r="D66" t="inlineStr">
        <is>
          <t>VÄRMLANDS LÄN</t>
        </is>
      </c>
      <c r="E66" t="inlineStr">
        <is>
          <t>HAGFORS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21146-2021</t>
        </is>
      </c>
      <c r="B67" s="1" t="n">
        <v>44320.3937962963</v>
      </c>
      <c r="C67" s="1" t="n">
        <v>45949</v>
      </c>
      <c r="D67" t="inlineStr">
        <is>
          <t>VÄRMLANDS LÄN</t>
        </is>
      </c>
      <c r="E67" t="inlineStr">
        <is>
          <t>HAGFORS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7602-2022</t>
        </is>
      </c>
      <c r="B68" s="1" t="n">
        <v>44607.64876157408</v>
      </c>
      <c r="C68" s="1" t="n">
        <v>45949</v>
      </c>
      <c r="D68" t="inlineStr">
        <is>
          <t>VÄRMLANDS LÄN</t>
        </is>
      </c>
      <c r="E68" t="inlineStr">
        <is>
          <t>HAGFORS</t>
        </is>
      </c>
      <c r="F68" t="inlineStr">
        <is>
          <t>Bergvik skog väst AB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24331-2021</t>
        </is>
      </c>
      <c r="B69" s="1" t="n">
        <v>44337</v>
      </c>
      <c r="C69" s="1" t="n">
        <v>45949</v>
      </c>
      <c r="D69" t="inlineStr">
        <is>
          <t>VÄRMLANDS LÄN</t>
        </is>
      </c>
      <c r="E69" t="inlineStr">
        <is>
          <t>HAGFORS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63473-2020</t>
        </is>
      </c>
      <c r="B70" s="1" t="n">
        <v>44161</v>
      </c>
      <c r="C70" s="1" t="n">
        <v>45949</v>
      </c>
      <c r="D70" t="inlineStr">
        <is>
          <t>VÄRMLANDS LÄN</t>
        </is>
      </c>
      <c r="E70" t="inlineStr">
        <is>
          <t>HAGFORS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65551-2021</t>
        </is>
      </c>
      <c r="B71" s="1" t="n">
        <v>44516.44996527778</v>
      </c>
      <c r="C71" s="1" t="n">
        <v>45949</v>
      </c>
      <c r="D71" t="inlineStr">
        <is>
          <t>VÄRMLANDS LÄN</t>
        </is>
      </c>
      <c r="E71" t="inlineStr">
        <is>
          <t>HAGFORS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65556-2021</t>
        </is>
      </c>
      <c r="B72" s="1" t="n">
        <v>44516.45724537037</v>
      </c>
      <c r="C72" s="1" t="n">
        <v>45949</v>
      </c>
      <c r="D72" t="inlineStr">
        <is>
          <t>VÄRMLANDS LÄN</t>
        </is>
      </c>
      <c r="E72" t="inlineStr">
        <is>
          <t>HAGFORS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7606-2021</t>
        </is>
      </c>
      <c r="B73" s="1" t="n">
        <v>44241</v>
      </c>
      <c r="C73" s="1" t="n">
        <v>45949</v>
      </c>
      <c r="D73" t="inlineStr">
        <is>
          <t>VÄRMLANDS LÄN</t>
        </is>
      </c>
      <c r="E73" t="inlineStr">
        <is>
          <t>HAGFORS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44059-2021</t>
        </is>
      </c>
      <c r="B74" s="1" t="n">
        <v>44434</v>
      </c>
      <c r="C74" s="1" t="n">
        <v>45949</v>
      </c>
      <c r="D74" t="inlineStr">
        <is>
          <t>VÄRMLANDS LÄN</t>
        </is>
      </c>
      <c r="E74" t="inlineStr">
        <is>
          <t>HAGFORS</t>
        </is>
      </c>
      <c r="F74" t="inlineStr">
        <is>
          <t>Bergvik skog väst AB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29988-2022</t>
        </is>
      </c>
      <c r="B75" s="1" t="n">
        <v>44756</v>
      </c>
      <c r="C75" s="1" t="n">
        <v>45949</v>
      </c>
      <c r="D75" t="inlineStr">
        <is>
          <t>VÄRMLANDS LÄN</t>
        </is>
      </c>
      <c r="E75" t="inlineStr">
        <is>
          <t>HAGFORS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7605-2021</t>
        </is>
      </c>
      <c r="B76" s="1" t="n">
        <v>44241</v>
      </c>
      <c r="C76" s="1" t="n">
        <v>45949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12141-2021</t>
        </is>
      </c>
      <c r="B77" s="1" t="n">
        <v>44266.56918981481</v>
      </c>
      <c r="C77" s="1" t="n">
        <v>45949</v>
      </c>
      <c r="D77" t="inlineStr">
        <is>
          <t>VÄRMLANDS LÄN</t>
        </is>
      </c>
      <c r="E77" t="inlineStr">
        <is>
          <t>HAGFORS</t>
        </is>
      </c>
      <c r="F77" t="inlineStr">
        <is>
          <t>Bergvik skog väst AB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41999-2021</t>
        </is>
      </c>
      <c r="B78" s="1" t="n">
        <v>44426</v>
      </c>
      <c r="C78" s="1" t="n">
        <v>45949</v>
      </c>
      <c r="D78" t="inlineStr">
        <is>
          <t>VÄRMLANDS LÄN</t>
        </is>
      </c>
      <c r="E78" t="inlineStr">
        <is>
          <t>HAGFORS</t>
        </is>
      </c>
      <c r="F78" t="inlineStr">
        <is>
          <t>Bergvik skog väst AB</t>
        </is>
      </c>
      <c r="G78" t="n">
        <v>42.4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37024-2022</t>
        </is>
      </c>
      <c r="B79" s="1" t="n">
        <v>44806.42862268518</v>
      </c>
      <c r="C79" s="1" t="n">
        <v>45949</v>
      </c>
      <c r="D79" t="inlineStr">
        <is>
          <t>VÄRMLANDS LÄN</t>
        </is>
      </c>
      <c r="E79" t="inlineStr">
        <is>
          <t>HAGFORS</t>
        </is>
      </c>
      <c r="F79" t="inlineStr">
        <is>
          <t>Bergvik skog väst AB</t>
        </is>
      </c>
      <c r="G79" t="n">
        <v>13.2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30494-2021</t>
        </is>
      </c>
      <c r="B80" s="1" t="n">
        <v>44364</v>
      </c>
      <c r="C80" s="1" t="n">
        <v>45949</v>
      </c>
      <c r="D80" t="inlineStr">
        <is>
          <t>VÄRMLANDS LÄN</t>
        </is>
      </c>
      <c r="E80" t="inlineStr">
        <is>
          <t>HAGFORS</t>
        </is>
      </c>
      <c r="F80" t="inlineStr">
        <is>
          <t>Kyrkan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72937-2021</t>
        </is>
      </c>
      <c r="B81" s="1" t="n">
        <v>44547</v>
      </c>
      <c r="C81" s="1" t="n">
        <v>45949</v>
      </c>
      <c r="D81" t="inlineStr">
        <is>
          <t>VÄRMLANDS LÄN</t>
        </is>
      </c>
      <c r="E81" t="inlineStr">
        <is>
          <t>HAGFORS</t>
        </is>
      </c>
      <c r="F81" t="inlineStr">
        <is>
          <t>Bergvik skog väst AB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44539-2021</t>
        </is>
      </c>
      <c r="B82" s="1" t="n">
        <v>44435</v>
      </c>
      <c r="C82" s="1" t="n">
        <v>45949</v>
      </c>
      <c r="D82" t="inlineStr">
        <is>
          <t>VÄRMLANDS LÄN</t>
        </is>
      </c>
      <c r="E82" t="inlineStr">
        <is>
          <t>HAGFORS</t>
        </is>
      </c>
      <c r="F82" t="inlineStr">
        <is>
          <t>Bergvik skog väst AB</t>
        </is>
      </c>
      <c r="G82" t="n">
        <v>27.3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34075-2022</t>
        </is>
      </c>
      <c r="B83" s="1" t="n">
        <v>44791.42592592593</v>
      </c>
      <c r="C83" s="1" t="n">
        <v>45949</v>
      </c>
      <c r="D83" t="inlineStr">
        <is>
          <t>VÄRMLANDS LÄN</t>
        </is>
      </c>
      <c r="E83" t="inlineStr">
        <is>
          <t>HAGFORS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38246-2021</t>
        </is>
      </c>
      <c r="B84" s="1" t="n">
        <v>44405</v>
      </c>
      <c r="C84" s="1" t="n">
        <v>45949</v>
      </c>
      <c r="D84" t="inlineStr">
        <is>
          <t>VÄRMLANDS LÄN</t>
        </is>
      </c>
      <c r="E84" t="inlineStr">
        <is>
          <t>HAGFORS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45293-2021</t>
        </is>
      </c>
      <c r="B85" s="1" t="n">
        <v>44439</v>
      </c>
      <c r="C85" s="1" t="n">
        <v>45949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58548-2020</t>
        </is>
      </c>
      <c r="B86" s="1" t="n">
        <v>44145</v>
      </c>
      <c r="C86" s="1" t="n">
        <v>45949</v>
      </c>
      <c r="D86" t="inlineStr">
        <is>
          <t>VÄRMLANDS LÄN</t>
        </is>
      </c>
      <c r="E86" t="inlineStr">
        <is>
          <t>HAGFORS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66141-2020</t>
        </is>
      </c>
      <c r="B87" s="1" t="n">
        <v>44175</v>
      </c>
      <c r="C87" s="1" t="n">
        <v>45949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68252-2021</t>
        </is>
      </c>
      <c r="B88" s="1" t="n">
        <v>44526</v>
      </c>
      <c r="C88" s="1" t="n">
        <v>45949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17923-2022</t>
        </is>
      </c>
      <c r="B89" s="1" t="n">
        <v>44683</v>
      </c>
      <c r="C89" s="1" t="n">
        <v>45949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43473-2021</t>
        </is>
      </c>
      <c r="B90" s="1" t="n">
        <v>44432</v>
      </c>
      <c r="C90" s="1" t="n">
        <v>45949</v>
      </c>
      <c r="D90" t="inlineStr">
        <is>
          <t>VÄRMLANDS LÄN</t>
        </is>
      </c>
      <c r="E90" t="inlineStr">
        <is>
          <t>HAGFORS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33107-2021</t>
        </is>
      </c>
      <c r="B91" s="1" t="n">
        <v>44376</v>
      </c>
      <c r="C91" s="1" t="n">
        <v>45949</v>
      </c>
      <c r="D91" t="inlineStr">
        <is>
          <t>VÄRMLANDS LÄN</t>
        </is>
      </c>
      <c r="E91" t="inlineStr">
        <is>
          <t>HAGFORS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37773-2022</t>
        </is>
      </c>
      <c r="B92" s="1" t="n">
        <v>44810.64122685185</v>
      </c>
      <c r="C92" s="1" t="n">
        <v>45949</v>
      </c>
      <c r="D92" t="inlineStr">
        <is>
          <t>VÄRMLANDS LÄN</t>
        </is>
      </c>
      <c r="E92" t="inlineStr">
        <is>
          <t>HAGFORS</t>
        </is>
      </c>
      <c r="G92" t="n">
        <v>10.3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28703-2021</t>
        </is>
      </c>
      <c r="B93" s="1" t="n">
        <v>44357.43211805556</v>
      </c>
      <c r="C93" s="1" t="n">
        <v>45949</v>
      </c>
      <c r="D93" t="inlineStr">
        <is>
          <t>VÄRMLANDS LÄN</t>
        </is>
      </c>
      <c r="E93" t="inlineStr">
        <is>
          <t>HAGFORS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40601-2021</t>
        </is>
      </c>
      <c r="B94" s="1" t="n">
        <v>44420.48331018518</v>
      </c>
      <c r="C94" s="1" t="n">
        <v>45949</v>
      </c>
      <c r="D94" t="inlineStr">
        <is>
          <t>VÄRMLANDS LÄN</t>
        </is>
      </c>
      <c r="E94" t="inlineStr">
        <is>
          <t>HAGFORS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63478-2020</t>
        </is>
      </c>
      <c r="B95" s="1" t="n">
        <v>44161</v>
      </c>
      <c r="C95" s="1" t="n">
        <v>45949</v>
      </c>
      <c r="D95" t="inlineStr">
        <is>
          <t>VÄRMLANDS LÄN</t>
        </is>
      </c>
      <c r="E95" t="inlineStr">
        <is>
          <t>HAGFORS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40651-2021</t>
        </is>
      </c>
      <c r="B96" s="1" t="n">
        <v>44420.56142361111</v>
      </c>
      <c r="C96" s="1" t="n">
        <v>45949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28.9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40675-2021</t>
        </is>
      </c>
      <c r="B97" s="1" t="n">
        <v>44420.5846875</v>
      </c>
      <c r="C97" s="1" t="n">
        <v>45949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8577-2022</t>
        </is>
      </c>
      <c r="B98" s="1" t="n">
        <v>44613.54695601852</v>
      </c>
      <c r="C98" s="1" t="n">
        <v>45949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43475-2022</t>
        </is>
      </c>
      <c r="B99" s="1" t="n">
        <v>44836.91193287037</v>
      </c>
      <c r="C99" s="1" t="n">
        <v>45949</v>
      </c>
      <c r="D99" t="inlineStr">
        <is>
          <t>VÄRMLANDS LÄN</t>
        </is>
      </c>
      <c r="E99" t="inlineStr">
        <is>
          <t>HAGFORS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56567-2020</t>
        </is>
      </c>
      <c r="B100" s="1" t="n">
        <v>44137</v>
      </c>
      <c r="C100" s="1" t="n">
        <v>45949</v>
      </c>
      <c r="D100" t="inlineStr">
        <is>
          <t>VÄRMLANDS LÄN</t>
        </is>
      </c>
      <c r="E100" t="inlineStr">
        <is>
          <t>HAGFORS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21442-2022</t>
        </is>
      </c>
      <c r="B101" s="1" t="n">
        <v>44706</v>
      </c>
      <c r="C101" s="1" t="n">
        <v>45949</v>
      </c>
      <c r="D101" t="inlineStr">
        <is>
          <t>VÄRMLANDS LÄN</t>
        </is>
      </c>
      <c r="E101" t="inlineStr">
        <is>
          <t>HAGFORS</t>
        </is>
      </c>
      <c r="F101" t="inlineStr">
        <is>
          <t>Bergvik skog väst AB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51759-2022</t>
        </is>
      </c>
      <c r="B102" s="1" t="n">
        <v>44872.51354166667</v>
      </c>
      <c r="C102" s="1" t="n">
        <v>45949</v>
      </c>
      <c r="D102" t="inlineStr">
        <is>
          <t>VÄRMLANDS LÄN</t>
        </is>
      </c>
      <c r="E102" t="inlineStr">
        <is>
          <t>HAGFORS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5202-2022</t>
        </is>
      </c>
      <c r="B103" s="1" t="n">
        <v>44594</v>
      </c>
      <c r="C103" s="1" t="n">
        <v>45949</v>
      </c>
      <c r="D103" t="inlineStr">
        <is>
          <t>VÄRMLANDS LÄN</t>
        </is>
      </c>
      <c r="E103" t="inlineStr">
        <is>
          <t>HAGFORS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8378-2021</t>
        </is>
      </c>
      <c r="B104" s="1" t="n">
        <v>44245</v>
      </c>
      <c r="C104" s="1" t="n">
        <v>45949</v>
      </c>
      <c r="D104" t="inlineStr">
        <is>
          <t>VÄRMLANDS LÄN</t>
        </is>
      </c>
      <c r="E104" t="inlineStr">
        <is>
          <t>HAGFORS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66165-2020</t>
        </is>
      </c>
      <c r="B105" s="1" t="n">
        <v>44175</v>
      </c>
      <c r="C105" s="1" t="n">
        <v>45949</v>
      </c>
      <c r="D105" t="inlineStr">
        <is>
          <t>VÄRMLANDS LÄN</t>
        </is>
      </c>
      <c r="E105" t="inlineStr">
        <is>
          <t>HAGFORS</t>
        </is>
      </c>
      <c r="F105" t="inlineStr">
        <is>
          <t>Bergvik skog väst AB</t>
        </is>
      </c>
      <c r="G105" t="n">
        <v>6.8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31937-2021</t>
        </is>
      </c>
      <c r="B106" s="1" t="n">
        <v>44370</v>
      </c>
      <c r="C106" s="1" t="n">
        <v>45949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53757-2021</t>
        </is>
      </c>
      <c r="B107" s="1" t="n">
        <v>44469</v>
      </c>
      <c r="C107" s="1" t="n">
        <v>45949</v>
      </c>
      <c r="D107" t="inlineStr">
        <is>
          <t>VÄRMLANDS LÄN</t>
        </is>
      </c>
      <c r="E107" t="inlineStr">
        <is>
          <t>HAGFORS</t>
        </is>
      </c>
      <c r="F107" t="inlineStr">
        <is>
          <t>Kyrkan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70713-2021</t>
        </is>
      </c>
      <c r="B108" s="1" t="n">
        <v>44537</v>
      </c>
      <c r="C108" s="1" t="n">
        <v>45949</v>
      </c>
      <c r="D108" t="inlineStr">
        <is>
          <t>VÄRMLANDS LÄN</t>
        </is>
      </c>
      <c r="E108" t="inlineStr">
        <is>
          <t>HAGFORS</t>
        </is>
      </c>
      <c r="F108" t="inlineStr">
        <is>
          <t>Kommuner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66091-2020</t>
        </is>
      </c>
      <c r="B109" s="1" t="n">
        <v>44175</v>
      </c>
      <c r="C109" s="1" t="n">
        <v>45949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11.6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23116-2022</t>
        </is>
      </c>
      <c r="B110" s="1" t="n">
        <v>44719</v>
      </c>
      <c r="C110" s="1" t="n">
        <v>45949</v>
      </c>
      <c r="D110" t="inlineStr">
        <is>
          <t>VÄRMLANDS LÄN</t>
        </is>
      </c>
      <c r="E110" t="inlineStr">
        <is>
          <t>HAGFORS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15738-2022</t>
        </is>
      </c>
      <c r="B111" s="1" t="n">
        <v>44663</v>
      </c>
      <c r="C111" s="1" t="n">
        <v>45949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4.8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6708-2022</t>
        </is>
      </c>
      <c r="B112" s="1" t="n">
        <v>44602.43873842592</v>
      </c>
      <c r="C112" s="1" t="n">
        <v>45949</v>
      </c>
      <c r="D112" t="inlineStr">
        <is>
          <t>VÄRMLANDS LÄN</t>
        </is>
      </c>
      <c r="E112" t="inlineStr">
        <is>
          <t>HAGFORS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30707-2022</t>
        </is>
      </c>
      <c r="B113" s="1" t="n">
        <v>44763.73310185185</v>
      </c>
      <c r="C113" s="1" t="n">
        <v>45949</v>
      </c>
      <c r="D113" t="inlineStr">
        <is>
          <t>VÄRMLANDS LÄN</t>
        </is>
      </c>
      <c r="E113" t="inlineStr">
        <is>
          <t>HAGFORS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62835-2020</t>
        </is>
      </c>
      <c r="B114" s="1" t="n">
        <v>44161</v>
      </c>
      <c r="C114" s="1" t="n">
        <v>45949</v>
      </c>
      <c r="D114" t="inlineStr">
        <is>
          <t>VÄRMLANDS LÄN</t>
        </is>
      </c>
      <c r="E114" t="inlineStr">
        <is>
          <t>HAGFORS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61232-2024</t>
        </is>
      </c>
      <c r="B115" s="1" t="n">
        <v>45645</v>
      </c>
      <c r="C115" s="1" t="n">
        <v>45949</v>
      </c>
      <c r="D115" t="inlineStr">
        <is>
          <t>VÄRMLANDS LÄN</t>
        </is>
      </c>
      <c r="E115" t="inlineStr">
        <is>
          <t>HAGFORS</t>
        </is>
      </c>
      <c r="F115" t="inlineStr">
        <is>
          <t>Bergvik skog väst AB</t>
        </is>
      </c>
      <c r="G115" t="n">
        <v>6.4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3681-2024</t>
        </is>
      </c>
      <c r="B116" s="1" t="n">
        <v>45321</v>
      </c>
      <c r="C116" s="1" t="n">
        <v>45949</v>
      </c>
      <c r="D116" t="inlineStr">
        <is>
          <t>VÄRMLANDS LÄN</t>
        </is>
      </c>
      <c r="E116" t="inlineStr">
        <is>
          <t>HAGFORS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34219-2022</t>
        </is>
      </c>
      <c r="B117" s="1" t="n">
        <v>44791.68009259259</v>
      </c>
      <c r="C117" s="1" t="n">
        <v>45949</v>
      </c>
      <c r="D117" t="inlineStr">
        <is>
          <t>VÄRMLANDS LÄN</t>
        </is>
      </c>
      <c r="E117" t="inlineStr">
        <is>
          <t>HAGFORS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35622-2022</t>
        </is>
      </c>
      <c r="B118" s="1" t="n">
        <v>44799.50680555555</v>
      </c>
      <c r="C118" s="1" t="n">
        <v>45949</v>
      </c>
      <c r="D118" t="inlineStr">
        <is>
          <t>VÄRMLANDS LÄN</t>
        </is>
      </c>
      <c r="E118" t="inlineStr">
        <is>
          <t>HAGFORS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28594-2023</t>
        </is>
      </c>
      <c r="B119" s="1" t="n">
        <v>45103.57027777778</v>
      </c>
      <c r="C119" s="1" t="n">
        <v>45949</v>
      </c>
      <c r="D119" t="inlineStr">
        <is>
          <t>VÄRMLANDS LÄN</t>
        </is>
      </c>
      <c r="E119" t="inlineStr">
        <is>
          <t>HAGFORS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20436-2022</t>
        </is>
      </c>
      <c r="B120" s="1" t="n">
        <v>44699.56317129629</v>
      </c>
      <c r="C120" s="1" t="n">
        <v>45949</v>
      </c>
      <c r="D120" t="inlineStr">
        <is>
          <t>VÄRMLANDS LÄN</t>
        </is>
      </c>
      <c r="E120" t="inlineStr">
        <is>
          <t>HAGFORS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27045-2022</t>
        </is>
      </c>
      <c r="B121" s="1" t="n">
        <v>44741.31314814815</v>
      </c>
      <c r="C121" s="1" t="n">
        <v>45949</v>
      </c>
      <c r="D121" t="inlineStr">
        <is>
          <t>VÄRMLANDS LÄN</t>
        </is>
      </c>
      <c r="E121" t="inlineStr">
        <is>
          <t>HAGFORS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7304-2022</t>
        </is>
      </c>
      <c r="B122" s="1" t="n">
        <v>44606</v>
      </c>
      <c r="C122" s="1" t="n">
        <v>45949</v>
      </c>
      <c r="D122" t="inlineStr">
        <is>
          <t>VÄRMLANDS LÄN</t>
        </is>
      </c>
      <c r="E122" t="inlineStr">
        <is>
          <t>HAGFORS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3199-2022</t>
        </is>
      </c>
      <c r="B123" s="1" t="n">
        <v>44582</v>
      </c>
      <c r="C123" s="1" t="n">
        <v>45949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5.4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14850-2025</t>
        </is>
      </c>
      <c r="B124" s="1" t="n">
        <v>45743</v>
      </c>
      <c r="C124" s="1" t="n">
        <v>45949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48203-2022</t>
        </is>
      </c>
      <c r="B125" s="1" t="n">
        <v>44858</v>
      </c>
      <c r="C125" s="1" t="n">
        <v>45949</v>
      </c>
      <c r="D125" t="inlineStr">
        <is>
          <t>VÄRMLANDS LÄN</t>
        </is>
      </c>
      <c r="E125" t="inlineStr">
        <is>
          <t>HAGFORS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10096-2021</t>
        </is>
      </c>
      <c r="B126" s="1" t="n">
        <v>44256</v>
      </c>
      <c r="C126" s="1" t="n">
        <v>45949</v>
      </c>
      <c r="D126" t="inlineStr">
        <is>
          <t>VÄRMLANDS LÄN</t>
        </is>
      </c>
      <c r="E126" t="inlineStr">
        <is>
          <t>HAGFORS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2428-2021</t>
        </is>
      </c>
      <c r="B127" s="1" t="n">
        <v>44214</v>
      </c>
      <c r="C127" s="1" t="n">
        <v>45949</v>
      </c>
      <c r="D127" t="inlineStr">
        <is>
          <t>VÄRMLANDS LÄN</t>
        </is>
      </c>
      <c r="E127" t="inlineStr">
        <is>
          <t>HAGFORS</t>
        </is>
      </c>
      <c r="G127" t="n">
        <v>4.1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39059-2022</t>
        </is>
      </c>
      <c r="B128" s="1" t="n">
        <v>44817</v>
      </c>
      <c r="C128" s="1" t="n">
        <v>45949</v>
      </c>
      <c r="D128" t="inlineStr">
        <is>
          <t>VÄRMLANDS LÄN</t>
        </is>
      </c>
      <c r="E128" t="inlineStr">
        <is>
          <t>HAGFORS</t>
        </is>
      </c>
      <c r="F128" t="inlineStr">
        <is>
          <t>Bergvik skog väst AB</t>
        </is>
      </c>
      <c r="G128" t="n">
        <v>6.7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48210-2022</t>
        </is>
      </c>
      <c r="B129" s="1" t="n">
        <v>44858</v>
      </c>
      <c r="C129" s="1" t="n">
        <v>45949</v>
      </c>
      <c r="D129" t="inlineStr">
        <is>
          <t>VÄRMLANDS LÄN</t>
        </is>
      </c>
      <c r="E129" t="inlineStr">
        <is>
          <t>HAGFORS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49585-2023</t>
        </is>
      </c>
      <c r="B130" s="1" t="n">
        <v>45211.67328703704</v>
      </c>
      <c r="C130" s="1" t="n">
        <v>45949</v>
      </c>
      <c r="D130" t="inlineStr">
        <is>
          <t>VÄRMLANDS LÄN</t>
        </is>
      </c>
      <c r="E130" t="inlineStr">
        <is>
          <t>HAGFORS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65565-2021</t>
        </is>
      </c>
      <c r="B131" s="1" t="n">
        <v>44516</v>
      </c>
      <c r="C131" s="1" t="n">
        <v>45949</v>
      </c>
      <c r="D131" t="inlineStr">
        <is>
          <t>VÄRMLANDS LÄN</t>
        </is>
      </c>
      <c r="E131" t="inlineStr">
        <is>
          <t>HAGFORS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5796-2024</t>
        </is>
      </c>
      <c r="B132" s="1" t="n">
        <v>45335.4540625</v>
      </c>
      <c r="C132" s="1" t="n">
        <v>45949</v>
      </c>
      <c r="D132" t="inlineStr">
        <is>
          <t>VÄRMLANDS LÄN</t>
        </is>
      </c>
      <c r="E132" t="inlineStr">
        <is>
          <t>HAGFORS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233-2025</t>
        </is>
      </c>
      <c r="B133" s="1" t="n">
        <v>45660.37150462963</v>
      </c>
      <c r="C133" s="1" t="n">
        <v>45949</v>
      </c>
      <c r="D133" t="inlineStr">
        <is>
          <t>VÄRMLANDS LÄN</t>
        </is>
      </c>
      <c r="E133" t="inlineStr">
        <is>
          <t>HAGFORS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15538-2024</t>
        </is>
      </c>
      <c r="B134" s="1" t="n">
        <v>45401.61784722222</v>
      </c>
      <c r="C134" s="1" t="n">
        <v>45949</v>
      </c>
      <c r="D134" t="inlineStr">
        <is>
          <t>VÄRMLANDS LÄN</t>
        </is>
      </c>
      <c r="E134" t="inlineStr">
        <is>
          <t>HAGFORS</t>
        </is>
      </c>
      <c r="F134" t="inlineStr">
        <is>
          <t>Bergvik skog väst AB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72375-2021</t>
        </is>
      </c>
      <c r="B135" s="1" t="n">
        <v>44545</v>
      </c>
      <c r="C135" s="1" t="n">
        <v>45949</v>
      </c>
      <c r="D135" t="inlineStr">
        <is>
          <t>VÄRMLANDS LÄN</t>
        </is>
      </c>
      <c r="E135" t="inlineStr">
        <is>
          <t>HAGFORS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53419-2022</t>
        </is>
      </c>
      <c r="B136" s="1" t="n">
        <v>44879</v>
      </c>
      <c r="C136" s="1" t="n">
        <v>45949</v>
      </c>
      <c r="D136" t="inlineStr">
        <is>
          <t>VÄRMLANDS LÄN</t>
        </is>
      </c>
      <c r="E136" t="inlineStr">
        <is>
          <t>HAGFORS</t>
        </is>
      </c>
      <c r="F136" t="inlineStr">
        <is>
          <t>Bergvik skog väst AB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18472-2024</t>
        </is>
      </c>
      <c r="B137" s="1" t="n">
        <v>45425.50491898148</v>
      </c>
      <c r="C137" s="1" t="n">
        <v>45949</v>
      </c>
      <c r="D137" t="inlineStr">
        <is>
          <t>VÄRMLANDS LÄN</t>
        </is>
      </c>
      <c r="E137" t="inlineStr">
        <is>
          <t>HAGFORS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17402-2022</t>
        </is>
      </c>
      <c r="B138" s="1" t="n">
        <v>44678</v>
      </c>
      <c r="C138" s="1" t="n">
        <v>45949</v>
      </c>
      <c r="D138" t="inlineStr">
        <is>
          <t>VÄRMLANDS LÄN</t>
        </is>
      </c>
      <c r="E138" t="inlineStr">
        <is>
          <t>HAGFORS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60974-2024</t>
        </is>
      </c>
      <c r="B139" s="1" t="n">
        <v>45645</v>
      </c>
      <c r="C139" s="1" t="n">
        <v>45949</v>
      </c>
      <c r="D139" t="inlineStr">
        <is>
          <t>VÄRMLANDS LÄN</t>
        </is>
      </c>
      <c r="E139" t="inlineStr">
        <is>
          <t>HAGFORS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42423-2022</t>
        </is>
      </c>
      <c r="B140" s="1" t="n">
        <v>44830</v>
      </c>
      <c r="C140" s="1" t="n">
        <v>45949</v>
      </c>
      <c r="D140" t="inlineStr">
        <is>
          <t>VÄRMLANDS LÄN</t>
        </is>
      </c>
      <c r="E140" t="inlineStr">
        <is>
          <t>HAGFORS</t>
        </is>
      </c>
      <c r="G140" t="n">
        <v>10.9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62546-2022</t>
        </is>
      </c>
      <c r="B141" s="1" t="n">
        <v>44924</v>
      </c>
      <c r="C141" s="1" t="n">
        <v>45949</v>
      </c>
      <c r="D141" t="inlineStr">
        <is>
          <t>VÄRMLANDS LÄN</t>
        </is>
      </c>
      <c r="E141" t="inlineStr">
        <is>
          <t>HAGFORS</t>
        </is>
      </c>
      <c r="F141" t="inlineStr">
        <is>
          <t>Bergvik skog väst AB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1781-2024</t>
        </is>
      </c>
      <c r="B142" s="1" t="n">
        <v>45307</v>
      </c>
      <c r="C142" s="1" t="n">
        <v>45949</v>
      </c>
      <c r="D142" t="inlineStr">
        <is>
          <t>VÄRMLANDS LÄN</t>
        </is>
      </c>
      <c r="E142" t="inlineStr">
        <is>
          <t>HAGFORS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32696-2023</t>
        </is>
      </c>
      <c r="B143" s="1" t="n">
        <v>45112</v>
      </c>
      <c r="C143" s="1" t="n">
        <v>45949</v>
      </c>
      <c r="D143" t="inlineStr">
        <is>
          <t>VÄRMLANDS LÄN</t>
        </is>
      </c>
      <c r="E143" t="inlineStr">
        <is>
          <t>HAGFORS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6478-2025</t>
        </is>
      </c>
      <c r="B144" s="1" t="n">
        <v>45699</v>
      </c>
      <c r="C144" s="1" t="n">
        <v>45949</v>
      </c>
      <c r="D144" t="inlineStr">
        <is>
          <t>VÄRMLANDS LÄN</t>
        </is>
      </c>
      <c r="E144" t="inlineStr">
        <is>
          <t>HAGFORS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30158-2024</t>
        </is>
      </c>
      <c r="B145" s="1" t="n">
        <v>45489</v>
      </c>
      <c r="C145" s="1" t="n">
        <v>45949</v>
      </c>
      <c r="D145" t="inlineStr">
        <is>
          <t>VÄRMLANDS LÄN</t>
        </is>
      </c>
      <c r="E145" t="inlineStr">
        <is>
          <t>HAGFORS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17882-2025</t>
        </is>
      </c>
      <c r="B146" s="1" t="n">
        <v>45758.65695601852</v>
      </c>
      <c r="C146" s="1" t="n">
        <v>45949</v>
      </c>
      <c r="D146" t="inlineStr">
        <is>
          <t>VÄRMLANDS LÄN</t>
        </is>
      </c>
      <c r="E146" t="inlineStr">
        <is>
          <t>HAGFORS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24958-2024</t>
        </is>
      </c>
      <c r="B147" s="1" t="n">
        <v>45461</v>
      </c>
      <c r="C147" s="1" t="n">
        <v>45949</v>
      </c>
      <c r="D147" t="inlineStr">
        <is>
          <t>VÄRMLANDS LÄN</t>
        </is>
      </c>
      <c r="E147" t="inlineStr">
        <is>
          <t>HAGFORS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7332-2025</t>
        </is>
      </c>
      <c r="B148" s="1" t="n">
        <v>45703</v>
      </c>
      <c r="C148" s="1" t="n">
        <v>45949</v>
      </c>
      <c r="D148" t="inlineStr">
        <is>
          <t>VÄRMLANDS LÄN</t>
        </is>
      </c>
      <c r="E148" t="inlineStr">
        <is>
          <t>HAGFORS</t>
        </is>
      </c>
      <c r="F148" t="inlineStr">
        <is>
          <t>Kyrkan</t>
        </is>
      </c>
      <c r="G148" t="n">
        <v>15.9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17329-2024</t>
        </is>
      </c>
      <c r="B149" s="1" t="n">
        <v>45414</v>
      </c>
      <c r="C149" s="1" t="n">
        <v>45949</v>
      </c>
      <c r="D149" t="inlineStr">
        <is>
          <t>VÄRMLANDS LÄN</t>
        </is>
      </c>
      <c r="E149" t="inlineStr">
        <is>
          <t>HAGFORS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3724-2023</t>
        </is>
      </c>
      <c r="B150" s="1" t="n">
        <v>44951</v>
      </c>
      <c r="C150" s="1" t="n">
        <v>45949</v>
      </c>
      <c r="D150" t="inlineStr">
        <is>
          <t>VÄRMLANDS LÄN</t>
        </is>
      </c>
      <c r="E150" t="inlineStr">
        <is>
          <t>HAGFORS</t>
        </is>
      </c>
      <c r="F150" t="inlineStr">
        <is>
          <t>Kyrkan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44246-2022</t>
        </is>
      </c>
      <c r="B151" s="1" t="n">
        <v>44839.55957175926</v>
      </c>
      <c r="C151" s="1" t="n">
        <v>45949</v>
      </c>
      <c r="D151" t="inlineStr">
        <is>
          <t>VÄRMLANDS LÄN</t>
        </is>
      </c>
      <c r="E151" t="inlineStr">
        <is>
          <t>HAGFORS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2971-2025</t>
        </is>
      </c>
      <c r="B152" s="1" t="n">
        <v>45678.46741898148</v>
      </c>
      <c r="C152" s="1" t="n">
        <v>45949</v>
      </c>
      <c r="D152" t="inlineStr">
        <is>
          <t>VÄRMLANDS LÄN</t>
        </is>
      </c>
      <c r="E152" t="inlineStr">
        <is>
          <t>HAGFORS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3980-2025</t>
        </is>
      </c>
      <c r="B153" s="1" t="n">
        <v>45684.54350694444</v>
      </c>
      <c r="C153" s="1" t="n">
        <v>45949</v>
      </c>
      <c r="D153" t="inlineStr">
        <is>
          <t>VÄRMLANDS LÄN</t>
        </is>
      </c>
      <c r="E153" t="inlineStr">
        <is>
          <t>HAGFORS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36360-2023</t>
        </is>
      </c>
      <c r="B154" s="1" t="n">
        <v>45152</v>
      </c>
      <c r="C154" s="1" t="n">
        <v>45949</v>
      </c>
      <c r="D154" t="inlineStr">
        <is>
          <t>VÄRMLANDS LÄN</t>
        </is>
      </c>
      <c r="E154" t="inlineStr">
        <is>
          <t>HAGFORS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20081-2025</t>
        </is>
      </c>
      <c r="B155" s="1" t="n">
        <v>45772</v>
      </c>
      <c r="C155" s="1" t="n">
        <v>45949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11419-2025</t>
        </is>
      </c>
      <c r="B156" s="1" t="n">
        <v>45726</v>
      </c>
      <c r="C156" s="1" t="n">
        <v>45949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9.800000000000001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52924-2023</t>
        </is>
      </c>
      <c r="B157" s="1" t="n">
        <v>45226</v>
      </c>
      <c r="C157" s="1" t="n">
        <v>45949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39698-2021</t>
        </is>
      </c>
      <c r="B158" s="1" t="n">
        <v>44417</v>
      </c>
      <c r="C158" s="1" t="n">
        <v>45949</v>
      </c>
      <c r="D158" t="inlineStr">
        <is>
          <t>VÄRMLANDS LÄN</t>
        </is>
      </c>
      <c r="E158" t="inlineStr">
        <is>
          <t>HAGFORS</t>
        </is>
      </c>
      <c r="F158" t="inlineStr">
        <is>
          <t>Bergvik skog väst AB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17662-2025</t>
        </is>
      </c>
      <c r="B159" s="1" t="n">
        <v>45758</v>
      </c>
      <c r="C159" s="1" t="n">
        <v>45949</v>
      </c>
      <c r="D159" t="inlineStr">
        <is>
          <t>VÄRMLANDS LÄN</t>
        </is>
      </c>
      <c r="E159" t="inlineStr">
        <is>
          <t>HAGFORS</t>
        </is>
      </c>
      <c r="F159" t="inlineStr">
        <is>
          <t>Bergvik skog väst AB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5790-2024</t>
        </is>
      </c>
      <c r="B160" s="1" t="n">
        <v>45335</v>
      </c>
      <c r="C160" s="1" t="n">
        <v>45949</v>
      </c>
      <c r="D160" t="inlineStr">
        <is>
          <t>VÄRMLANDS LÄN</t>
        </is>
      </c>
      <c r="E160" t="inlineStr">
        <is>
          <t>HAGFORS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5621-2024</t>
        </is>
      </c>
      <c r="B161" s="1" t="n">
        <v>45334.58969907407</v>
      </c>
      <c r="C161" s="1" t="n">
        <v>45949</v>
      </c>
      <c r="D161" t="inlineStr">
        <is>
          <t>VÄRMLANDS LÄN</t>
        </is>
      </c>
      <c r="E161" t="inlineStr">
        <is>
          <t>HAGFORS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2085-2025</t>
        </is>
      </c>
      <c r="B162" s="1" t="n">
        <v>45672.58905092593</v>
      </c>
      <c r="C162" s="1" t="n">
        <v>45949</v>
      </c>
      <c r="D162" t="inlineStr">
        <is>
          <t>VÄRMLANDS LÄN</t>
        </is>
      </c>
      <c r="E162" t="inlineStr">
        <is>
          <t>HAGFORS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72365-2021</t>
        </is>
      </c>
      <c r="B163" s="1" t="n">
        <v>44545</v>
      </c>
      <c r="C163" s="1" t="n">
        <v>45949</v>
      </c>
      <c r="D163" t="inlineStr">
        <is>
          <t>VÄRMLANDS LÄN</t>
        </is>
      </c>
      <c r="E163" t="inlineStr">
        <is>
          <t>HAGFORS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1710-2025</t>
        </is>
      </c>
      <c r="B164" s="1" t="n">
        <v>45671.31046296296</v>
      </c>
      <c r="C164" s="1" t="n">
        <v>45949</v>
      </c>
      <c r="D164" t="inlineStr">
        <is>
          <t>VÄRMLANDS LÄN</t>
        </is>
      </c>
      <c r="E164" t="inlineStr">
        <is>
          <t>HAGFORS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51346-2022</t>
        </is>
      </c>
      <c r="B165" s="1" t="n">
        <v>44869.3710300926</v>
      </c>
      <c r="C165" s="1" t="n">
        <v>45949</v>
      </c>
      <c r="D165" t="inlineStr">
        <is>
          <t>VÄRMLANDS LÄN</t>
        </is>
      </c>
      <c r="E165" t="inlineStr">
        <is>
          <t>HAGFORS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48276-2024</t>
        </is>
      </c>
      <c r="B166" s="1" t="n">
        <v>45590</v>
      </c>
      <c r="C166" s="1" t="n">
        <v>45949</v>
      </c>
      <c r="D166" t="inlineStr">
        <is>
          <t>VÄRMLANDS LÄN</t>
        </is>
      </c>
      <c r="E166" t="inlineStr">
        <is>
          <t>HAGFORS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54751-2022</t>
        </is>
      </c>
      <c r="B167" s="1" t="n">
        <v>44883</v>
      </c>
      <c r="C167" s="1" t="n">
        <v>45949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32149-2023</t>
        </is>
      </c>
      <c r="B168" s="1" t="n">
        <v>45107</v>
      </c>
      <c r="C168" s="1" t="n">
        <v>45949</v>
      </c>
      <c r="D168" t="inlineStr">
        <is>
          <t>VÄRMLANDS LÄN</t>
        </is>
      </c>
      <c r="E168" t="inlineStr">
        <is>
          <t>HAGFORS</t>
        </is>
      </c>
      <c r="G168" t="n">
        <v>9.1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52494-2024</t>
        </is>
      </c>
      <c r="B169" s="1" t="n">
        <v>45609.56731481481</v>
      </c>
      <c r="C169" s="1" t="n">
        <v>45949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17774-2024</t>
        </is>
      </c>
      <c r="B170" s="1" t="n">
        <v>45418.65559027778</v>
      </c>
      <c r="C170" s="1" t="n">
        <v>45949</v>
      </c>
      <c r="D170" t="inlineStr">
        <is>
          <t>VÄRMLANDS LÄN</t>
        </is>
      </c>
      <c r="E170" t="inlineStr">
        <is>
          <t>HAGFORS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61818-2023</t>
        </is>
      </c>
      <c r="B171" s="1" t="n">
        <v>45266</v>
      </c>
      <c r="C171" s="1" t="n">
        <v>45949</v>
      </c>
      <c r="D171" t="inlineStr">
        <is>
          <t>VÄRMLANDS LÄN</t>
        </is>
      </c>
      <c r="E171" t="inlineStr">
        <is>
          <t>HAGFORS</t>
        </is>
      </c>
      <c r="G171" t="n">
        <v>8.6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5338-2025</t>
        </is>
      </c>
      <c r="B172" s="1" t="n">
        <v>45692.5511574074</v>
      </c>
      <c r="C172" s="1" t="n">
        <v>45949</v>
      </c>
      <c r="D172" t="inlineStr">
        <is>
          <t>VÄRMLANDS LÄN</t>
        </is>
      </c>
      <c r="E172" t="inlineStr">
        <is>
          <t>HAGFORS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15637-2025</t>
        </is>
      </c>
      <c r="B173" s="1" t="n">
        <v>45748.38106481481</v>
      </c>
      <c r="C173" s="1" t="n">
        <v>45949</v>
      </c>
      <c r="D173" t="inlineStr">
        <is>
          <t>VÄRMLANDS LÄN</t>
        </is>
      </c>
      <c r="E173" t="inlineStr">
        <is>
          <t>HAGFORS</t>
        </is>
      </c>
      <c r="F173" t="inlineStr">
        <is>
          <t>Kyrkan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3963-2025</t>
        </is>
      </c>
      <c r="B174" s="1" t="n">
        <v>45684.50480324074</v>
      </c>
      <c r="C174" s="1" t="n">
        <v>45949</v>
      </c>
      <c r="D174" t="inlineStr">
        <is>
          <t>VÄRMLANDS LÄN</t>
        </is>
      </c>
      <c r="E174" t="inlineStr">
        <is>
          <t>HAGFORS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12434-2022</t>
        </is>
      </c>
      <c r="B175" s="1" t="n">
        <v>44638</v>
      </c>
      <c r="C175" s="1" t="n">
        <v>45949</v>
      </c>
      <c r="D175" t="inlineStr">
        <is>
          <t>VÄRMLANDS LÄN</t>
        </is>
      </c>
      <c r="E175" t="inlineStr">
        <is>
          <t>HAGFORS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10562-2024</t>
        </is>
      </c>
      <c r="B176" s="1" t="n">
        <v>45366.59958333334</v>
      </c>
      <c r="C176" s="1" t="n">
        <v>45949</v>
      </c>
      <c r="D176" t="inlineStr">
        <is>
          <t>VÄRMLANDS LÄN</t>
        </is>
      </c>
      <c r="E176" t="inlineStr">
        <is>
          <t>HAGFORS</t>
        </is>
      </c>
      <c r="F176" t="inlineStr">
        <is>
          <t>Bergvik skog väst AB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5482-2022</t>
        </is>
      </c>
      <c r="B177" s="1" t="n">
        <v>44595.48184027777</v>
      </c>
      <c r="C177" s="1" t="n">
        <v>45949</v>
      </c>
      <c r="D177" t="inlineStr">
        <is>
          <t>VÄRMLANDS LÄN</t>
        </is>
      </c>
      <c r="E177" t="inlineStr">
        <is>
          <t>HAGFORS</t>
        </is>
      </c>
      <c r="G177" t="n">
        <v>4.9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5612-2024</t>
        </is>
      </c>
      <c r="B178" s="1" t="n">
        <v>45334</v>
      </c>
      <c r="C178" s="1" t="n">
        <v>45949</v>
      </c>
      <c r="D178" t="inlineStr">
        <is>
          <t>VÄRMLANDS LÄN</t>
        </is>
      </c>
      <c r="E178" t="inlineStr">
        <is>
          <t>HAGFORS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8129-2024</t>
        </is>
      </c>
      <c r="B179" s="1" t="n">
        <v>45351</v>
      </c>
      <c r="C179" s="1" t="n">
        <v>45949</v>
      </c>
      <c r="D179" t="inlineStr">
        <is>
          <t>VÄRMLANDS LÄN</t>
        </is>
      </c>
      <c r="E179" t="inlineStr">
        <is>
          <t>HAGFORS</t>
        </is>
      </c>
      <c r="F179" t="inlineStr">
        <is>
          <t>Kyrkan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40692-2022</t>
        </is>
      </c>
      <c r="B180" s="1" t="n">
        <v>44824</v>
      </c>
      <c r="C180" s="1" t="n">
        <v>45949</v>
      </c>
      <c r="D180" t="inlineStr">
        <is>
          <t>VÄRMLANDS LÄN</t>
        </is>
      </c>
      <c r="E180" t="inlineStr">
        <is>
          <t>HAGFORS</t>
        </is>
      </c>
      <c r="F180" t="inlineStr">
        <is>
          <t>Bergvik skog väst AB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20487-2025</t>
        </is>
      </c>
      <c r="B181" s="1" t="n">
        <v>45775</v>
      </c>
      <c r="C181" s="1" t="n">
        <v>45949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60167-2023</t>
        </is>
      </c>
      <c r="B182" s="1" t="n">
        <v>45258</v>
      </c>
      <c r="C182" s="1" t="n">
        <v>45949</v>
      </c>
      <c r="D182" t="inlineStr">
        <is>
          <t>VÄRMLANDS LÄN</t>
        </is>
      </c>
      <c r="E182" t="inlineStr">
        <is>
          <t>HAGFORS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60178-2023</t>
        </is>
      </c>
      <c r="B183" s="1" t="n">
        <v>45258</v>
      </c>
      <c r="C183" s="1" t="n">
        <v>45949</v>
      </c>
      <c r="D183" t="inlineStr">
        <is>
          <t>VÄRMLANDS LÄN</t>
        </is>
      </c>
      <c r="E183" t="inlineStr">
        <is>
          <t>HAGFORS</t>
        </is>
      </c>
      <c r="F183" t="inlineStr">
        <is>
          <t>Bergvik skog väst AB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46832-2025</t>
        </is>
      </c>
      <c r="B184" s="1" t="n">
        <v>45927.48753472222</v>
      </c>
      <c r="C184" s="1" t="n">
        <v>45949</v>
      </c>
      <c r="D184" t="inlineStr">
        <is>
          <t>VÄRMLANDS LÄN</t>
        </is>
      </c>
      <c r="E184" t="inlineStr">
        <is>
          <t>HAGFORS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47021-2023</t>
        </is>
      </c>
      <c r="B185" s="1" t="n">
        <v>45201.51458333333</v>
      </c>
      <c r="C185" s="1" t="n">
        <v>45949</v>
      </c>
      <c r="D185" t="inlineStr">
        <is>
          <t>VÄRMLANDS LÄN</t>
        </is>
      </c>
      <c r="E185" t="inlineStr">
        <is>
          <t>HAGFORS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4748-2024</t>
        </is>
      </c>
      <c r="B186" s="1" t="n">
        <v>45328.65340277777</v>
      </c>
      <c r="C186" s="1" t="n">
        <v>45949</v>
      </c>
      <c r="D186" t="inlineStr">
        <is>
          <t>VÄRMLANDS LÄN</t>
        </is>
      </c>
      <c r="E186" t="inlineStr">
        <is>
          <t>HAGFORS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29492-2024</t>
        </is>
      </c>
      <c r="B187" s="1" t="n">
        <v>45484</v>
      </c>
      <c r="C187" s="1" t="n">
        <v>45949</v>
      </c>
      <c r="D187" t="inlineStr">
        <is>
          <t>VÄRMLANDS LÄN</t>
        </is>
      </c>
      <c r="E187" t="inlineStr">
        <is>
          <t>HAGFORS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31661-2022</t>
        </is>
      </c>
      <c r="B188" s="1" t="n">
        <v>44776.29803240741</v>
      </c>
      <c r="C188" s="1" t="n">
        <v>45949</v>
      </c>
      <c r="D188" t="inlineStr">
        <is>
          <t>VÄRMLANDS LÄN</t>
        </is>
      </c>
      <c r="E188" t="inlineStr">
        <is>
          <t>HAGFORS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71447-2021</t>
        </is>
      </c>
      <c r="B189" s="1" t="n">
        <v>44540.45888888889</v>
      </c>
      <c r="C189" s="1" t="n">
        <v>45949</v>
      </c>
      <c r="D189" t="inlineStr">
        <is>
          <t>VÄRMLANDS LÄN</t>
        </is>
      </c>
      <c r="E189" t="inlineStr">
        <is>
          <t>HAGFORS</t>
        </is>
      </c>
      <c r="F189" t="inlineStr">
        <is>
          <t>Bergvik skog väst AB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63957-2020</t>
        </is>
      </c>
      <c r="B190" s="1" t="n">
        <v>44167</v>
      </c>
      <c r="C190" s="1" t="n">
        <v>45949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25.9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8820-2024</t>
        </is>
      </c>
      <c r="B191" s="1" t="n">
        <v>45356</v>
      </c>
      <c r="C191" s="1" t="n">
        <v>45949</v>
      </c>
      <c r="D191" t="inlineStr">
        <is>
          <t>VÄRMLANDS LÄN</t>
        </is>
      </c>
      <c r="E191" t="inlineStr">
        <is>
          <t>HAGFORS</t>
        </is>
      </c>
      <c r="G191" t="n">
        <v>4.4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52083-2024</t>
        </is>
      </c>
      <c r="B192" s="1" t="n">
        <v>45608.38739583334</v>
      </c>
      <c r="C192" s="1" t="n">
        <v>45949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22007-2021</t>
        </is>
      </c>
      <c r="B193" s="1" t="n">
        <v>44323</v>
      </c>
      <c r="C193" s="1" t="n">
        <v>45949</v>
      </c>
      <c r="D193" t="inlineStr">
        <is>
          <t>VÄRMLANDS LÄN</t>
        </is>
      </c>
      <c r="E193" t="inlineStr">
        <is>
          <t>HAGFORS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16525-2023</t>
        </is>
      </c>
      <c r="B194" s="1" t="n">
        <v>45029.66664351852</v>
      </c>
      <c r="C194" s="1" t="n">
        <v>45949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44125-2021</t>
        </is>
      </c>
      <c r="B195" s="1" t="n">
        <v>44434</v>
      </c>
      <c r="C195" s="1" t="n">
        <v>45949</v>
      </c>
      <c r="D195" t="inlineStr">
        <is>
          <t>VÄRMLANDS LÄN</t>
        </is>
      </c>
      <c r="E195" t="inlineStr">
        <is>
          <t>HAGFORS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24908-2024</t>
        </is>
      </c>
      <c r="B196" s="1" t="n">
        <v>45461</v>
      </c>
      <c r="C196" s="1" t="n">
        <v>45949</v>
      </c>
      <c r="D196" t="inlineStr">
        <is>
          <t>VÄRMLANDS LÄN</t>
        </is>
      </c>
      <c r="E196" t="inlineStr">
        <is>
          <t>HAGFORS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41603-2023</t>
        </is>
      </c>
      <c r="B197" s="1" t="n">
        <v>45175</v>
      </c>
      <c r="C197" s="1" t="n">
        <v>45949</v>
      </c>
      <c r="D197" t="inlineStr">
        <is>
          <t>VÄRMLANDS LÄN</t>
        </is>
      </c>
      <c r="E197" t="inlineStr">
        <is>
          <t>HAGFORS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22031-2023</t>
        </is>
      </c>
      <c r="B198" s="1" t="n">
        <v>45069</v>
      </c>
      <c r="C198" s="1" t="n">
        <v>45949</v>
      </c>
      <c r="D198" t="inlineStr">
        <is>
          <t>VÄRMLANDS LÄN</t>
        </is>
      </c>
      <c r="E198" t="inlineStr">
        <is>
          <t>HAGFORS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24721-2024</t>
        </is>
      </c>
      <c r="B199" s="1" t="n">
        <v>45460.63473379629</v>
      </c>
      <c r="C199" s="1" t="n">
        <v>45949</v>
      </c>
      <c r="D199" t="inlineStr">
        <is>
          <t>VÄRMLANDS LÄN</t>
        </is>
      </c>
      <c r="E199" t="inlineStr">
        <is>
          <t>HAGFORS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54746-2024</t>
        </is>
      </c>
      <c r="B200" s="1" t="n">
        <v>45618.44652777778</v>
      </c>
      <c r="C200" s="1" t="n">
        <v>45949</v>
      </c>
      <c r="D200" t="inlineStr">
        <is>
          <t>VÄRMLANDS LÄN</t>
        </is>
      </c>
      <c r="E200" t="inlineStr">
        <is>
          <t>HAGFORS</t>
        </is>
      </c>
      <c r="F200" t="inlineStr">
        <is>
          <t>Bergvik skog väst AB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34063-2021</t>
        </is>
      </c>
      <c r="B201" s="1" t="n">
        <v>44379.39650462963</v>
      </c>
      <c r="C201" s="1" t="n">
        <v>45949</v>
      </c>
      <c r="D201" t="inlineStr">
        <is>
          <t>VÄRMLANDS LÄN</t>
        </is>
      </c>
      <c r="E201" t="inlineStr">
        <is>
          <t>HAGFORS</t>
        </is>
      </c>
      <c r="F201" t="inlineStr">
        <is>
          <t>Bergvik skog väst AB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10297-2025</t>
        </is>
      </c>
      <c r="B202" s="1" t="n">
        <v>45720.42957175926</v>
      </c>
      <c r="C202" s="1" t="n">
        <v>45949</v>
      </c>
      <c r="D202" t="inlineStr">
        <is>
          <t>VÄRMLANDS LÄN</t>
        </is>
      </c>
      <c r="E202" t="inlineStr">
        <is>
          <t>HAGFORS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10310-2021</t>
        </is>
      </c>
      <c r="B203" s="1" t="n">
        <v>44257</v>
      </c>
      <c r="C203" s="1" t="n">
        <v>45949</v>
      </c>
      <c r="D203" t="inlineStr">
        <is>
          <t>VÄRMLANDS LÄN</t>
        </is>
      </c>
      <c r="E203" t="inlineStr">
        <is>
          <t>HAGFORS</t>
        </is>
      </c>
      <c r="G203" t="n">
        <v>8.5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12673-2024</t>
        </is>
      </c>
      <c r="B204" s="1" t="n">
        <v>45384</v>
      </c>
      <c r="C204" s="1" t="n">
        <v>45949</v>
      </c>
      <c r="D204" t="inlineStr">
        <is>
          <t>VÄRMLANDS LÄN</t>
        </is>
      </c>
      <c r="E204" t="inlineStr">
        <is>
          <t>HAGFORS</t>
        </is>
      </c>
      <c r="F204" t="inlineStr">
        <is>
          <t>Bergvik skog väst AB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32627-2023</t>
        </is>
      </c>
      <c r="B205" s="1" t="n">
        <v>45121</v>
      </c>
      <c r="C205" s="1" t="n">
        <v>45949</v>
      </c>
      <c r="D205" t="inlineStr">
        <is>
          <t>VÄRMLANDS LÄN</t>
        </is>
      </c>
      <c r="E205" t="inlineStr">
        <is>
          <t>HAGFORS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55137-2024</t>
        </is>
      </c>
      <c r="B206" s="1" t="n">
        <v>45621.4802199074</v>
      </c>
      <c r="C206" s="1" t="n">
        <v>45949</v>
      </c>
      <c r="D206" t="inlineStr">
        <is>
          <t>VÄRMLANDS LÄN</t>
        </is>
      </c>
      <c r="E206" t="inlineStr">
        <is>
          <t>HAGFORS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45218-2021</t>
        </is>
      </c>
      <c r="B207" s="1" t="n">
        <v>44439</v>
      </c>
      <c r="C207" s="1" t="n">
        <v>45949</v>
      </c>
      <c r="D207" t="inlineStr">
        <is>
          <t>VÄRMLANDS LÄN</t>
        </is>
      </c>
      <c r="E207" t="inlineStr">
        <is>
          <t>HAGFORS</t>
        </is>
      </c>
      <c r="F207" t="inlineStr">
        <is>
          <t>Bergvik skog väst AB</t>
        </is>
      </c>
      <c r="G207" t="n">
        <v>49.5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4012-2025</t>
        </is>
      </c>
      <c r="B208" s="1" t="n">
        <v>45684.57827546296</v>
      </c>
      <c r="C208" s="1" t="n">
        <v>45949</v>
      </c>
      <c r="D208" t="inlineStr">
        <is>
          <t>VÄRMLANDS LÄN</t>
        </is>
      </c>
      <c r="E208" t="inlineStr">
        <is>
          <t>HAGFORS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31812-2024</t>
        </is>
      </c>
      <c r="B209" s="1" t="n">
        <v>45509</v>
      </c>
      <c r="C209" s="1" t="n">
        <v>45949</v>
      </c>
      <c r="D209" t="inlineStr">
        <is>
          <t>VÄRMLANDS LÄN</t>
        </is>
      </c>
      <c r="E209" t="inlineStr">
        <is>
          <t>HAGFORS</t>
        </is>
      </c>
      <c r="F209" t="inlineStr">
        <is>
          <t>Kommuner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11367-2025</t>
        </is>
      </c>
      <c r="B210" s="1" t="n">
        <v>45726.54690972222</v>
      </c>
      <c r="C210" s="1" t="n">
        <v>45949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56895-2023</t>
        </is>
      </c>
      <c r="B211" s="1" t="n">
        <v>45244</v>
      </c>
      <c r="C211" s="1" t="n">
        <v>45949</v>
      </c>
      <c r="D211" t="inlineStr">
        <is>
          <t>VÄRMLANDS LÄN</t>
        </is>
      </c>
      <c r="E211" t="inlineStr">
        <is>
          <t>HAGFORS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55758-2024</t>
        </is>
      </c>
      <c r="B212" s="1" t="n">
        <v>45623</v>
      </c>
      <c r="C212" s="1" t="n">
        <v>45949</v>
      </c>
      <c r="D212" t="inlineStr">
        <is>
          <t>VÄRMLANDS LÄN</t>
        </is>
      </c>
      <c r="E212" t="inlineStr">
        <is>
          <t>HAGFORS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1464-2023</t>
        </is>
      </c>
      <c r="B213" s="1" t="n">
        <v>44937</v>
      </c>
      <c r="C213" s="1" t="n">
        <v>45949</v>
      </c>
      <c r="D213" t="inlineStr">
        <is>
          <t>VÄRMLANDS LÄN</t>
        </is>
      </c>
      <c r="E213" t="inlineStr">
        <is>
          <t>HAGFORS</t>
        </is>
      </c>
      <c r="F213" t="inlineStr">
        <is>
          <t>Bergvik skog väst AB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25349-2023</t>
        </is>
      </c>
      <c r="B214" s="1" t="n">
        <v>45087.93266203703</v>
      </c>
      <c r="C214" s="1" t="n">
        <v>45949</v>
      </c>
      <c r="D214" t="inlineStr">
        <is>
          <t>VÄRMLANDS LÄN</t>
        </is>
      </c>
      <c r="E214" t="inlineStr">
        <is>
          <t>HAGFORS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35088-2024</t>
        </is>
      </c>
      <c r="B215" s="1" t="n">
        <v>45527.71361111111</v>
      </c>
      <c r="C215" s="1" t="n">
        <v>45949</v>
      </c>
      <c r="D215" t="inlineStr">
        <is>
          <t>VÄRMLANDS LÄN</t>
        </is>
      </c>
      <c r="E215" t="inlineStr">
        <is>
          <t>HAGFORS</t>
        </is>
      </c>
      <c r="F215" t="inlineStr">
        <is>
          <t>Bergvik skog väst AB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2436-2021</t>
        </is>
      </c>
      <c r="B216" s="1" t="n">
        <v>44214</v>
      </c>
      <c r="C216" s="1" t="n">
        <v>45949</v>
      </c>
      <c r="D216" t="inlineStr">
        <is>
          <t>VÄRMLANDS LÄN</t>
        </is>
      </c>
      <c r="E216" t="inlineStr">
        <is>
          <t>HAGFORS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4834-2021</t>
        </is>
      </c>
      <c r="B217" s="1" t="n">
        <v>44225</v>
      </c>
      <c r="C217" s="1" t="n">
        <v>45949</v>
      </c>
      <c r="D217" t="inlineStr">
        <is>
          <t>VÄRMLANDS LÄN</t>
        </is>
      </c>
      <c r="E217" t="inlineStr">
        <is>
          <t>HAGFORS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15886-2022</t>
        </is>
      </c>
      <c r="B218" s="1" t="n">
        <v>44664.50883101852</v>
      </c>
      <c r="C218" s="1" t="n">
        <v>45949</v>
      </c>
      <c r="D218" t="inlineStr">
        <is>
          <t>VÄRMLANDS LÄN</t>
        </is>
      </c>
      <c r="E218" t="inlineStr">
        <is>
          <t>HAGFORS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17750-2023</t>
        </is>
      </c>
      <c r="B219" s="1" t="n">
        <v>45037</v>
      </c>
      <c r="C219" s="1" t="n">
        <v>45949</v>
      </c>
      <c r="D219" t="inlineStr">
        <is>
          <t>VÄRMLANDS LÄN</t>
        </is>
      </c>
      <c r="E219" t="inlineStr">
        <is>
          <t>HAGFORS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44182-2024</t>
        </is>
      </c>
      <c r="B220" s="1" t="n">
        <v>45572</v>
      </c>
      <c r="C220" s="1" t="n">
        <v>45949</v>
      </c>
      <c r="D220" t="inlineStr">
        <is>
          <t>VÄRMLANDS LÄN</t>
        </is>
      </c>
      <c r="E220" t="inlineStr">
        <is>
          <t>HAGFORS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16319-2023</t>
        </is>
      </c>
      <c r="B221" s="1" t="n">
        <v>45028</v>
      </c>
      <c r="C221" s="1" t="n">
        <v>45949</v>
      </c>
      <c r="D221" t="inlineStr">
        <is>
          <t>VÄRMLANDS LÄN</t>
        </is>
      </c>
      <c r="E221" t="inlineStr">
        <is>
          <t>HAGFORS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1735-2023</t>
        </is>
      </c>
      <c r="B222" s="1" t="n">
        <v>44938</v>
      </c>
      <c r="C222" s="1" t="n">
        <v>45949</v>
      </c>
      <c r="D222" t="inlineStr">
        <is>
          <t>VÄRMLANDS LÄN</t>
        </is>
      </c>
      <c r="E222" t="inlineStr">
        <is>
          <t>HAGFORS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29373-2023</t>
        </is>
      </c>
      <c r="B223" s="1" t="n">
        <v>45106</v>
      </c>
      <c r="C223" s="1" t="n">
        <v>45949</v>
      </c>
      <c r="D223" t="inlineStr">
        <is>
          <t>VÄRMLANDS LÄN</t>
        </is>
      </c>
      <c r="E223" t="inlineStr">
        <is>
          <t>HAGFORS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2371-2025</t>
        </is>
      </c>
      <c r="B224" s="1" t="n">
        <v>45673.7546875</v>
      </c>
      <c r="C224" s="1" t="n">
        <v>45949</v>
      </c>
      <c r="D224" t="inlineStr">
        <is>
          <t>VÄRMLANDS LÄN</t>
        </is>
      </c>
      <c r="E224" t="inlineStr">
        <is>
          <t>HAGFORS</t>
        </is>
      </c>
      <c r="G224" t="n">
        <v>4.9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42150-2024</t>
        </is>
      </c>
      <c r="B225" s="1" t="n">
        <v>45562.44609953704</v>
      </c>
      <c r="C225" s="1" t="n">
        <v>45949</v>
      </c>
      <c r="D225" t="inlineStr">
        <is>
          <t>VÄRMLANDS LÄN</t>
        </is>
      </c>
      <c r="E225" t="inlineStr">
        <is>
          <t>HAGFORS</t>
        </is>
      </c>
      <c r="F225" t="inlineStr">
        <is>
          <t>Bergvik skog väst AB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11126-2024</t>
        </is>
      </c>
      <c r="B226" s="1" t="n">
        <v>45371.42046296296</v>
      </c>
      <c r="C226" s="1" t="n">
        <v>45949</v>
      </c>
      <c r="D226" t="inlineStr">
        <is>
          <t>VÄRMLANDS LÄN</t>
        </is>
      </c>
      <c r="E226" t="inlineStr">
        <is>
          <t>HAGFORS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4260-2023</t>
        </is>
      </c>
      <c r="B227" s="1" t="n">
        <v>44953</v>
      </c>
      <c r="C227" s="1" t="n">
        <v>45949</v>
      </c>
      <c r="D227" t="inlineStr">
        <is>
          <t>VÄRMLANDS LÄN</t>
        </is>
      </c>
      <c r="E227" t="inlineStr">
        <is>
          <t>HAGFORS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26615-2024</t>
        </is>
      </c>
      <c r="B228" s="1" t="n">
        <v>45469</v>
      </c>
      <c r="C228" s="1" t="n">
        <v>45949</v>
      </c>
      <c r="D228" t="inlineStr">
        <is>
          <t>VÄRMLANDS LÄN</t>
        </is>
      </c>
      <c r="E228" t="inlineStr">
        <is>
          <t>HAGFORS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17733-2025</t>
        </is>
      </c>
      <c r="B229" s="1" t="n">
        <v>45758</v>
      </c>
      <c r="C229" s="1" t="n">
        <v>45949</v>
      </c>
      <c r="D229" t="inlineStr">
        <is>
          <t>VÄRMLANDS LÄN</t>
        </is>
      </c>
      <c r="E229" t="inlineStr">
        <is>
          <t>HAGFORS</t>
        </is>
      </c>
      <c r="F229" t="inlineStr">
        <is>
          <t>Bergvik skog väst AB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8842-2025</t>
        </is>
      </c>
      <c r="B230" s="1" t="n">
        <v>45713</v>
      </c>
      <c r="C230" s="1" t="n">
        <v>45949</v>
      </c>
      <c r="D230" t="inlineStr">
        <is>
          <t>VÄRMLANDS LÄN</t>
        </is>
      </c>
      <c r="E230" t="inlineStr">
        <is>
          <t>HAGFORS</t>
        </is>
      </c>
      <c r="F230" t="inlineStr">
        <is>
          <t>Bergvik skog väst AB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53192-2022</t>
        </is>
      </c>
      <c r="B231" s="1" t="n">
        <v>44876.58167824074</v>
      </c>
      <c r="C231" s="1" t="n">
        <v>45949</v>
      </c>
      <c r="D231" t="inlineStr">
        <is>
          <t>VÄRMLANDS LÄN</t>
        </is>
      </c>
      <c r="E231" t="inlineStr">
        <is>
          <t>HAGFORS</t>
        </is>
      </c>
      <c r="F231" t="inlineStr">
        <is>
          <t>Bergvik skog väst AB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46560-2025</t>
        </is>
      </c>
      <c r="B232" s="1" t="n">
        <v>45926.35246527778</v>
      </c>
      <c r="C232" s="1" t="n">
        <v>45949</v>
      </c>
      <c r="D232" t="inlineStr">
        <is>
          <t>VÄRMLANDS LÄN</t>
        </is>
      </c>
      <c r="E232" t="inlineStr">
        <is>
          <t>HAGFORS</t>
        </is>
      </c>
      <c r="F232" t="inlineStr">
        <is>
          <t>Bergvik skog väst AB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40835-2023</t>
        </is>
      </c>
      <c r="B233" s="1" t="n">
        <v>45172</v>
      </c>
      <c r="C233" s="1" t="n">
        <v>45949</v>
      </c>
      <c r="D233" t="inlineStr">
        <is>
          <t>VÄRMLANDS LÄN</t>
        </is>
      </c>
      <c r="E233" t="inlineStr">
        <is>
          <t>HAGFORS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19391-2025</t>
        </is>
      </c>
      <c r="B234" s="1" t="n">
        <v>45769.66221064814</v>
      </c>
      <c r="C234" s="1" t="n">
        <v>45949</v>
      </c>
      <c r="D234" t="inlineStr">
        <is>
          <t>VÄRMLANDS LÄN</t>
        </is>
      </c>
      <c r="E234" t="inlineStr">
        <is>
          <t>HAGFORS</t>
        </is>
      </c>
      <c r="G234" t="n">
        <v>6.2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24638-2023</t>
        </is>
      </c>
      <c r="B235" s="1" t="n">
        <v>45084.42386574074</v>
      </c>
      <c r="C235" s="1" t="n">
        <v>45949</v>
      </c>
      <c r="D235" t="inlineStr">
        <is>
          <t>VÄRMLANDS LÄN</t>
        </is>
      </c>
      <c r="E235" t="inlineStr">
        <is>
          <t>HAGFORS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61902-2021</t>
        </is>
      </c>
      <c r="B236" s="1" t="n">
        <v>44502</v>
      </c>
      <c r="C236" s="1" t="n">
        <v>45949</v>
      </c>
      <c r="D236" t="inlineStr">
        <is>
          <t>VÄRMLANDS LÄN</t>
        </is>
      </c>
      <c r="E236" t="inlineStr">
        <is>
          <t>HAGFORS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13657-2023</t>
        </is>
      </c>
      <c r="B237" s="1" t="n">
        <v>45006.70236111111</v>
      </c>
      <c r="C237" s="1" t="n">
        <v>45949</v>
      </c>
      <c r="D237" t="inlineStr">
        <is>
          <t>VÄRMLANDS LÄN</t>
        </is>
      </c>
      <c r="E237" t="inlineStr">
        <is>
          <t>HAGFORS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47028-2023</t>
        </is>
      </c>
      <c r="B238" s="1" t="n">
        <v>45201.52802083334</v>
      </c>
      <c r="C238" s="1" t="n">
        <v>45949</v>
      </c>
      <c r="D238" t="inlineStr">
        <is>
          <t>VÄRMLANDS LÄN</t>
        </is>
      </c>
      <c r="E238" t="inlineStr">
        <is>
          <t>HAGFORS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30520-2024</t>
        </is>
      </c>
      <c r="B239" s="1" t="n">
        <v>45492.47939814815</v>
      </c>
      <c r="C239" s="1" t="n">
        <v>45949</v>
      </c>
      <c r="D239" t="inlineStr">
        <is>
          <t>VÄRMLANDS LÄN</t>
        </is>
      </c>
      <c r="E239" t="inlineStr">
        <is>
          <t>HAGFORS</t>
        </is>
      </c>
      <c r="F239" t="inlineStr">
        <is>
          <t>Kyrkan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33399-2024</t>
        </is>
      </c>
      <c r="B240" s="1" t="n">
        <v>45519</v>
      </c>
      <c r="C240" s="1" t="n">
        <v>45949</v>
      </c>
      <c r="D240" t="inlineStr">
        <is>
          <t>VÄRMLANDS LÄN</t>
        </is>
      </c>
      <c r="E240" t="inlineStr">
        <is>
          <t>HAGFORS</t>
        </is>
      </c>
      <c r="G240" t="n">
        <v>8.4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42235-2024</t>
        </is>
      </c>
      <c r="B241" s="1" t="n">
        <v>45562</v>
      </c>
      <c r="C241" s="1" t="n">
        <v>45949</v>
      </c>
      <c r="D241" t="inlineStr">
        <is>
          <t>VÄRMLANDS LÄN</t>
        </is>
      </c>
      <c r="E241" t="inlineStr">
        <is>
          <t>HAGFORS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17584-2023</t>
        </is>
      </c>
      <c r="B242" s="1" t="n">
        <v>45036</v>
      </c>
      <c r="C242" s="1" t="n">
        <v>45949</v>
      </c>
      <c r="D242" t="inlineStr">
        <is>
          <t>VÄRMLANDS LÄN</t>
        </is>
      </c>
      <c r="E242" t="inlineStr">
        <is>
          <t>HAGFORS</t>
        </is>
      </c>
      <c r="F242" t="inlineStr">
        <is>
          <t>Kommuner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10236-2022</t>
        </is>
      </c>
      <c r="B243" s="1" t="n">
        <v>44622.54008101852</v>
      </c>
      <c r="C243" s="1" t="n">
        <v>45949</v>
      </c>
      <c r="D243" t="inlineStr">
        <is>
          <t>VÄRMLANDS LÄN</t>
        </is>
      </c>
      <c r="E243" t="inlineStr">
        <is>
          <t>HAGFORS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47506-2024</t>
        </is>
      </c>
      <c r="B244" s="1" t="n">
        <v>45587.60549768519</v>
      </c>
      <c r="C244" s="1" t="n">
        <v>45949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17297-2024</t>
        </is>
      </c>
      <c r="B245" s="1" t="n">
        <v>45414.48494212963</v>
      </c>
      <c r="C245" s="1" t="n">
        <v>45949</v>
      </c>
      <c r="D245" t="inlineStr">
        <is>
          <t>VÄRMLANDS LÄN</t>
        </is>
      </c>
      <c r="E245" t="inlineStr">
        <is>
          <t>HAGFORS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54929-2024</t>
        </is>
      </c>
      <c r="B246" s="1" t="n">
        <v>45618</v>
      </c>
      <c r="C246" s="1" t="n">
        <v>45949</v>
      </c>
      <c r="D246" t="inlineStr">
        <is>
          <t>VÄRMLANDS LÄN</t>
        </is>
      </c>
      <c r="E246" t="inlineStr">
        <is>
          <t>HAGFORS</t>
        </is>
      </c>
      <c r="F246" t="inlineStr">
        <is>
          <t>Bergvik skog väst AB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8496-2022</t>
        </is>
      </c>
      <c r="B247" s="1" t="n">
        <v>44613.39621527777</v>
      </c>
      <c r="C247" s="1" t="n">
        <v>45949</v>
      </c>
      <c r="D247" t="inlineStr">
        <is>
          <t>VÄRMLANDS LÄN</t>
        </is>
      </c>
      <c r="E247" t="inlineStr">
        <is>
          <t>HAGFORS</t>
        </is>
      </c>
      <c r="F247" t="inlineStr">
        <is>
          <t>Bergvik skog väst AB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4028-2025</t>
        </is>
      </c>
      <c r="B248" s="1" t="n">
        <v>45684.59545138889</v>
      </c>
      <c r="C248" s="1" t="n">
        <v>45949</v>
      </c>
      <c r="D248" t="inlineStr">
        <is>
          <t>VÄRMLANDS LÄN</t>
        </is>
      </c>
      <c r="E248" t="inlineStr">
        <is>
          <t>HAGFORS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61169-2024</t>
        </is>
      </c>
      <c r="B249" s="1" t="n">
        <v>45645</v>
      </c>
      <c r="C249" s="1" t="n">
        <v>45949</v>
      </c>
      <c r="D249" t="inlineStr">
        <is>
          <t>VÄRMLANDS LÄN</t>
        </is>
      </c>
      <c r="E249" t="inlineStr">
        <is>
          <t>HAGFORS</t>
        </is>
      </c>
      <c r="F249" t="inlineStr">
        <is>
          <t>Bergvik skog väst AB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56893-2023</t>
        </is>
      </c>
      <c r="B250" s="1" t="n">
        <v>45244</v>
      </c>
      <c r="C250" s="1" t="n">
        <v>45949</v>
      </c>
      <c r="D250" t="inlineStr">
        <is>
          <t>VÄRMLANDS LÄN</t>
        </is>
      </c>
      <c r="E250" t="inlineStr">
        <is>
          <t>HAGFORS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24814-2024</t>
        </is>
      </c>
      <c r="B251" s="1" t="n">
        <v>45461.31162037037</v>
      </c>
      <c r="C251" s="1" t="n">
        <v>45949</v>
      </c>
      <c r="D251" t="inlineStr">
        <is>
          <t>VÄRMLANDS LÄN</t>
        </is>
      </c>
      <c r="E251" t="inlineStr">
        <is>
          <t>HAGFORS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58210-2022</t>
        </is>
      </c>
      <c r="B252" s="1" t="n">
        <v>44901</v>
      </c>
      <c r="C252" s="1" t="n">
        <v>45949</v>
      </c>
      <c r="D252" t="inlineStr">
        <is>
          <t>VÄRMLANDS LÄN</t>
        </is>
      </c>
      <c r="E252" t="inlineStr">
        <is>
          <t>HAGFORS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46792-2022</t>
        </is>
      </c>
      <c r="B253" s="1" t="n">
        <v>44851</v>
      </c>
      <c r="C253" s="1" t="n">
        <v>45949</v>
      </c>
      <c r="D253" t="inlineStr">
        <is>
          <t>VÄRMLANDS LÄN</t>
        </is>
      </c>
      <c r="E253" t="inlineStr">
        <is>
          <t>HAGFORS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32033-2024</t>
        </is>
      </c>
      <c r="B254" s="1" t="n">
        <v>45510.66981481481</v>
      </c>
      <c r="C254" s="1" t="n">
        <v>45949</v>
      </c>
      <c r="D254" t="inlineStr">
        <is>
          <t>VÄRMLANDS LÄN</t>
        </is>
      </c>
      <c r="E254" t="inlineStr">
        <is>
          <t>HAGFORS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36293-2023</t>
        </is>
      </c>
      <c r="B255" s="1" t="n">
        <v>45152</v>
      </c>
      <c r="C255" s="1" t="n">
        <v>45949</v>
      </c>
      <c r="D255" t="inlineStr">
        <is>
          <t>VÄRMLANDS LÄN</t>
        </is>
      </c>
      <c r="E255" t="inlineStr">
        <is>
          <t>HAGFORS</t>
        </is>
      </c>
      <c r="G255" t="n">
        <v>5.9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29726-2021</t>
        </is>
      </c>
      <c r="B256" s="1" t="n">
        <v>44362.44429398148</v>
      </c>
      <c r="C256" s="1" t="n">
        <v>45949</v>
      </c>
      <c r="D256" t="inlineStr">
        <is>
          <t>VÄRMLANDS LÄN</t>
        </is>
      </c>
      <c r="E256" t="inlineStr">
        <is>
          <t>HAGFORS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54112-2023</t>
        </is>
      </c>
      <c r="B257" s="1" t="n">
        <v>45232</v>
      </c>
      <c r="C257" s="1" t="n">
        <v>45949</v>
      </c>
      <c r="D257" t="inlineStr">
        <is>
          <t>VÄRMLANDS LÄN</t>
        </is>
      </c>
      <c r="E257" t="inlineStr">
        <is>
          <t>HAGFORS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46559-2025</t>
        </is>
      </c>
      <c r="B258" s="1" t="n">
        <v>45926.34967592593</v>
      </c>
      <c r="C258" s="1" t="n">
        <v>45949</v>
      </c>
      <c r="D258" t="inlineStr">
        <is>
          <t>VÄRMLANDS LÄN</t>
        </is>
      </c>
      <c r="E258" t="inlineStr">
        <is>
          <t>HAGFORS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39362-2024</t>
        </is>
      </c>
      <c r="B259" s="1" t="n">
        <v>45551.46563657407</v>
      </c>
      <c r="C259" s="1" t="n">
        <v>45949</v>
      </c>
      <c r="D259" t="inlineStr">
        <is>
          <t>VÄRMLANDS LÄN</t>
        </is>
      </c>
      <c r="E259" t="inlineStr">
        <is>
          <t>HAGFORS</t>
        </is>
      </c>
      <c r="F259" t="inlineStr">
        <is>
          <t>Bergvik skog väst AB</t>
        </is>
      </c>
      <c r="G259" t="n">
        <v>5.7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20444-2024</t>
        </is>
      </c>
      <c r="B260" s="1" t="n">
        <v>45435</v>
      </c>
      <c r="C260" s="1" t="n">
        <v>45949</v>
      </c>
      <c r="D260" t="inlineStr">
        <is>
          <t>VÄRMLANDS LÄN</t>
        </is>
      </c>
      <c r="E260" t="inlineStr">
        <is>
          <t>HAGFORS</t>
        </is>
      </c>
      <c r="F260" t="inlineStr">
        <is>
          <t>Bergvik skog väst AB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35886-2023</t>
        </is>
      </c>
      <c r="B261" s="1" t="n">
        <v>45148.59436342592</v>
      </c>
      <c r="C261" s="1" t="n">
        <v>45949</v>
      </c>
      <c r="D261" t="inlineStr">
        <is>
          <t>VÄRMLANDS LÄN</t>
        </is>
      </c>
      <c r="E261" t="inlineStr">
        <is>
          <t>HAGFORS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18014-2024</t>
        </is>
      </c>
      <c r="B262" s="1" t="n">
        <v>45419.96755787037</v>
      </c>
      <c r="C262" s="1" t="n">
        <v>45949</v>
      </c>
      <c r="D262" t="inlineStr">
        <is>
          <t>VÄRMLANDS LÄN</t>
        </is>
      </c>
      <c r="E262" t="inlineStr">
        <is>
          <t>HAGFORS</t>
        </is>
      </c>
      <c r="F262" t="inlineStr">
        <is>
          <t>Bergvik skog väst AB</t>
        </is>
      </c>
      <c r="G262" t="n">
        <v>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59048-2022</t>
        </is>
      </c>
      <c r="B263" s="1" t="n">
        <v>44903</v>
      </c>
      <c r="C263" s="1" t="n">
        <v>45949</v>
      </c>
      <c r="D263" t="inlineStr">
        <is>
          <t>VÄRMLANDS LÄN</t>
        </is>
      </c>
      <c r="E263" t="inlineStr">
        <is>
          <t>HAGFORS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54744-2024</t>
        </is>
      </c>
      <c r="B264" s="1" t="n">
        <v>45618</v>
      </c>
      <c r="C264" s="1" t="n">
        <v>45949</v>
      </c>
      <c r="D264" t="inlineStr">
        <is>
          <t>VÄRMLANDS LÄN</t>
        </is>
      </c>
      <c r="E264" t="inlineStr">
        <is>
          <t>HAGFORS</t>
        </is>
      </c>
      <c r="F264" t="inlineStr">
        <is>
          <t>Kyrkan</t>
        </is>
      </c>
      <c r="G264" t="n">
        <v>8.800000000000001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41336-2024</t>
        </is>
      </c>
      <c r="B265" s="1" t="n">
        <v>45559</v>
      </c>
      <c r="C265" s="1" t="n">
        <v>45949</v>
      </c>
      <c r="D265" t="inlineStr">
        <is>
          <t>VÄRMLANDS LÄN</t>
        </is>
      </c>
      <c r="E265" t="inlineStr">
        <is>
          <t>HAGFORS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52977-2023</t>
        </is>
      </c>
      <c r="B266" s="1" t="n">
        <v>45226.60950231482</v>
      </c>
      <c r="C266" s="1" t="n">
        <v>45949</v>
      </c>
      <c r="D266" t="inlineStr">
        <is>
          <t>VÄRMLANDS LÄN</t>
        </is>
      </c>
      <c r="E266" t="inlineStr">
        <is>
          <t>HAGFORS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18628-2025</t>
        </is>
      </c>
      <c r="B267" s="1" t="n">
        <v>45763.53380787037</v>
      </c>
      <c r="C267" s="1" t="n">
        <v>45949</v>
      </c>
      <c r="D267" t="inlineStr">
        <is>
          <t>VÄRMLANDS LÄN</t>
        </is>
      </c>
      <c r="E267" t="inlineStr">
        <is>
          <t>HAGFORS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25140-2024</t>
        </is>
      </c>
      <c r="B268" s="1" t="n">
        <v>45462</v>
      </c>
      <c r="C268" s="1" t="n">
        <v>45949</v>
      </c>
      <c r="D268" t="inlineStr">
        <is>
          <t>VÄRMLANDS LÄN</t>
        </is>
      </c>
      <c r="E268" t="inlineStr">
        <is>
          <t>HAGFORS</t>
        </is>
      </c>
      <c r="F268" t="inlineStr">
        <is>
          <t>Kyrkan</t>
        </is>
      </c>
      <c r="G268" t="n">
        <v>9.699999999999999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21155-2023</t>
        </is>
      </c>
      <c r="B269" s="1" t="n">
        <v>45057</v>
      </c>
      <c r="C269" s="1" t="n">
        <v>45949</v>
      </c>
      <c r="D269" t="inlineStr">
        <is>
          <t>VÄRMLANDS LÄN</t>
        </is>
      </c>
      <c r="E269" t="inlineStr">
        <is>
          <t>HAGFORS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17884-2025</t>
        </is>
      </c>
      <c r="B270" s="1" t="n">
        <v>45758.66105324074</v>
      </c>
      <c r="C270" s="1" t="n">
        <v>45949</v>
      </c>
      <c r="D270" t="inlineStr">
        <is>
          <t>VÄRMLANDS LÄN</t>
        </is>
      </c>
      <c r="E270" t="inlineStr">
        <is>
          <t>HAGFORS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19554-2024</t>
        </is>
      </c>
      <c r="B271" s="1" t="n">
        <v>45429</v>
      </c>
      <c r="C271" s="1" t="n">
        <v>45949</v>
      </c>
      <c r="D271" t="inlineStr">
        <is>
          <t>VÄRMLANDS LÄN</t>
        </is>
      </c>
      <c r="E271" t="inlineStr">
        <is>
          <t>HAGFORS</t>
        </is>
      </c>
      <c r="F271" t="inlineStr">
        <is>
          <t>Bergvik skog väst AB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5975-2025</t>
        </is>
      </c>
      <c r="B272" s="1" t="n">
        <v>45695</v>
      </c>
      <c r="C272" s="1" t="n">
        <v>45949</v>
      </c>
      <c r="D272" t="inlineStr">
        <is>
          <t>VÄRMLANDS LÄN</t>
        </is>
      </c>
      <c r="E272" t="inlineStr">
        <is>
          <t>HAGFORS</t>
        </is>
      </c>
      <c r="G272" t="n">
        <v>9.5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30710-2022</t>
        </is>
      </c>
      <c r="B273" s="1" t="n">
        <v>44763.76623842592</v>
      </c>
      <c r="C273" s="1" t="n">
        <v>45949</v>
      </c>
      <c r="D273" t="inlineStr">
        <is>
          <t>VÄRMLANDS LÄN</t>
        </is>
      </c>
      <c r="E273" t="inlineStr">
        <is>
          <t>HAGFORS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52830-2023</t>
        </is>
      </c>
      <c r="B274" s="1" t="n">
        <v>45226</v>
      </c>
      <c r="C274" s="1" t="n">
        <v>45949</v>
      </c>
      <c r="D274" t="inlineStr">
        <is>
          <t>VÄRMLANDS LÄN</t>
        </is>
      </c>
      <c r="E274" t="inlineStr">
        <is>
          <t>HAGFORS</t>
        </is>
      </c>
      <c r="F274" t="inlineStr">
        <is>
          <t>Bergvik skog väst AB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28087-2024</t>
        </is>
      </c>
      <c r="B275" s="1" t="n">
        <v>45476</v>
      </c>
      <c r="C275" s="1" t="n">
        <v>45949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1933-2024</t>
        </is>
      </c>
      <c r="B276" s="1" t="n">
        <v>45308.46021990741</v>
      </c>
      <c r="C276" s="1" t="n">
        <v>45949</v>
      </c>
      <c r="D276" t="inlineStr">
        <is>
          <t>VÄRMLANDS LÄN</t>
        </is>
      </c>
      <c r="E276" t="inlineStr">
        <is>
          <t>HAGFORS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14436-2025</t>
        </is>
      </c>
      <c r="B277" s="1" t="n">
        <v>45741.51133101852</v>
      </c>
      <c r="C277" s="1" t="n">
        <v>45949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18213-2024</t>
        </is>
      </c>
      <c r="B278" s="1" t="n">
        <v>45420</v>
      </c>
      <c r="C278" s="1" t="n">
        <v>45949</v>
      </c>
      <c r="D278" t="inlineStr">
        <is>
          <t>VÄRMLANDS LÄN</t>
        </is>
      </c>
      <c r="E278" t="inlineStr">
        <is>
          <t>HAGFORS</t>
        </is>
      </c>
      <c r="G278" t="n">
        <v>11.5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10382-2025</t>
        </is>
      </c>
      <c r="B279" s="1" t="n">
        <v>45720</v>
      </c>
      <c r="C279" s="1" t="n">
        <v>45949</v>
      </c>
      <c r="D279" t="inlineStr">
        <is>
          <t>VÄRMLANDS LÄN</t>
        </is>
      </c>
      <c r="E279" t="inlineStr">
        <is>
          <t>HAGFORS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6437-2024</t>
        </is>
      </c>
      <c r="B280" s="1" t="n">
        <v>45338</v>
      </c>
      <c r="C280" s="1" t="n">
        <v>45949</v>
      </c>
      <c r="D280" t="inlineStr">
        <is>
          <t>VÄRMLANDS LÄN</t>
        </is>
      </c>
      <c r="E280" t="inlineStr">
        <is>
          <t>HAGFORS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9795-2023</t>
        </is>
      </c>
      <c r="B281" s="1" t="n">
        <v>44984</v>
      </c>
      <c r="C281" s="1" t="n">
        <v>45949</v>
      </c>
      <c r="D281" t="inlineStr">
        <is>
          <t>VÄRMLANDS LÄN</t>
        </is>
      </c>
      <c r="E281" t="inlineStr">
        <is>
          <t>HAGFORS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61265-2022</t>
        </is>
      </c>
      <c r="B282" s="1" t="n">
        <v>44915</v>
      </c>
      <c r="C282" s="1" t="n">
        <v>45949</v>
      </c>
      <c r="D282" t="inlineStr">
        <is>
          <t>VÄRMLANDS LÄN</t>
        </is>
      </c>
      <c r="E282" t="inlineStr">
        <is>
          <t>HAGFORS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34540-2024</t>
        </is>
      </c>
      <c r="B283" s="1" t="n">
        <v>45525.73809027778</v>
      </c>
      <c r="C283" s="1" t="n">
        <v>45949</v>
      </c>
      <c r="D283" t="inlineStr">
        <is>
          <t>VÄRMLANDS LÄN</t>
        </is>
      </c>
      <c r="E283" t="inlineStr">
        <is>
          <t>HAGFORS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18224-2025</t>
        </is>
      </c>
      <c r="B284" s="1" t="n">
        <v>45761</v>
      </c>
      <c r="C284" s="1" t="n">
        <v>45949</v>
      </c>
      <c r="D284" t="inlineStr">
        <is>
          <t>VÄRMLANDS LÄN</t>
        </is>
      </c>
      <c r="E284" t="inlineStr">
        <is>
          <t>HAGFORS</t>
        </is>
      </c>
      <c r="F284" t="inlineStr">
        <is>
          <t>Bergvik skog väst AB</t>
        </is>
      </c>
      <c r="G284" t="n">
        <v>14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39640-2022</t>
        </is>
      </c>
      <c r="B285" s="1" t="n">
        <v>44817</v>
      </c>
      <c r="C285" s="1" t="n">
        <v>45949</v>
      </c>
      <c r="D285" t="inlineStr">
        <is>
          <t>VÄRMLANDS LÄN</t>
        </is>
      </c>
      <c r="E285" t="inlineStr">
        <is>
          <t>HAGFORS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35994-2024</t>
        </is>
      </c>
      <c r="B286" s="1" t="n">
        <v>45533.54149305556</v>
      </c>
      <c r="C286" s="1" t="n">
        <v>45949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25069-2024</t>
        </is>
      </c>
      <c r="B287" s="1" t="n">
        <v>45462.36731481482</v>
      </c>
      <c r="C287" s="1" t="n">
        <v>45949</v>
      </c>
      <c r="D287" t="inlineStr">
        <is>
          <t>VÄRMLANDS LÄN</t>
        </is>
      </c>
      <c r="E287" t="inlineStr">
        <is>
          <t>HAGFORS</t>
        </is>
      </c>
      <c r="F287" t="inlineStr">
        <is>
          <t>Kyrkan</t>
        </is>
      </c>
      <c r="G287" t="n">
        <v>28.3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65065-2023</t>
        </is>
      </c>
      <c r="B288" s="1" t="n">
        <v>45287</v>
      </c>
      <c r="C288" s="1" t="n">
        <v>45949</v>
      </c>
      <c r="D288" t="inlineStr">
        <is>
          <t>VÄRMLANDS LÄN</t>
        </is>
      </c>
      <c r="E288" t="inlineStr">
        <is>
          <t>HAGFORS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42593-2021</t>
        </is>
      </c>
      <c r="B289" s="1" t="n">
        <v>44428.3752662037</v>
      </c>
      <c r="C289" s="1" t="n">
        <v>45949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46838-2025</t>
        </is>
      </c>
      <c r="B290" s="1" t="n">
        <v>45928.43569444444</v>
      </c>
      <c r="C290" s="1" t="n">
        <v>45949</v>
      </c>
      <c r="D290" t="inlineStr">
        <is>
          <t>VÄRMLANDS LÄN</t>
        </is>
      </c>
      <c r="E290" t="inlineStr">
        <is>
          <t>HAGFORS</t>
        </is>
      </c>
      <c r="F290" t="inlineStr">
        <is>
          <t>Bergvik skog väst AB</t>
        </is>
      </c>
      <c r="G290" t="n">
        <v>13.8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1931-2024</t>
        </is>
      </c>
      <c r="B291" s="1" t="n">
        <v>45308.45737268519</v>
      </c>
      <c r="C291" s="1" t="n">
        <v>45949</v>
      </c>
      <c r="D291" t="inlineStr">
        <is>
          <t>VÄRMLANDS LÄN</t>
        </is>
      </c>
      <c r="E291" t="inlineStr">
        <is>
          <t>HAGFORS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57159-2024</t>
        </is>
      </c>
      <c r="B292" s="1" t="n">
        <v>45629.40383101852</v>
      </c>
      <c r="C292" s="1" t="n">
        <v>45949</v>
      </c>
      <c r="D292" t="inlineStr">
        <is>
          <t>VÄRMLANDS LÄN</t>
        </is>
      </c>
      <c r="E292" t="inlineStr">
        <is>
          <t>HAGFORS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53443-2024</t>
        </is>
      </c>
      <c r="B293" s="1" t="n">
        <v>45614.53978009259</v>
      </c>
      <c r="C293" s="1" t="n">
        <v>45949</v>
      </c>
      <c r="D293" t="inlineStr">
        <is>
          <t>VÄRMLANDS LÄN</t>
        </is>
      </c>
      <c r="E293" t="inlineStr">
        <is>
          <t>HAGFORS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52923-2023</t>
        </is>
      </c>
      <c r="B294" s="1" t="n">
        <v>45226</v>
      </c>
      <c r="C294" s="1" t="n">
        <v>45949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46653-2025</t>
        </is>
      </c>
      <c r="B295" s="1" t="n">
        <v>45926.49155092592</v>
      </c>
      <c r="C295" s="1" t="n">
        <v>45949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4.4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46656-2025</t>
        </is>
      </c>
      <c r="B296" s="1" t="n">
        <v>45926.49839120371</v>
      </c>
      <c r="C296" s="1" t="n">
        <v>45949</v>
      </c>
      <c r="D296" t="inlineStr">
        <is>
          <t>VÄRMLANDS LÄN</t>
        </is>
      </c>
      <c r="E296" t="inlineStr">
        <is>
          <t>HAGFORS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46581-2025</t>
        </is>
      </c>
      <c r="B297" s="1" t="n">
        <v>45926.37900462963</v>
      </c>
      <c r="C297" s="1" t="n">
        <v>45949</v>
      </c>
      <c r="D297" t="inlineStr">
        <is>
          <t>VÄRMLANDS LÄN</t>
        </is>
      </c>
      <c r="E297" t="inlineStr">
        <is>
          <t>HAGFORS</t>
        </is>
      </c>
      <c r="F297" t="inlineStr">
        <is>
          <t>Bergvik skog väst AB</t>
        </is>
      </c>
      <c r="G297" t="n">
        <v>8.199999999999999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19072-2025</t>
        </is>
      </c>
      <c r="B298" s="1" t="n">
        <v>45765.83021990741</v>
      </c>
      <c r="C298" s="1" t="n">
        <v>45949</v>
      </c>
      <c r="D298" t="inlineStr">
        <is>
          <t>VÄRMLANDS LÄN</t>
        </is>
      </c>
      <c r="E298" t="inlineStr">
        <is>
          <t>HAGFORS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23065-2025</t>
        </is>
      </c>
      <c r="B299" s="1" t="n">
        <v>45790.82726851852</v>
      </c>
      <c r="C299" s="1" t="n">
        <v>45949</v>
      </c>
      <c r="D299" t="inlineStr">
        <is>
          <t>VÄRMLANDS LÄN</t>
        </is>
      </c>
      <c r="E299" t="inlineStr">
        <is>
          <t>HAGFORS</t>
        </is>
      </c>
      <c r="F299" t="inlineStr">
        <is>
          <t>Bergvik skog väst AB</t>
        </is>
      </c>
      <c r="G299" t="n">
        <v>8.5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6910-2024</t>
        </is>
      </c>
      <c r="B300" s="1" t="n">
        <v>45343.26494212963</v>
      </c>
      <c r="C300" s="1" t="n">
        <v>45949</v>
      </c>
      <c r="D300" t="inlineStr">
        <is>
          <t>VÄRMLANDS LÄN</t>
        </is>
      </c>
      <c r="E300" t="inlineStr">
        <is>
          <t>HAGFORS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51915-2023</t>
        </is>
      </c>
      <c r="B301" s="1" t="n">
        <v>45223.46148148148</v>
      </c>
      <c r="C301" s="1" t="n">
        <v>45949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9474-2025</t>
        </is>
      </c>
      <c r="B302" s="1" t="n">
        <v>45715.47229166667</v>
      </c>
      <c r="C302" s="1" t="n">
        <v>45949</v>
      </c>
      <c r="D302" t="inlineStr">
        <is>
          <t>VÄRMLANDS LÄN</t>
        </is>
      </c>
      <c r="E302" t="inlineStr">
        <is>
          <t>HAGFORS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56165-2024</t>
        </is>
      </c>
      <c r="B303" s="1" t="n">
        <v>45624.54982638889</v>
      </c>
      <c r="C303" s="1" t="n">
        <v>45949</v>
      </c>
      <c r="D303" t="inlineStr">
        <is>
          <t>VÄRMLANDS LÄN</t>
        </is>
      </c>
      <c r="E303" t="inlineStr">
        <is>
          <t>HAGFORS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18131-2024</t>
        </is>
      </c>
      <c r="B304" s="1" t="n">
        <v>45420.56835648148</v>
      </c>
      <c r="C304" s="1" t="n">
        <v>45949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7.8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14435-2025</t>
        </is>
      </c>
      <c r="B305" s="1" t="n">
        <v>45741.50890046296</v>
      </c>
      <c r="C305" s="1" t="n">
        <v>45949</v>
      </c>
      <c r="D305" t="inlineStr">
        <is>
          <t>VÄRMLANDS LÄN</t>
        </is>
      </c>
      <c r="E305" t="inlineStr">
        <is>
          <t>HAGFORS</t>
        </is>
      </c>
      <c r="F305" t="inlineStr">
        <is>
          <t>Bergvik skog väst AB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27826-2024</t>
        </is>
      </c>
      <c r="B306" s="1" t="n">
        <v>45475.61498842593</v>
      </c>
      <c r="C306" s="1" t="n">
        <v>45949</v>
      </c>
      <c r="D306" t="inlineStr">
        <is>
          <t>VÄRMLANDS LÄN</t>
        </is>
      </c>
      <c r="E306" t="inlineStr">
        <is>
          <t>HAGFORS</t>
        </is>
      </c>
      <c r="F306" t="inlineStr">
        <is>
          <t>Bergvik skog väst AB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27827-2024</t>
        </is>
      </c>
      <c r="B307" s="1" t="n">
        <v>45475.61484953704</v>
      </c>
      <c r="C307" s="1" t="n">
        <v>45949</v>
      </c>
      <c r="D307" t="inlineStr">
        <is>
          <t>VÄRMLANDS LÄN</t>
        </is>
      </c>
      <c r="E307" t="inlineStr">
        <is>
          <t>HAGFORS</t>
        </is>
      </c>
      <c r="F307" t="inlineStr">
        <is>
          <t>Bergvik skog väst AB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36206-2024</t>
        </is>
      </c>
      <c r="B308" s="1" t="n">
        <v>45534</v>
      </c>
      <c r="C308" s="1" t="n">
        <v>45949</v>
      </c>
      <c r="D308" t="inlineStr">
        <is>
          <t>VÄRMLANDS LÄN</t>
        </is>
      </c>
      <c r="E308" t="inlineStr">
        <is>
          <t>HAGFORS</t>
        </is>
      </c>
      <c r="F308" t="inlineStr">
        <is>
          <t>Bergvik skog väst AB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36228-2024</t>
        </is>
      </c>
      <c r="B309" s="1" t="n">
        <v>45534.48609953704</v>
      </c>
      <c r="C309" s="1" t="n">
        <v>45949</v>
      </c>
      <c r="D309" t="inlineStr">
        <is>
          <t>VÄRMLANDS LÄN</t>
        </is>
      </c>
      <c r="E309" t="inlineStr">
        <is>
          <t>HAGFORS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55129-2020</t>
        </is>
      </c>
      <c r="B310" s="1" t="n">
        <v>44130</v>
      </c>
      <c r="C310" s="1" t="n">
        <v>45949</v>
      </c>
      <c r="D310" t="inlineStr">
        <is>
          <t>VÄRMLANDS LÄN</t>
        </is>
      </c>
      <c r="E310" t="inlineStr">
        <is>
          <t>HAGFORS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3149-2022</t>
        </is>
      </c>
      <c r="B311" s="1" t="n">
        <v>44582.56030092593</v>
      </c>
      <c r="C311" s="1" t="n">
        <v>45949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34404-2023</t>
        </is>
      </c>
      <c r="B312" s="1" t="n">
        <v>45132</v>
      </c>
      <c r="C312" s="1" t="n">
        <v>45949</v>
      </c>
      <c r="D312" t="inlineStr">
        <is>
          <t>VÄRMLANDS LÄN</t>
        </is>
      </c>
      <c r="E312" t="inlineStr">
        <is>
          <t>HAGFORS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11160-2025</t>
        </is>
      </c>
      <c r="B313" s="1" t="n">
        <v>45723.86552083334</v>
      </c>
      <c r="C313" s="1" t="n">
        <v>45949</v>
      </c>
      <c r="D313" t="inlineStr">
        <is>
          <t>VÄRMLANDS LÄN</t>
        </is>
      </c>
      <c r="E313" t="inlineStr">
        <is>
          <t>HAGFORS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20103-2024</t>
        </is>
      </c>
      <c r="B314" s="1" t="n">
        <v>45434</v>
      </c>
      <c r="C314" s="1" t="n">
        <v>45949</v>
      </c>
      <c r="D314" t="inlineStr">
        <is>
          <t>VÄRMLANDS LÄN</t>
        </is>
      </c>
      <c r="E314" t="inlineStr">
        <is>
          <t>HAGFORS</t>
        </is>
      </c>
      <c r="F314" t="inlineStr">
        <is>
          <t>Bergvik skog väst AB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43998-2024</t>
        </is>
      </c>
      <c r="B315" s="1" t="n">
        <v>45572</v>
      </c>
      <c r="C315" s="1" t="n">
        <v>45949</v>
      </c>
      <c r="D315" t="inlineStr">
        <is>
          <t>VÄRMLANDS LÄN</t>
        </is>
      </c>
      <c r="E315" t="inlineStr">
        <is>
          <t>HAGFORS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60221-2023</t>
        </is>
      </c>
      <c r="B316" s="1" t="n">
        <v>45258</v>
      </c>
      <c r="C316" s="1" t="n">
        <v>45949</v>
      </c>
      <c r="D316" t="inlineStr">
        <is>
          <t>VÄRMLANDS LÄN</t>
        </is>
      </c>
      <c r="E316" t="inlineStr">
        <is>
          <t>HAGFORS</t>
        </is>
      </c>
      <c r="F316" t="inlineStr">
        <is>
          <t>Bergvik skog väst AB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13282-2024</t>
        </is>
      </c>
      <c r="B317" s="1" t="n">
        <v>45386.6375</v>
      </c>
      <c r="C317" s="1" t="n">
        <v>45949</v>
      </c>
      <c r="D317" t="inlineStr">
        <is>
          <t>VÄRMLANDS LÄN</t>
        </is>
      </c>
      <c r="E317" t="inlineStr">
        <is>
          <t>HAGFORS</t>
        </is>
      </c>
      <c r="F317" t="inlineStr">
        <is>
          <t>Kommuner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11180-2025</t>
        </is>
      </c>
      <c r="B318" s="1" t="n">
        <v>45725.43443287037</v>
      </c>
      <c r="C318" s="1" t="n">
        <v>45949</v>
      </c>
      <c r="D318" t="inlineStr">
        <is>
          <t>VÄRMLANDS LÄN</t>
        </is>
      </c>
      <c r="E318" t="inlineStr">
        <is>
          <t>HAGFORS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19388-2025</t>
        </is>
      </c>
      <c r="B319" s="1" t="n">
        <v>45769.65833333333</v>
      </c>
      <c r="C319" s="1" t="n">
        <v>45949</v>
      </c>
      <c r="D319" t="inlineStr">
        <is>
          <t>VÄRMLANDS LÄN</t>
        </is>
      </c>
      <c r="E319" t="inlineStr">
        <is>
          <t>HAGFORS</t>
        </is>
      </c>
      <c r="G319" t="n">
        <v>7.8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15270-2024</t>
        </is>
      </c>
      <c r="B320" s="1" t="n">
        <v>45400.57085648148</v>
      </c>
      <c r="C320" s="1" t="n">
        <v>45949</v>
      </c>
      <c r="D320" t="inlineStr">
        <is>
          <t>VÄRMLANDS LÄN</t>
        </is>
      </c>
      <c r="E320" t="inlineStr">
        <is>
          <t>HAGFORS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44728-2023</t>
        </is>
      </c>
      <c r="B321" s="1" t="n">
        <v>45190.36746527778</v>
      </c>
      <c r="C321" s="1" t="n">
        <v>45949</v>
      </c>
      <c r="D321" t="inlineStr">
        <is>
          <t>VÄRMLANDS LÄN</t>
        </is>
      </c>
      <c r="E321" t="inlineStr">
        <is>
          <t>HAGFORS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61981-2024</t>
        </is>
      </c>
      <c r="B322" s="1" t="n">
        <v>45653.66377314815</v>
      </c>
      <c r="C322" s="1" t="n">
        <v>45949</v>
      </c>
      <c r="D322" t="inlineStr">
        <is>
          <t>VÄRMLANDS LÄN</t>
        </is>
      </c>
      <c r="E322" t="inlineStr">
        <is>
          <t>HAGFORS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35668-2023</t>
        </is>
      </c>
      <c r="B323" s="1" t="n">
        <v>45147.61315972222</v>
      </c>
      <c r="C323" s="1" t="n">
        <v>45949</v>
      </c>
      <c r="D323" t="inlineStr">
        <is>
          <t>VÄRMLANDS LÄN</t>
        </is>
      </c>
      <c r="E323" t="inlineStr">
        <is>
          <t>HAGFORS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46426-2024</t>
        </is>
      </c>
      <c r="B324" s="1" t="n">
        <v>45582.46710648148</v>
      </c>
      <c r="C324" s="1" t="n">
        <v>45949</v>
      </c>
      <c r="D324" t="inlineStr">
        <is>
          <t>VÄRMLANDS LÄN</t>
        </is>
      </c>
      <c r="E324" t="inlineStr">
        <is>
          <t>HAGFORS</t>
        </is>
      </c>
      <c r="F324" t="inlineStr">
        <is>
          <t>Bergvik skog väst AB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20369-2025</t>
        </is>
      </c>
      <c r="B325" s="1" t="n">
        <v>45775</v>
      </c>
      <c r="C325" s="1" t="n">
        <v>45949</v>
      </c>
      <c r="D325" t="inlineStr">
        <is>
          <t>VÄRMLANDS LÄN</t>
        </is>
      </c>
      <c r="E325" t="inlineStr">
        <is>
          <t>HAGFORS</t>
        </is>
      </c>
      <c r="F325" t="inlineStr">
        <is>
          <t>Bergvik skog väst AB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42168-2024</t>
        </is>
      </c>
      <c r="B326" s="1" t="n">
        <v>45562.46678240741</v>
      </c>
      <c r="C326" s="1" t="n">
        <v>45949</v>
      </c>
      <c r="D326" t="inlineStr">
        <is>
          <t>VÄRMLANDS LÄN</t>
        </is>
      </c>
      <c r="E326" t="inlineStr">
        <is>
          <t>HAGFORS</t>
        </is>
      </c>
      <c r="F326" t="inlineStr">
        <is>
          <t>Bergvik skog väst AB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42170-2024</t>
        </is>
      </c>
      <c r="B327" s="1" t="n">
        <v>45562.46758101852</v>
      </c>
      <c r="C327" s="1" t="n">
        <v>45949</v>
      </c>
      <c r="D327" t="inlineStr">
        <is>
          <t>VÄRMLANDS LÄN</t>
        </is>
      </c>
      <c r="E327" t="inlineStr">
        <is>
          <t>HAGFORS</t>
        </is>
      </c>
      <c r="F327" t="inlineStr">
        <is>
          <t>Bergvik skog väst AB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42171-2024</t>
        </is>
      </c>
      <c r="B328" s="1" t="n">
        <v>45562.4684837963</v>
      </c>
      <c r="C328" s="1" t="n">
        <v>45949</v>
      </c>
      <c r="D328" t="inlineStr">
        <is>
          <t>VÄRMLANDS LÄN</t>
        </is>
      </c>
      <c r="E328" t="inlineStr">
        <is>
          <t>HAGFORS</t>
        </is>
      </c>
      <c r="F328" t="inlineStr">
        <is>
          <t>Bergvik skog väst AB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42243-2024</t>
        </is>
      </c>
      <c r="B329" s="1" t="n">
        <v>45562</v>
      </c>
      <c r="C329" s="1" t="n">
        <v>45949</v>
      </c>
      <c r="D329" t="inlineStr">
        <is>
          <t>VÄRMLANDS LÄN</t>
        </is>
      </c>
      <c r="E329" t="inlineStr">
        <is>
          <t>HAGFORS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6980-2022</t>
        </is>
      </c>
      <c r="B330" s="1" t="n">
        <v>44603</v>
      </c>
      <c r="C330" s="1" t="n">
        <v>45949</v>
      </c>
      <c r="D330" t="inlineStr">
        <is>
          <t>VÄRMLANDS LÄN</t>
        </is>
      </c>
      <c r="E330" t="inlineStr">
        <is>
          <t>HAGFORS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43309-2022</t>
        </is>
      </c>
      <c r="B331" s="1" t="n">
        <v>44834</v>
      </c>
      <c r="C331" s="1" t="n">
        <v>45949</v>
      </c>
      <c r="D331" t="inlineStr">
        <is>
          <t>VÄRMLANDS LÄN</t>
        </is>
      </c>
      <c r="E331" t="inlineStr">
        <is>
          <t>HAGFORS</t>
        </is>
      </c>
      <c r="F331" t="inlineStr">
        <is>
          <t>Kyrkan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594-2022</t>
        </is>
      </c>
      <c r="B332" s="1" t="n">
        <v>44567.60921296296</v>
      </c>
      <c r="C332" s="1" t="n">
        <v>45949</v>
      </c>
      <c r="D332" t="inlineStr">
        <is>
          <t>VÄRMLANDS LÄN</t>
        </is>
      </c>
      <c r="E332" t="inlineStr">
        <is>
          <t>HAGFORS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34636-2024</t>
        </is>
      </c>
      <c r="B333" s="1" t="n">
        <v>45526.47052083333</v>
      </c>
      <c r="C333" s="1" t="n">
        <v>45949</v>
      </c>
      <c r="D333" t="inlineStr">
        <is>
          <t>VÄRMLANDS LÄN</t>
        </is>
      </c>
      <c r="E333" t="inlineStr">
        <is>
          <t>HAGFORS</t>
        </is>
      </c>
      <c r="F333" t="inlineStr">
        <is>
          <t>Bergvik skog väst AB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19783-2023</t>
        </is>
      </c>
      <c r="B334" s="1" t="n">
        <v>45051</v>
      </c>
      <c r="C334" s="1" t="n">
        <v>45949</v>
      </c>
      <c r="D334" t="inlineStr">
        <is>
          <t>VÄRMLANDS LÄN</t>
        </is>
      </c>
      <c r="E334" t="inlineStr">
        <is>
          <t>HAGFORS</t>
        </is>
      </c>
      <c r="F334" t="inlineStr">
        <is>
          <t>Kommuner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17659-2025</t>
        </is>
      </c>
      <c r="B335" s="1" t="n">
        <v>45758</v>
      </c>
      <c r="C335" s="1" t="n">
        <v>45949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55447-2022</t>
        </is>
      </c>
      <c r="B336" s="1" t="n">
        <v>44887.63310185185</v>
      </c>
      <c r="C336" s="1" t="n">
        <v>45949</v>
      </c>
      <c r="D336" t="inlineStr">
        <is>
          <t>VÄRMLANDS LÄN</t>
        </is>
      </c>
      <c r="E336" t="inlineStr">
        <is>
          <t>HAGFORS</t>
        </is>
      </c>
      <c r="F336" t="inlineStr">
        <is>
          <t>Bergvik skog väst AB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36013-2023</t>
        </is>
      </c>
      <c r="B337" s="1" t="n">
        <v>45149.36230324074</v>
      </c>
      <c r="C337" s="1" t="n">
        <v>45949</v>
      </c>
      <c r="D337" t="inlineStr">
        <is>
          <t>VÄRMLANDS LÄN</t>
        </is>
      </c>
      <c r="E337" t="inlineStr">
        <is>
          <t>HAGFORS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20447-2024</t>
        </is>
      </c>
      <c r="B338" s="1" t="n">
        <v>45435.62854166667</v>
      </c>
      <c r="C338" s="1" t="n">
        <v>45949</v>
      </c>
      <c r="D338" t="inlineStr">
        <is>
          <t>VÄRMLANDS LÄN</t>
        </is>
      </c>
      <c r="E338" t="inlineStr">
        <is>
          <t>HAGFORS</t>
        </is>
      </c>
      <c r="F338" t="inlineStr">
        <is>
          <t>Bergvik skog väst AB</t>
        </is>
      </c>
      <c r="G338" t="n">
        <v>3.5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38612-2023</t>
        </is>
      </c>
      <c r="B339" s="1" t="n">
        <v>45162.65785879629</v>
      </c>
      <c r="C339" s="1" t="n">
        <v>45949</v>
      </c>
      <c r="D339" t="inlineStr">
        <is>
          <t>VÄRMLANDS LÄN</t>
        </is>
      </c>
      <c r="E339" t="inlineStr">
        <is>
          <t>HAGFORS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60582-2024</t>
        </is>
      </c>
      <c r="B340" s="1" t="n">
        <v>45644.34481481482</v>
      </c>
      <c r="C340" s="1" t="n">
        <v>45949</v>
      </c>
      <c r="D340" t="inlineStr">
        <is>
          <t>VÄRMLANDS LÄN</t>
        </is>
      </c>
      <c r="E340" t="inlineStr">
        <is>
          <t>HAGFORS</t>
        </is>
      </c>
      <c r="F340" t="inlineStr">
        <is>
          <t>Kyrkan</t>
        </is>
      </c>
      <c r="G340" t="n">
        <v>3.9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38819-2025</t>
        </is>
      </c>
      <c r="B341" s="1" t="n">
        <v>45887.49913194445</v>
      </c>
      <c r="C341" s="1" t="n">
        <v>45949</v>
      </c>
      <c r="D341" t="inlineStr">
        <is>
          <t>VÄRMLANDS LÄN</t>
        </is>
      </c>
      <c r="E341" t="inlineStr">
        <is>
          <t>HAGFORS</t>
        </is>
      </c>
      <c r="F341" t="inlineStr">
        <is>
          <t>Bergvik skog väst AB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20313-2025</t>
        </is>
      </c>
      <c r="B342" s="1" t="n">
        <v>45775.31925925926</v>
      </c>
      <c r="C342" s="1" t="n">
        <v>45949</v>
      </c>
      <c r="D342" t="inlineStr">
        <is>
          <t>VÄRMLANDS LÄN</t>
        </is>
      </c>
      <c r="E342" t="inlineStr">
        <is>
          <t>HAGFORS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20323-2025</t>
        </is>
      </c>
      <c r="B343" s="1" t="n">
        <v>45775</v>
      </c>
      <c r="C343" s="1" t="n">
        <v>45949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57-2025</t>
        </is>
      </c>
      <c r="B344" s="1" t="n">
        <v>45659.39619212963</v>
      </c>
      <c r="C344" s="1" t="n">
        <v>45949</v>
      </c>
      <c r="D344" t="inlineStr">
        <is>
          <t>VÄRMLANDS LÄN</t>
        </is>
      </c>
      <c r="E344" t="inlineStr">
        <is>
          <t>HAGFORS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61311-2023</t>
        </is>
      </c>
      <c r="B345" s="1" t="n">
        <v>45264</v>
      </c>
      <c r="C345" s="1" t="n">
        <v>45949</v>
      </c>
      <c r="D345" t="inlineStr">
        <is>
          <t>VÄRMLANDS LÄN</t>
        </is>
      </c>
      <c r="E345" t="inlineStr">
        <is>
          <t>HAGFORS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61315-2023</t>
        </is>
      </c>
      <c r="B346" s="1" t="n">
        <v>45264</v>
      </c>
      <c r="C346" s="1" t="n">
        <v>45949</v>
      </c>
      <c r="D346" t="inlineStr">
        <is>
          <t>VÄRMLANDS LÄN</t>
        </is>
      </c>
      <c r="E346" t="inlineStr">
        <is>
          <t>HAGFORS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13850-2022</t>
        </is>
      </c>
      <c r="B347" s="1" t="n">
        <v>44649</v>
      </c>
      <c r="C347" s="1" t="n">
        <v>45949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5.3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34529-2023</t>
        </is>
      </c>
      <c r="B348" s="1" t="n">
        <v>45140.4346412037</v>
      </c>
      <c r="C348" s="1" t="n">
        <v>45949</v>
      </c>
      <c r="D348" t="inlineStr">
        <is>
          <t>VÄRMLANDS LÄN</t>
        </is>
      </c>
      <c r="E348" t="inlineStr">
        <is>
          <t>HAGFORS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18907-2025</t>
        </is>
      </c>
      <c r="B349" s="1" t="n">
        <v>45764</v>
      </c>
      <c r="C349" s="1" t="n">
        <v>45949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51302-2023</t>
        </is>
      </c>
      <c r="B350" s="1" t="n">
        <v>45219.5571412037</v>
      </c>
      <c r="C350" s="1" t="n">
        <v>45949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70712-2021</t>
        </is>
      </c>
      <c r="B351" s="1" t="n">
        <v>44537</v>
      </c>
      <c r="C351" s="1" t="n">
        <v>45949</v>
      </c>
      <c r="D351" t="inlineStr">
        <is>
          <t>VÄRMLANDS LÄN</t>
        </is>
      </c>
      <c r="E351" t="inlineStr">
        <is>
          <t>HAGFORS</t>
        </is>
      </c>
      <c r="F351" t="inlineStr">
        <is>
          <t>Kommuner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14464-2025</t>
        </is>
      </c>
      <c r="B352" s="1" t="n">
        <v>45741.57142361111</v>
      </c>
      <c r="C352" s="1" t="n">
        <v>45949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58799-2022</t>
        </is>
      </c>
      <c r="B353" s="1" t="n">
        <v>44903</v>
      </c>
      <c r="C353" s="1" t="n">
        <v>45949</v>
      </c>
      <c r="D353" t="inlineStr">
        <is>
          <t>VÄRMLANDS LÄN</t>
        </is>
      </c>
      <c r="E353" t="inlineStr">
        <is>
          <t>HAGFORS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58307-2023</t>
        </is>
      </c>
      <c r="B354" s="1" t="n">
        <v>45250.56344907408</v>
      </c>
      <c r="C354" s="1" t="n">
        <v>45949</v>
      </c>
      <c r="D354" t="inlineStr">
        <is>
          <t>VÄRMLANDS LÄN</t>
        </is>
      </c>
      <c r="E354" t="inlineStr">
        <is>
          <t>HAGFORS</t>
        </is>
      </c>
      <c r="F354" t="inlineStr">
        <is>
          <t>Kommuner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54757-2022</t>
        </is>
      </c>
      <c r="B355" s="1" t="n">
        <v>44883.60331018519</v>
      </c>
      <c r="C355" s="1" t="n">
        <v>45949</v>
      </c>
      <c r="D355" t="inlineStr">
        <is>
          <t>VÄRMLANDS LÄN</t>
        </is>
      </c>
      <c r="E355" t="inlineStr">
        <is>
          <t>HAGFORS</t>
        </is>
      </c>
      <c r="F355" t="inlineStr">
        <is>
          <t>Bergvik skog väst AB</t>
        </is>
      </c>
      <c r="G355" t="n">
        <v>17.9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18934-2025</t>
        </is>
      </c>
      <c r="B356" s="1" t="n">
        <v>45764</v>
      </c>
      <c r="C356" s="1" t="n">
        <v>45949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45238-2024</t>
        </is>
      </c>
      <c r="B357" s="1" t="n">
        <v>45575.8860300926</v>
      </c>
      <c r="C357" s="1" t="n">
        <v>45949</v>
      </c>
      <c r="D357" t="inlineStr">
        <is>
          <t>VÄRMLANDS LÄN</t>
        </is>
      </c>
      <c r="E357" t="inlineStr">
        <is>
          <t>HAGFORS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31166-2022</t>
        </is>
      </c>
      <c r="B358" s="1" t="n">
        <v>44770.51526620371</v>
      </c>
      <c r="C358" s="1" t="n">
        <v>45949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38751-2025</t>
        </is>
      </c>
      <c r="B359" s="1" t="n">
        <v>45887.38981481481</v>
      </c>
      <c r="C359" s="1" t="n">
        <v>45949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16.5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17305-2023</t>
        </is>
      </c>
      <c r="B360" s="1" t="n">
        <v>45035</v>
      </c>
      <c r="C360" s="1" t="n">
        <v>45949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30524-2022</t>
        </is>
      </c>
      <c r="B361" s="1" t="n">
        <v>44762</v>
      </c>
      <c r="C361" s="1" t="n">
        <v>45949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12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37085-2023</t>
        </is>
      </c>
      <c r="B362" s="1" t="n">
        <v>45155</v>
      </c>
      <c r="C362" s="1" t="n">
        <v>45949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31178-2022</t>
        </is>
      </c>
      <c r="B363" s="1" t="n">
        <v>44770</v>
      </c>
      <c r="C363" s="1" t="n">
        <v>45949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10.1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59552-2024</t>
        </is>
      </c>
      <c r="B364" s="1" t="n">
        <v>45638.63417824074</v>
      </c>
      <c r="C364" s="1" t="n">
        <v>45949</v>
      </c>
      <c r="D364" t="inlineStr">
        <is>
          <t>VÄRMLANDS LÄN</t>
        </is>
      </c>
      <c r="E364" t="inlineStr">
        <is>
          <t>HAGFORS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37463-2022</t>
        </is>
      </c>
      <c r="B365" s="1" t="n">
        <v>44809.5108912037</v>
      </c>
      <c r="C365" s="1" t="n">
        <v>45949</v>
      </c>
      <c r="D365" t="inlineStr">
        <is>
          <t>VÄRMLANDS LÄN</t>
        </is>
      </c>
      <c r="E365" t="inlineStr">
        <is>
          <t>HAGFORS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1734-2023</t>
        </is>
      </c>
      <c r="B366" s="1" t="n">
        <v>44938</v>
      </c>
      <c r="C366" s="1" t="n">
        <v>45949</v>
      </c>
      <c r="D366" t="inlineStr">
        <is>
          <t>VÄRMLANDS LÄN</t>
        </is>
      </c>
      <c r="E366" t="inlineStr">
        <is>
          <t>HAGFORS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21067-2025</t>
        </is>
      </c>
      <c r="B367" s="1" t="n">
        <v>45777.59119212963</v>
      </c>
      <c r="C367" s="1" t="n">
        <v>45949</v>
      </c>
      <c r="D367" t="inlineStr">
        <is>
          <t>VÄRMLANDS LÄN</t>
        </is>
      </c>
      <c r="E367" t="inlineStr">
        <is>
          <t>HAGFORS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46831-2025</t>
        </is>
      </c>
      <c r="B368" s="1" t="n">
        <v>45927.42596064815</v>
      </c>
      <c r="C368" s="1" t="n">
        <v>45949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6.5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62461-2023</t>
        </is>
      </c>
      <c r="B369" s="1" t="n">
        <v>45268.51887731482</v>
      </c>
      <c r="C369" s="1" t="n">
        <v>45949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21457-2024</t>
        </is>
      </c>
      <c r="B370" s="1" t="n">
        <v>45441</v>
      </c>
      <c r="C370" s="1" t="n">
        <v>45949</v>
      </c>
      <c r="D370" t="inlineStr">
        <is>
          <t>VÄRMLANDS LÄN</t>
        </is>
      </c>
      <c r="E370" t="inlineStr">
        <is>
          <t>HAGFORS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20466-2023</t>
        </is>
      </c>
      <c r="B371" s="1" t="n">
        <v>45057.29209490741</v>
      </c>
      <c r="C371" s="1" t="n">
        <v>45949</v>
      </c>
      <c r="D371" t="inlineStr">
        <is>
          <t>VÄRMLANDS LÄN</t>
        </is>
      </c>
      <c r="E371" t="inlineStr">
        <is>
          <t>HAGFORS</t>
        </is>
      </c>
      <c r="F371" t="inlineStr">
        <is>
          <t>Kyrkan</t>
        </is>
      </c>
      <c r="G371" t="n">
        <v>5.6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20624-2025</t>
        </is>
      </c>
      <c r="B372" s="1" t="n">
        <v>45776.32688657408</v>
      </c>
      <c r="C372" s="1" t="n">
        <v>45949</v>
      </c>
      <c r="D372" t="inlineStr">
        <is>
          <t>VÄRMLANDS LÄN</t>
        </is>
      </c>
      <c r="E372" t="inlineStr">
        <is>
          <t>HAGFORS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20688-2025</t>
        </is>
      </c>
      <c r="B373" s="1" t="n">
        <v>45776</v>
      </c>
      <c r="C373" s="1" t="n">
        <v>45949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20862-2025</t>
        </is>
      </c>
      <c r="B374" s="1" t="n">
        <v>45777</v>
      </c>
      <c r="C374" s="1" t="n">
        <v>45949</v>
      </c>
      <c r="D374" t="inlineStr">
        <is>
          <t>VÄRMLANDS LÄN</t>
        </is>
      </c>
      <c r="E374" t="inlineStr">
        <is>
          <t>HAGFORS</t>
        </is>
      </c>
      <c r="F374" t="inlineStr">
        <is>
          <t>Bergvik skog väst AB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38555-2023</t>
        </is>
      </c>
      <c r="B375" s="1" t="n">
        <v>45162</v>
      </c>
      <c r="C375" s="1" t="n">
        <v>45949</v>
      </c>
      <c r="D375" t="inlineStr">
        <is>
          <t>VÄRMLANDS LÄN</t>
        </is>
      </c>
      <c r="E375" t="inlineStr">
        <is>
          <t>HAGFORS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16475-2025</t>
        </is>
      </c>
      <c r="B376" s="1" t="n">
        <v>45751</v>
      </c>
      <c r="C376" s="1" t="n">
        <v>45949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53813-2024</t>
        </is>
      </c>
      <c r="B377" s="1" t="n">
        <v>45615.60076388889</v>
      </c>
      <c r="C377" s="1" t="n">
        <v>45949</v>
      </c>
      <c r="D377" t="inlineStr">
        <is>
          <t>VÄRMLANDS LÄN</t>
        </is>
      </c>
      <c r="E377" t="inlineStr">
        <is>
          <t>HAGFORS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44906-2024</t>
        </is>
      </c>
      <c r="B378" s="1" t="n">
        <v>45575</v>
      </c>
      <c r="C378" s="1" t="n">
        <v>45949</v>
      </c>
      <c r="D378" t="inlineStr">
        <is>
          <t>VÄRMLANDS LÄN</t>
        </is>
      </c>
      <c r="E378" t="inlineStr">
        <is>
          <t>HAGFORS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20113-2023</t>
        </is>
      </c>
      <c r="B379" s="1" t="n">
        <v>45055</v>
      </c>
      <c r="C379" s="1" t="n">
        <v>45949</v>
      </c>
      <c r="D379" t="inlineStr">
        <is>
          <t>VÄRMLANDS LÄN</t>
        </is>
      </c>
      <c r="E379" t="inlineStr">
        <is>
          <t>HAGFORS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29447-2025</t>
        </is>
      </c>
      <c r="B380" s="1" t="n">
        <v>45824.66758101852</v>
      </c>
      <c r="C380" s="1" t="n">
        <v>45949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26859-2024</t>
        </is>
      </c>
      <c r="B381" s="1" t="n">
        <v>45470.60206018519</v>
      </c>
      <c r="C381" s="1" t="n">
        <v>45949</v>
      </c>
      <c r="D381" t="inlineStr">
        <is>
          <t>VÄRMLANDS LÄN</t>
        </is>
      </c>
      <c r="E381" t="inlineStr">
        <is>
          <t>HAGFORS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61140-2023</t>
        </is>
      </c>
      <c r="B382" s="1" t="n">
        <v>45261</v>
      </c>
      <c r="C382" s="1" t="n">
        <v>45949</v>
      </c>
      <c r="D382" t="inlineStr">
        <is>
          <t>VÄRMLANDS LÄN</t>
        </is>
      </c>
      <c r="E382" t="inlineStr">
        <is>
          <t>HAGFORS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46208-2023</t>
        </is>
      </c>
      <c r="B383" s="1" t="n">
        <v>45196.64975694445</v>
      </c>
      <c r="C383" s="1" t="n">
        <v>45949</v>
      </c>
      <c r="D383" t="inlineStr">
        <is>
          <t>VÄRMLANDS LÄN</t>
        </is>
      </c>
      <c r="E383" t="inlineStr">
        <is>
          <t>HAGFORS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21723-2025</t>
        </is>
      </c>
      <c r="B384" s="1" t="n">
        <v>45783.56596064815</v>
      </c>
      <c r="C384" s="1" t="n">
        <v>45949</v>
      </c>
      <c r="D384" t="inlineStr">
        <is>
          <t>VÄRMLANDS LÄN</t>
        </is>
      </c>
      <c r="E384" t="inlineStr">
        <is>
          <t>HAGFORS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21729-2025</t>
        </is>
      </c>
      <c r="B385" s="1" t="n">
        <v>45783.57887731482</v>
      </c>
      <c r="C385" s="1" t="n">
        <v>45949</v>
      </c>
      <c r="D385" t="inlineStr">
        <is>
          <t>VÄRMLANDS LÄN</t>
        </is>
      </c>
      <c r="E385" t="inlineStr">
        <is>
          <t>HAGFORS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21724-2025</t>
        </is>
      </c>
      <c r="B386" s="1" t="n">
        <v>45783.56719907407</v>
      </c>
      <c r="C386" s="1" t="n">
        <v>45949</v>
      </c>
      <c r="D386" t="inlineStr">
        <is>
          <t>VÄRMLANDS LÄN</t>
        </is>
      </c>
      <c r="E386" t="inlineStr">
        <is>
          <t>HAGFORS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50318-2023</t>
        </is>
      </c>
      <c r="B387" s="1" t="n">
        <v>45216.54363425926</v>
      </c>
      <c r="C387" s="1" t="n">
        <v>45949</v>
      </c>
      <c r="D387" t="inlineStr">
        <is>
          <t>VÄRMLANDS LÄN</t>
        </is>
      </c>
      <c r="E387" t="inlineStr">
        <is>
          <t>HAGFORS</t>
        </is>
      </c>
      <c r="F387" t="inlineStr">
        <is>
          <t>Bergvik skog väst AB</t>
        </is>
      </c>
      <c r="G387" t="n">
        <v>18.1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50337-2023</t>
        </is>
      </c>
      <c r="B388" s="1" t="n">
        <v>45216.56710648148</v>
      </c>
      <c r="C388" s="1" t="n">
        <v>45949</v>
      </c>
      <c r="D388" t="inlineStr">
        <is>
          <t>VÄRMLANDS LÄN</t>
        </is>
      </c>
      <c r="E388" t="inlineStr">
        <is>
          <t>HAGFORS</t>
        </is>
      </c>
      <c r="F388" t="inlineStr">
        <is>
          <t>Bergvik skog väst AB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24947-2024</t>
        </is>
      </c>
      <c r="B389" s="1" t="n">
        <v>45461</v>
      </c>
      <c r="C389" s="1" t="n">
        <v>45949</v>
      </c>
      <c r="D389" t="inlineStr">
        <is>
          <t>VÄRMLANDS LÄN</t>
        </is>
      </c>
      <c r="E389" t="inlineStr">
        <is>
          <t>HAGFORS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24965-2024</t>
        </is>
      </c>
      <c r="B390" s="1" t="n">
        <v>45461</v>
      </c>
      <c r="C390" s="1" t="n">
        <v>45949</v>
      </c>
      <c r="D390" t="inlineStr">
        <is>
          <t>VÄRMLANDS LÄN</t>
        </is>
      </c>
      <c r="E390" t="inlineStr">
        <is>
          <t>HAGFORS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42175-2024</t>
        </is>
      </c>
      <c r="B391" s="1" t="n">
        <v>45562.47100694444</v>
      </c>
      <c r="C391" s="1" t="n">
        <v>45949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12321-2025</t>
        </is>
      </c>
      <c r="B392" s="1" t="n">
        <v>45730.28657407407</v>
      </c>
      <c r="C392" s="1" t="n">
        <v>45949</v>
      </c>
      <c r="D392" t="inlineStr">
        <is>
          <t>VÄRMLANDS LÄN</t>
        </is>
      </c>
      <c r="E392" t="inlineStr">
        <is>
          <t>HAGFORS</t>
        </is>
      </c>
      <c r="F392" t="inlineStr">
        <is>
          <t>Bergvik skog väst AB</t>
        </is>
      </c>
      <c r="G392" t="n">
        <v>6.8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13094-2024</t>
        </is>
      </c>
      <c r="B393" s="1" t="n">
        <v>45385.68678240741</v>
      </c>
      <c r="C393" s="1" t="n">
        <v>45949</v>
      </c>
      <c r="D393" t="inlineStr">
        <is>
          <t>VÄRMLANDS LÄN</t>
        </is>
      </c>
      <c r="E393" t="inlineStr">
        <is>
          <t>HAGFORS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59814-2024</t>
        </is>
      </c>
      <c r="B394" s="1" t="n">
        <v>45639</v>
      </c>
      <c r="C394" s="1" t="n">
        <v>45949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5.6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12778-2025</t>
        </is>
      </c>
      <c r="B395" s="1" t="n">
        <v>45733.5946875</v>
      </c>
      <c r="C395" s="1" t="n">
        <v>45949</v>
      </c>
      <c r="D395" t="inlineStr">
        <is>
          <t>VÄRMLANDS LÄN</t>
        </is>
      </c>
      <c r="E395" t="inlineStr">
        <is>
          <t>HAGFORS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24857-2025</t>
        </is>
      </c>
      <c r="B396" s="1" t="n">
        <v>45799.47836805556</v>
      </c>
      <c r="C396" s="1" t="n">
        <v>45949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24680-2024</t>
        </is>
      </c>
      <c r="B397" s="1" t="n">
        <v>45460.59121527777</v>
      </c>
      <c r="C397" s="1" t="n">
        <v>45949</v>
      </c>
      <c r="D397" t="inlineStr">
        <is>
          <t>VÄRMLANDS LÄN</t>
        </is>
      </c>
      <c r="E397" t="inlineStr">
        <is>
          <t>HAGFORS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38887-2024</t>
        </is>
      </c>
      <c r="B398" s="1" t="n">
        <v>45547.66456018519</v>
      </c>
      <c r="C398" s="1" t="n">
        <v>45949</v>
      </c>
      <c r="D398" t="inlineStr">
        <is>
          <t>VÄRMLANDS LÄN</t>
        </is>
      </c>
      <c r="E398" t="inlineStr">
        <is>
          <t>HAGFORS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47031-2025</t>
        </is>
      </c>
      <c r="B399" s="1" t="n">
        <v>45929</v>
      </c>
      <c r="C399" s="1" t="n">
        <v>45949</v>
      </c>
      <c r="D399" t="inlineStr">
        <is>
          <t>VÄRMLANDS LÄN</t>
        </is>
      </c>
      <c r="E399" t="inlineStr">
        <is>
          <t>HAGFORS</t>
        </is>
      </c>
      <c r="F399" t="inlineStr">
        <is>
          <t>Bergvik skog väst AB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17833-2022</t>
        </is>
      </c>
      <c r="B400" s="1" t="n">
        <v>44683</v>
      </c>
      <c r="C400" s="1" t="n">
        <v>45949</v>
      </c>
      <c r="D400" t="inlineStr">
        <is>
          <t>VÄRMLANDS LÄN</t>
        </is>
      </c>
      <c r="E400" t="inlineStr">
        <is>
          <t>HAGFORS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39245-2025</t>
        </is>
      </c>
      <c r="B401" s="1" t="n">
        <v>45889</v>
      </c>
      <c r="C401" s="1" t="n">
        <v>45949</v>
      </c>
      <c r="D401" t="inlineStr">
        <is>
          <t>VÄRMLANDS LÄN</t>
        </is>
      </c>
      <c r="E401" t="inlineStr">
        <is>
          <t>HAGFORS</t>
        </is>
      </c>
      <c r="F401" t="inlineStr">
        <is>
          <t>Kyrkan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39249-2025</t>
        </is>
      </c>
      <c r="B402" s="1" t="n">
        <v>45889</v>
      </c>
      <c r="C402" s="1" t="n">
        <v>45949</v>
      </c>
      <c r="D402" t="inlineStr">
        <is>
          <t>VÄRMLANDS LÄN</t>
        </is>
      </c>
      <c r="E402" t="inlineStr">
        <is>
          <t>HAGFORS</t>
        </is>
      </c>
      <c r="F402" t="inlineStr">
        <is>
          <t>Kyrkan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47794-2025</t>
        </is>
      </c>
      <c r="B403" s="1" t="n">
        <v>45931.81756944444</v>
      </c>
      <c r="C403" s="1" t="n">
        <v>45949</v>
      </c>
      <c r="D403" t="inlineStr">
        <is>
          <t>VÄRMLANDS LÄN</t>
        </is>
      </c>
      <c r="E403" t="inlineStr">
        <is>
          <t>HAGFORS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22091-2025</t>
        </is>
      </c>
      <c r="B404" s="1" t="n">
        <v>45785.45800925926</v>
      </c>
      <c r="C404" s="1" t="n">
        <v>45949</v>
      </c>
      <c r="D404" t="inlineStr">
        <is>
          <t>VÄRMLANDS LÄN</t>
        </is>
      </c>
      <c r="E404" t="inlineStr">
        <is>
          <t>HAGFORS</t>
        </is>
      </c>
      <c r="F404" t="inlineStr">
        <is>
          <t>Kyrkan</t>
        </is>
      </c>
      <c r="G404" t="n">
        <v>6.8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25258-2023</t>
        </is>
      </c>
      <c r="B405" s="1" t="n">
        <v>45079</v>
      </c>
      <c r="C405" s="1" t="n">
        <v>45949</v>
      </c>
      <c r="D405" t="inlineStr">
        <is>
          <t>VÄRMLANDS LÄN</t>
        </is>
      </c>
      <c r="E405" t="inlineStr">
        <is>
          <t>HAGFORS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22016-2021</t>
        </is>
      </c>
      <c r="B406" s="1" t="n">
        <v>44323</v>
      </c>
      <c r="C406" s="1" t="n">
        <v>45949</v>
      </c>
      <c r="D406" t="inlineStr">
        <is>
          <t>VÄRMLANDS LÄN</t>
        </is>
      </c>
      <c r="E406" t="inlineStr">
        <is>
          <t>HAGFORS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47333-2025</t>
        </is>
      </c>
      <c r="B407" s="1" t="n">
        <v>45930.56335648148</v>
      </c>
      <c r="C407" s="1" t="n">
        <v>45949</v>
      </c>
      <c r="D407" t="inlineStr">
        <is>
          <t>VÄRMLANDS LÄN</t>
        </is>
      </c>
      <c r="E407" t="inlineStr">
        <is>
          <t>HAGFORS</t>
        </is>
      </c>
      <c r="F407" t="inlineStr">
        <is>
          <t>Bergvik skog väst AB</t>
        </is>
      </c>
      <c r="G407" t="n">
        <v>22.1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47425-2024</t>
        </is>
      </c>
      <c r="B408" s="1" t="n">
        <v>45587.49407407407</v>
      </c>
      <c r="C408" s="1" t="n">
        <v>45949</v>
      </c>
      <c r="D408" t="inlineStr">
        <is>
          <t>VÄRMLANDS LÄN</t>
        </is>
      </c>
      <c r="E408" t="inlineStr">
        <is>
          <t>HAGFORS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21451-2024</t>
        </is>
      </c>
      <c r="B409" s="1" t="n">
        <v>45441.46148148148</v>
      </c>
      <c r="C409" s="1" t="n">
        <v>45949</v>
      </c>
      <c r="D409" t="inlineStr">
        <is>
          <t>VÄRMLANDS LÄN</t>
        </is>
      </c>
      <c r="E409" t="inlineStr">
        <is>
          <t>HAGFORS</t>
        </is>
      </c>
      <c r="G409" t="n">
        <v>3.8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22231-2025</t>
        </is>
      </c>
      <c r="B410" s="1" t="n">
        <v>45785.66783564815</v>
      </c>
      <c r="C410" s="1" t="n">
        <v>45949</v>
      </c>
      <c r="D410" t="inlineStr">
        <is>
          <t>VÄRMLANDS LÄN</t>
        </is>
      </c>
      <c r="E410" t="inlineStr">
        <is>
          <t>HAGFORS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40332-2023</t>
        </is>
      </c>
      <c r="B411" s="1" t="n">
        <v>45169</v>
      </c>
      <c r="C411" s="1" t="n">
        <v>45949</v>
      </c>
      <c r="D411" t="inlineStr">
        <is>
          <t>VÄRMLANDS LÄN</t>
        </is>
      </c>
      <c r="E411" t="inlineStr">
        <is>
          <t>HAGFORS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62497-2022</t>
        </is>
      </c>
      <c r="B412" s="1" t="n">
        <v>44924.58979166667</v>
      </c>
      <c r="C412" s="1" t="n">
        <v>45949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21867-2024</t>
        </is>
      </c>
      <c r="B413" s="1" t="n">
        <v>45443.30052083333</v>
      </c>
      <c r="C413" s="1" t="n">
        <v>45949</v>
      </c>
      <c r="D413" t="inlineStr">
        <is>
          <t>VÄRMLANDS LÄN</t>
        </is>
      </c>
      <c r="E413" t="inlineStr">
        <is>
          <t>HAGFORS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32147-2023</t>
        </is>
      </c>
      <c r="B414" s="1" t="n">
        <v>45107</v>
      </c>
      <c r="C414" s="1" t="n">
        <v>45949</v>
      </c>
      <c r="D414" t="inlineStr">
        <is>
          <t>VÄRMLANDS LÄN</t>
        </is>
      </c>
      <c r="E414" t="inlineStr">
        <is>
          <t>HAGFORS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47184-2025</t>
        </is>
      </c>
      <c r="B415" s="1" t="n">
        <v>45930.32061342592</v>
      </c>
      <c r="C415" s="1" t="n">
        <v>45949</v>
      </c>
      <c r="D415" t="inlineStr">
        <is>
          <t>VÄRMLANDS LÄN</t>
        </is>
      </c>
      <c r="E415" t="inlineStr">
        <is>
          <t>HAGFORS</t>
        </is>
      </c>
      <c r="F415" t="inlineStr">
        <is>
          <t>Bergvik skog väst AB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21956-2025</t>
        </is>
      </c>
      <c r="B416" s="1" t="n">
        <v>45784.60358796296</v>
      </c>
      <c r="C416" s="1" t="n">
        <v>45949</v>
      </c>
      <c r="D416" t="inlineStr">
        <is>
          <t>VÄRMLANDS LÄN</t>
        </is>
      </c>
      <c r="E416" t="inlineStr">
        <is>
          <t>HAGFORS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49766-2023</t>
        </is>
      </c>
      <c r="B417" s="1" t="n">
        <v>45212.56666666667</v>
      </c>
      <c r="C417" s="1" t="n">
        <v>45949</v>
      </c>
      <c r="D417" t="inlineStr">
        <is>
          <t>VÄRMLANDS LÄN</t>
        </is>
      </c>
      <c r="E417" t="inlineStr">
        <is>
          <t>HAGFORS</t>
        </is>
      </c>
      <c r="F417" t="inlineStr">
        <is>
          <t>Bergvik skog väst AB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27739-2024</t>
        </is>
      </c>
      <c r="B418" s="1" t="n">
        <v>45475.4516087963</v>
      </c>
      <c r="C418" s="1" t="n">
        <v>45949</v>
      </c>
      <c r="D418" t="inlineStr">
        <is>
          <t>VÄRMLANDS LÄN</t>
        </is>
      </c>
      <c r="E418" t="inlineStr">
        <is>
          <t>HAGFORS</t>
        </is>
      </c>
      <c r="G418" t="n">
        <v>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22648-2025</t>
        </is>
      </c>
      <c r="B419" s="1" t="n">
        <v>45789.46739583334</v>
      </c>
      <c r="C419" s="1" t="n">
        <v>45949</v>
      </c>
      <c r="D419" t="inlineStr">
        <is>
          <t>VÄRMLANDS LÄN</t>
        </is>
      </c>
      <c r="E419" t="inlineStr">
        <is>
          <t>HAGFORS</t>
        </is>
      </c>
      <c r="G419" t="n">
        <v>12.3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47516-2023</t>
        </is>
      </c>
      <c r="B420" s="1" t="n">
        <v>45203.32716435185</v>
      </c>
      <c r="C420" s="1" t="n">
        <v>45949</v>
      </c>
      <c r="D420" t="inlineStr">
        <is>
          <t>VÄRMLANDS LÄN</t>
        </is>
      </c>
      <c r="E420" t="inlineStr">
        <is>
          <t>HAGFORS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22799-2025</t>
        </is>
      </c>
      <c r="B421" s="1" t="n">
        <v>45789.66512731482</v>
      </c>
      <c r="C421" s="1" t="n">
        <v>45949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31657-2024</t>
        </is>
      </c>
      <c r="B422" s="1" t="n">
        <v>45506.69709490741</v>
      </c>
      <c r="C422" s="1" t="n">
        <v>45949</v>
      </c>
      <c r="D422" t="inlineStr">
        <is>
          <t>VÄRMLANDS LÄN</t>
        </is>
      </c>
      <c r="E422" t="inlineStr">
        <is>
          <t>HAGFORS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37152-2023</t>
        </is>
      </c>
      <c r="B423" s="1" t="n">
        <v>45155.6027662037</v>
      </c>
      <c r="C423" s="1" t="n">
        <v>45949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22346-2025</t>
        </is>
      </c>
      <c r="B424" s="1" t="n">
        <v>45786.4487037037</v>
      </c>
      <c r="C424" s="1" t="n">
        <v>45949</v>
      </c>
      <c r="D424" t="inlineStr">
        <is>
          <t>VÄRMLANDS LÄN</t>
        </is>
      </c>
      <c r="E424" t="inlineStr">
        <is>
          <t>HAGFORS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39904-2025</t>
        </is>
      </c>
      <c r="B425" s="1" t="n">
        <v>45891</v>
      </c>
      <c r="C425" s="1" t="n">
        <v>45949</v>
      </c>
      <c r="D425" t="inlineStr">
        <is>
          <t>VÄRMLANDS LÄN</t>
        </is>
      </c>
      <c r="E425" t="inlineStr">
        <is>
          <t>HAGFORS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39783-2025</t>
        </is>
      </c>
      <c r="B426" s="1" t="n">
        <v>45891.4766087963</v>
      </c>
      <c r="C426" s="1" t="n">
        <v>45949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48150-2025</t>
        </is>
      </c>
      <c r="B427" s="1" t="n">
        <v>45933.40813657407</v>
      </c>
      <c r="C427" s="1" t="n">
        <v>45949</v>
      </c>
      <c r="D427" t="inlineStr">
        <is>
          <t>VÄRMLANDS LÄN</t>
        </is>
      </c>
      <c r="E427" t="inlineStr">
        <is>
          <t>HAGFORS</t>
        </is>
      </c>
      <c r="F427" t="inlineStr">
        <is>
          <t>Bergvik skog väst AB</t>
        </is>
      </c>
      <c r="G427" t="n">
        <v>4.9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48042-2025</t>
        </is>
      </c>
      <c r="B428" s="1" t="n">
        <v>45932.66314814815</v>
      </c>
      <c r="C428" s="1" t="n">
        <v>45949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48108-2025</t>
        </is>
      </c>
      <c r="B429" s="1" t="n">
        <v>45933.34479166667</v>
      </c>
      <c r="C429" s="1" t="n">
        <v>45949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5.6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35021-2024</t>
        </is>
      </c>
      <c r="B430" s="1" t="n">
        <v>45527.59814814815</v>
      </c>
      <c r="C430" s="1" t="n">
        <v>45949</v>
      </c>
      <c r="D430" t="inlineStr">
        <is>
          <t>VÄRMLANDS LÄN</t>
        </is>
      </c>
      <c r="E430" t="inlineStr">
        <is>
          <t>HAGFORS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22461-2025</t>
        </is>
      </c>
      <c r="B431" s="1" t="n">
        <v>45786.60795138889</v>
      </c>
      <c r="C431" s="1" t="n">
        <v>45949</v>
      </c>
      <c r="D431" t="inlineStr">
        <is>
          <t>VÄRMLANDS LÄN</t>
        </is>
      </c>
      <c r="E431" t="inlineStr">
        <is>
          <t>HAGFORS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22484-2025</t>
        </is>
      </c>
      <c r="B432" s="1" t="n">
        <v>45786.64372685185</v>
      </c>
      <c r="C432" s="1" t="n">
        <v>45949</v>
      </c>
      <c r="D432" t="inlineStr">
        <is>
          <t>VÄRMLANDS LÄN</t>
        </is>
      </c>
      <c r="E432" t="inlineStr">
        <is>
          <t>HAGFORS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12197-2025</t>
        </is>
      </c>
      <c r="B433" s="1" t="n">
        <v>45729.47384259259</v>
      </c>
      <c r="C433" s="1" t="n">
        <v>45949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42169-2024</t>
        </is>
      </c>
      <c r="B434" s="1" t="n">
        <v>45562.46731481481</v>
      </c>
      <c r="C434" s="1" t="n">
        <v>45949</v>
      </c>
      <c r="D434" t="inlineStr">
        <is>
          <t>VÄRMLANDS LÄN</t>
        </is>
      </c>
      <c r="E434" t="inlineStr">
        <is>
          <t>HAGFORS</t>
        </is>
      </c>
      <c r="F434" t="inlineStr">
        <is>
          <t>Bergvik skog väst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42173-2024</t>
        </is>
      </c>
      <c r="B435" s="1" t="n">
        <v>45562.46958333333</v>
      </c>
      <c r="C435" s="1" t="n">
        <v>45949</v>
      </c>
      <c r="D435" t="inlineStr">
        <is>
          <t>VÄRMLANDS LÄN</t>
        </is>
      </c>
      <c r="E435" t="inlineStr">
        <is>
          <t>HAGFORS</t>
        </is>
      </c>
      <c r="F435" t="inlineStr">
        <is>
          <t>Bergvik skog väst AB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42178-2024</t>
        </is>
      </c>
      <c r="B436" s="1" t="n">
        <v>45562.47201388889</v>
      </c>
      <c r="C436" s="1" t="n">
        <v>45949</v>
      </c>
      <c r="D436" t="inlineStr">
        <is>
          <t>VÄRMLANDS LÄN</t>
        </is>
      </c>
      <c r="E436" t="inlineStr">
        <is>
          <t>HAGFORS</t>
        </is>
      </c>
      <c r="F436" t="inlineStr">
        <is>
          <t>Bergvik skog väst AB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23247-2024</t>
        </is>
      </c>
      <c r="B437" s="1" t="n">
        <v>45453.35074074074</v>
      </c>
      <c r="C437" s="1" t="n">
        <v>45949</v>
      </c>
      <c r="D437" t="inlineStr">
        <is>
          <t>VÄRMLANDS LÄN</t>
        </is>
      </c>
      <c r="E437" t="inlineStr">
        <is>
          <t>HAGFORS</t>
        </is>
      </c>
      <c r="F437" t="inlineStr">
        <is>
          <t>Bergvik skog väst AB</t>
        </is>
      </c>
      <c r="G437" t="n">
        <v>26.3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48138-2025</t>
        </is>
      </c>
      <c r="B438" s="1" t="n">
        <v>45933.38136574074</v>
      </c>
      <c r="C438" s="1" t="n">
        <v>45949</v>
      </c>
      <c r="D438" t="inlineStr">
        <is>
          <t>VÄRMLANDS LÄN</t>
        </is>
      </c>
      <c r="E438" t="inlineStr">
        <is>
          <t>HAGFORS</t>
        </is>
      </c>
      <c r="F438" t="inlineStr">
        <is>
          <t>Bergvik skog väst AB</t>
        </is>
      </c>
      <c r="G438" t="n">
        <v>9.699999999999999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658-2022</t>
        </is>
      </c>
      <c r="B439" s="1" t="n">
        <v>44566</v>
      </c>
      <c r="C439" s="1" t="n">
        <v>45949</v>
      </c>
      <c r="D439" t="inlineStr">
        <is>
          <t>VÄRMLANDS LÄN</t>
        </is>
      </c>
      <c r="E439" t="inlineStr">
        <is>
          <t>HAGFORS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13340-2025</t>
        </is>
      </c>
      <c r="B440" s="1" t="n">
        <v>45735.62614583333</v>
      </c>
      <c r="C440" s="1" t="n">
        <v>45949</v>
      </c>
      <c r="D440" t="inlineStr">
        <is>
          <t>VÄRMLANDS LÄN</t>
        </is>
      </c>
      <c r="E440" t="inlineStr">
        <is>
          <t>HAGFORS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3846-2023</t>
        </is>
      </c>
      <c r="B441" s="1" t="n">
        <v>44951</v>
      </c>
      <c r="C441" s="1" t="n">
        <v>45949</v>
      </c>
      <c r="D441" t="inlineStr">
        <is>
          <t>VÄRMLANDS LÄN</t>
        </is>
      </c>
      <c r="E441" t="inlineStr">
        <is>
          <t>HAGFORS</t>
        </is>
      </c>
      <c r="F441" t="inlineStr">
        <is>
          <t>Kommuner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48134-2025</t>
        </is>
      </c>
      <c r="B442" s="1" t="n">
        <v>45933.37097222222</v>
      </c>
      <c r="C442" s="1" t="n">
        <v>45949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39747-2025</t>
        </is>
      </c>
      <c r="B443" s="1" t="n">
        <v>45891</v>
      </c>
      <c r="C443" s="1" t="n">
        <v>45949</v>
      </c>
      <c r="D443" t="inlineStr">
        <is>
          <t>VÄRMLANDS LÄN</t>
        </is>
      </c>
      <c r="E443" t="inlineStr">
        <is>
          <t>HAGFORS</t>
        </is>
      </c>
      <c r="F443" t="inlineStr">
        <is>
          <t>Bergvik skog väst AB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57379-2022</t>
        </is>
      </c>
      <c r="B444" s="1" t="n">
        <v>44896</v>
      </c>
      <c r="C444" s="1" t="n">
        <v>45949</v>
      </c>
      <c r="D444" t="inlineStr">
        <is>
          <t>VÄRMLANDS LÄN</t>
        </is>
      </c>
      <c r="E444" t="inlineStr">
        <is>
          <t>HAGFORS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26348-2024</t>
        </is>
      </c>
      <c r="B445" s="1" t="n">
        <v>45469.35829861111</v>
      </c>
      <c r="C445" s="1" t="n">
        <v>45949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9.300000000000001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64936-2023</t>
        </is>
      </c>
      <c r="B446" s="1" t="n">
        <v>45282</v>
      </c>
      <c r="C446" s="1" t="n">
        <v>45949</v>
      </c>
      <c r="D446" t="inlineStr">
        <is>
          <t>VÄRMLANDS LÄN</t>
        </is>
      </c>
      <c r="E446" t="inlineStr">
        <is>
          <t>HAGFORS</t>
        </is>
      </c>
      <c r="G446" t="n">
        <v>3.9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48176-2025</t>
        </is>
      </c>
      <c r="B447" s="1" t="n">
        <v>45933.44618055555</v>
      </c>
      <c r="C447" s="1" t="n">
        <v>45949</v>
      </c>
      <c r="D447" t="inlineStr">
        <is>
          <t>VÄRMLANDS LÄN</t>
        </is>
      </c>
      <c r="E447" t="inlineStr">
        <is>
          <t>HAGFORS</t>
        </is>
      </c>
      <c r="F447" t="inlineStr">
        <is>
          <t>Bergvik skog väst AB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3996-2025</t>
        </is>
      </c>
      <c r="B448" s="1" t="n">
        <v>45684</v>
      </c>
      <c r="C448" s="1" t="n">
        <v>45949</v>
      </c>
      <c r="D448" t="inlineStr">
        <is>
          <t>VÄRMLANDS LÄN</t>
        </is>
      </c>
      <c r="E448" t="inlineStr">
        <is>
          <t>HAGFORS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20682-2024</t>
        </is>
      </c>
      <c r="B449" s="1" t="n">
        <v>45436.58063657407</v>
      </c>
      <c r="C449" s="1" t="n">
        <v>45949</v>
      </c>
      <c r="D449" t="inlineStr">
        <is>
          <t>VÄRMLANDS LÄN</t>
        </is>
      </c>
      <c r="E449" t="inlineStr">
        <is>
          <t>HAGFORS</t>
        </is>
      </c>
      <c r="F449" t="inlineStr">
        <is>
          <t>Bergvik skog väst AB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3426-2023</t>
        </is>
      </c>
      <c r="B450" s="1" t="n">
        <v>44949</v>
      </c>
      <c r="C450" s="1" t="n">
        <v>45949</v>
      </c>
      <c r="D450" t="inlineStr">
        <is>
          <t>VÄRMLANDS LÄN</t>
        </is>
      </c>
      <c r="E450" t="inlineStr">
        <is>
          <t>HAGFORS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40156-2025</t>
        </is>
      </c>
      <c r="B451" s="1" t="n">
        <v>45894</v>
      </c>
      <c r="C451" s="1" t="n">
        <v>45949</v>
      </c>
      <c r="D451" t="inlineStr">
        <is>
          <t>VÄRMLANDS LÄN</t>
        </is>
      </c>
      <c r="E451" t="inlineStr">
        <is>
          <t>HAGFORS</t>
        </is>
      </c>
      <c r="F451" t="inlineStr">
        <is>
          <t>Bergvik skog väst AB</t>
        </is>
      </c>
      <c r="G451" t="n">
        <v>11.2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58437-2023</t>
        </is>
      </c>
      <c r="B452" s="1" t="n">
        <v>45250</v>
      </c>
      <c r="C452" s="1" t="n">
        <v>45949</v>
      </c>
      <c r="D452" t="inlineStr">
        <is>
          <t>VÄRMLANDS LÄN</t>
        </is>
      </c>
      <c r="E452" t="inlineStr">
        <is>
          <t>HAGFORS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49106-2025</t>
        </is>
      </c>
      <c r="B453" s="1" t="n">
        <v>45937.72615740741</v>
      </c>
      <c r="C453" s="1" t="n">
        <v>45949</v>
      </c>
      <c r="D453" t="inlineStr">
        <is>
          <t>VÄRMLANDS LÄN</t>
        </is>
      </c>
      <c r="E453" t="inlineStr">
        <is>
          <t>HAGFORS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44975-2024</t>
        </is>
      </c>
      <c r="B454" s="1" t="n">
        <v>45575</v>
      </c>
      <c r="C454" s="1" t="n">
        <v>45949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5.5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55049-2024</t>
        </is>
      </c>
      <c r="B455" s="1" t="n">
        <v>45621.39585648148</v>
      </c>
      <c r="C455" s="1" t="n">
        <v>45949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40300-2025</t>
        </is>
      </c>
      <c r="B456" s="1" t="n">
        <v>45895.40347222222</v>
      </c>
      <c r="C456" s="1" t="n">
        <v>45949</v>
      </c>
      <c r="D456" t="inlineStr">
        <is>
          <t>VÄRMLANDS LÄN</t>
        </is>
      </c>
      <c r="E456" t="inlineStr">
        <is>
          <t>HAGFORS</t>
        </is>
      </c>
      <c r="F456" t="inlineStr">
        <is>
          <t>Bergvik skog väst AB</t>
        </is>
      </c>
      <c r="G456" t="n">
        <v>6.2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30327-2022</t>
        </is>
      </c>
      <c r="B457" s="1" t="n">
        <v>44760.45733796297</v>
      </c>
      <c r="C457" s="1" t="n">
        <v>45949</v>
      </c>
      <c r="D457" t="inlineStr">
        <is>
          <t>VÄRMLANDS LÄN</t>
        </is>
      </c>
      <c r="E457" t="inlineStr">
        <is>
          <t>HAGFORS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52224-2023</t>
        </is>
      </c>
      <c r="B458" s="1" t="n">
        <v>45224</v>
      </c>
      <c r="C458" s="1" t="n">
        <v>45949</v>
      </c>
      <c r="D458" t="inlineStr">
        <is>
          <t>VÄRMLANDS LÄN</t>
        </is>
      </c>
      <c r="E458" t="inlineStr">
        <is>
          <t>HAGFORS</t>
        </is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23268-2025</t>
        </is>
      </c>
      <c r="B459" s="1" t="n">
        <v>45791.56040509259</v>
      </c>
      <c r="C459" s="1" t="n">
        <v>45949</v>
      </c>
      <c r="D459" t="inlineStr">
        <is>
          <t>VÄRMLANDS LÄN</t>
        </is>
      </c>
      <c r="E459" t="inlineStr">
        <is>
          <t>HAGFORS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22917-2025</t>
        </is>
      </c>
      <c r="B460" s="1" t="n">
        <v>45790.43143518519</v>
      </c>
      <c r="C460" s="1" t="n">
        <v>45949</v>
      </c>
      <c r="D460" t="inlineStr">
        <is>
          <t>VÄRMLANDS LÄN</t>
        </is>
      </c>
      <c r="E460" t="inlineStr">
        <is>
          <t>HAGFORS</t>
        </is>
      </c>
      <c r="F460" t="inlineStr">
        <is>
          <t>Bergvik skog väst AB</t>
        </is>
      </c>
      <c r="G460" t="n">
        <v>3.2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35664-2023</t>
        </is>
      </c>
      <c r="B461" s="1" t="n">
        <v>45147.60292824074</v>
      </c>
      <c r="C461" s="1" t="n">
        <v>45949</v>
      </c>
      <c r="D461" t="inlineStr">
        <is>
          <t>VÄRMLANDS LÄN</t>
        </is>
      </c>
      <c r="E461" t="inlineStr">
        <is>
          <t>HAGFORS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20746-2025</t>
        </is>
      </c>
      <c r="B462" s="1" t="n">
        <v>45776.56165509259</v>
      </c>
      <c r="C462" s="1" t="n">
        <v>45949</v>
      </c>
      <c r="D462" t="inlineStr">
        <is>
          <t>VÄRMLANDS LÄN</t>
        </is>
      </c>
      <c r="E462" t="inlineStr">
        <is>
          <t>HAGFORS</t>
        </is>
      </c>
      <c r="F462" t="inlineStr">
        <is>
          <t>Bergvik skog väst AB</t>
        </is>
      </c>
      <c r="G462" t="n">
        <v>10.4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48841-2025</t>
        </is>
      </c>
      <c r="B463" s="1" t="n">
        <v>45937.42246527778</v>
      </c>
      <c r="C463" s="1" t="n">
        <v>45949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11.9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23276-2025</t>
        </is>
      </c>
      <c r="B464" s="1" t="n">
        <v>45791.56663194444</v>
      </c>
      <c r="C464" s="1" t="n">
        <v>45949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6.7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23118-2025</t>
        </is>
      </c>
      <c r="B465" s="1" t="n">
        <v>45791.37291666667</v>
      </c>
      <c r="C465" s="1" t="n">
        <v>45949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2.8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48703-2025</t>
        </is>
      </c>
      <c r="B466" s="1" t="n">
        <v>45936.62204861111</v>
      </c>
      <c r="C466" s="1" t="n">
        <v>45949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11.5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38239-2024</t>
        </is>
      </c>
      <c r="B467" s="1" t="n">
        <v>45545</v>
      </c>
      <c r="C467" s="1" t="n">
        <v>45949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5.1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19583-2023</t>
        </is>
      </c>
      <c r="B468" s="1" t="n">
        <v>45050</v>
      </c>
      <c r="C468" s="1" t="n">
        <v>45949</v>
      </c>
      <c r="D468" t="inlineStr">
        <is>
          <t>VÄRMLANDS LÄN</t>
        </is>
      </c>
      <c r="E468" t="inlineStr">
        <is>
          <t>HAGFORS</t>
        </is>
      </c>
      <c r="F468" t="inlineStr">
        <is>
          <t>Kommuner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23179-2025</t>
        </is>
      </c>
      <c r="B469" s="1" t="n">
        <v>45791.43831018519</v>
      </c>
      <c r="C469" s="1" t="n">
        <v>45949</v>
      </c>
      <c r="D469" t="inlineStr">
        <is>
          <t>VÄRMLANDS LÄN</t>
        </is>
      </c>
      <c r="E469" t="inlineStr">
        <is>
          <t>HAGFORS</t>
        </is>
      </c>
      <c r="F469" t="inlineStr">
        <is>
          <t>Bergvik skog väst AB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23325-2025</t>
        </is>
      </c>
      <c r="B470" s="1" t="n">
        <v>45791.62258101852</v>
      </c>
      <c r="C470" s="1" t="n">
        <v>45949</v>
      </c>
      <c r="D470" t="inlineStr">
        <is>
          <t>VÄRMLANDS LÄN</t>
        </is>
      </c>
      <c r="E470" t="inlineStr">
        <is>
          <t>HAGFORS</t>
        </is>
      </c>
      <c r="F470" t="inlineStr">
        <is>
          <t>Bergvik skog väst AB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39211-2022</t>
        </is>
      </c>
      <c r="B471" s="1" t="n">
        <v>44817.55997685185</v>
      </c>
      <c r="C471" s="1" t="n">
        <v>45949</v>
      </c>
      <c r="D471" t="inlineStr">
        <is>
          <t>VÄRMLANDS LÄN</t>
        </is>
      </c>
      <c r="E471" t="inlineStr">
        <is>
          <t>HAGFORS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23262-2025</t>
        </is>
      </c>
      <c r="B472" s="1" t="n">
        <v>45791.55136574074</v>
      </c>
      <c r="C472" s="1" t="n">
        <v>45949</v>
      </c>
      <c r="D472" t="inlineStr">
        <is>
          <t>VÄRMLANDS LÄN</t>
        </is>
      </c>
      <c r="E472" t="inlineStr">
        <is>
          <t>HAGFORS</t>
        </is>
      </c>
      <c r="F472" t="inlineStr">
        <is>
          <t>Bergvik skog väst AB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59331-2024</t>
        </is>
      </c>
      <c r="B473" s="1" t="n">
        <v>45637.79212962963</v>
      </c>
      <c r="C473" s="1" t="n">
        <v>45949</v>
      </c>
      <c r="D473" t="inlineStr">
        <is>
          <t>VÄRMLANDS LÄN</t>
        </is>
      </c>
      <c r="E473" t="inlineStr">
        <is>
          <t>HAGFORS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48809-2025</t>
        </is>
      </c>
      <c r="B474" s="1" t="n">
        <v>45937</v>
      </c>
      <c r="C474" s="1" t="n">
        <v>45949</v>
      </c>
      <c r="D474" t="inlineStr">
        <is>
          <t>VÄRMLANDS LÄN</t>
        </is>
      </c>
      <c r="E474" t="inlineStr">
        <is>
          <t>HAGFORS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22964-2025</t>
        </is>
      </c>
      <c r="B475" s="1" t="n">
        <v>45790.54108796296</v>
      </c>
      <c r="C475" s="1" t="n">
        <v>45949</v>
      </c>
      <c r="D475" t="inlineStr">
        <is>
          <t>VÄRMLANDS LÄN</t>
        </is>
      </c>
      <c r="E475" t="inlineStr">
        <is>
          <t>HAGFORS</t>
        </is>
      </c>
      <c r="F475" t="inlineStr">
        <is>
          <t>Bergvik skog väst AB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13990-2025</t>
        </is>
      </c>
      <c r="B476" s="1" t="n">
        <v>45739</v>
      </c>
      <c r="C476" s="1" t="n">
        <v>45949</v>
      </c>
      <c r="D476" t="inlineStr">
        <is>
          <t>VÄRMLANDS LÄN</t>
        </is>
      </c>
      <c r="E476" t="inlineStr">
        <is>
          <t>HAGFORS</t>
        </is>
      </c>
      <c r="F476" t="inlineStr">
        <is>
          <t>Bergvik skog väst AB</t>
        </is>
      </c>
      <c r="G476" t="n">
        <v>4.9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23236-2025</t>
        </is>
      </c>
      <c r="B477" s="1" t="n">
        <v>45791.49532407407</v>
      </c>
      <c r="C477" s="1" t="n">
        <v>45949</v>
      </c>
      <c r="D477" t="inlineStr">
        <is>
          <t>VÄRMLANDS LÄN</t>
        </is>
      </c>
      <c r="E477" t="inlineStr">
        <is>
          <t>HAGFORS</t>
        </is>
      </c>
      <c r="F477" t="inlineStr">
        <is>
          <t>Bergvik skog väst AB</t>
        </is>
      </c>
      <c r="G477" t="n">
        <v>11.2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40543-2025</t>
        </is>
      </c>
      <c r="B478" s="1" t="n">
        <v>45896.42962962963</v>
      </c>
      <c r="C478" s="1" t="n">
        <v>45949</v>
      </c>
      <c r="D478" t="inlineStr">
        <is>
          <t>VÄRMLANDS LÄN</t>
        </is>
      </c>
      <c r="E478" t="inlineStr">
        <is>
          <t>HAGFORS</t>
        </is>
      </c>
      <c r="F478" t="inlineStr">
        <is>
          <t>Bergvik skog väst AB</t>
        </is>
      </c>
      <c r="G478" t="n">
        <v>12.1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49631-2025</t>
        </is>
      </c>
      <c r="B479" s="1" t="n">
        <v>45939.59887731481</v>
      </c>
      <c r="C479" s="1" t="n">
        <v>45949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49146-2025</t>
        </is>
      </c>
      <c r="B480" s="1" t="n">
        <v>45938.33600694445</v>
      </c>
      <c r="C480" s="1" t="n">
        <v>45949</v>
      </c>
      <c r="D480" t="inlineStr">
        <is>
          <t>VÄRMLANDS LÄN</t>
        </is>
      </c>
      <c r="E480" t="inlineStr">
        <is>
          <t>HAGFORS</t>
        </is>
      </c>
      <c r="F480" t="inlineStr">
        <is>
          <t>Bergvik skog väst AB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40881-2025</t>
        </is>
      </c>
      <c r="B481" s="1" t="n">
        <v>45897.59447916667</v>
      </c>
      <c r="C481" s="1" t="n">
        <v>45949</v>
      </c>
      <c r="D481" t="inlineStr">
        <is>
          <t>VÄRMLANDS LÄN</t>
        </is>
      </c>
      <c r="E481" t="inlineStr">
        <is>
          <t>HAGFORS</t>
        </is>
      </c>
      <c r="F481" t="inlineStr">
        <is>
          <t>Bergvik skog väst AB</t>
        </is>
      </c>
      <c r="G481" t="n">
        <v>12.8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40562-2025</t>
        </is>
      </c>
      <c r="B482" s="1" t="n">
        <v>45896.45993055555</v>
      </c>
      <c r="C482" s="1" t="n">
        <v>45949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8.4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55950-2024</t>
        </is>
      </c>
      <c r="B483" s="1" t="n">
        <v>45623</v>
      </c>
      <c r="C483" s="1" t="n">
        <v>45949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23441-2025</t>
        </is>
      </c>
      <c r="B484" s="1" t="n">
        <v>45792.37693287037</v>
      </c>
      <c r="C484" s="1" t="n">
        <v>45949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23556-2025</t>
        </is>
      </c>
      <c r="B485" s="1" t="n">
        <v>45792.58064814815</v>
      </c>
      <c r="C485" s="1" t="n">
        <v>45949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23525-2025</t>
        </is>
      </c>
      <c r="B486" s="1" t="n">
        <v>45792.52019675926</v>
      </c>
      <c r="C486" s="1" t="n">
        <v>45949</v>
      </c>
      <c r="D486" t="inlineStr">
        <is>
          <t>VÄRMLANDS LÄN</t>
        </is>
      </c>
      <c r="E486" t="inlineStr">
        <is>
          <t>HAGFORS</t>
        </is>
      </c>
      <c r="G486" t="n">
        <v>5.5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21309-2023</t>
        </is>
      </c>
      <c r="B487" s="1" t="n">
        <v>45062</v>
      </c>
      <c r="C487" s="1" t="n">
        <v>45949</v>
      </c>
      <c r="D487" t="inlineStr">
        <is>
          <t>VÄRMLANDS LÄN</t>
        </is>
      </c>
      <c r="E487" t="inlineStr">
        <is>
          <t>HAGFORS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23674-2025</t>
        </is>
      </c>
      <c r="B488" s="1" t="n">
        <v>45793.30849537037</v>
      </c>
      <c r="C488" s="1" t="n">
        <v>45949</v>
      </c>
      <c r="D488" t="inlineStr">
        <is>
          <t>VÄRMLANDS LÄN</t>
        </is>
      </c>
      <c r="E488" t="inlineStr">
        <is>
          <t>HAGFORS</t>
        </is>
      </c>
      <c r="G488" t="n">
        <v>3.5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23712-2025</t>
        </is>
      </c>
      <c r="B489" s="1" t="n">
        <v>45793</v>
      </c>
      <c r="C489" s="1" t="n">
        <v>45949</v>
      </c>
      <c r="D489" t="inlineStr">
        <is>
          <t>VÄRMLANDS LÄN</t>
        </is>
      </c>
      <c r="E489" t="inlineStr">
        <is>
          <t>HAGFORS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23888-2025</t>
        </is>
      </c>
      <c r="B490" s="1" t="n">
        <v>45793</v>
      </c>
      <c r="C490" s="1" t="n">
        <v>45949</v>
      </c>
      <c r="D490" t="inlineStr">
        <is>
          <t>VÄRMLANDS LÄN</t>
        </is>
      </c>
      <c r="E490" t="inlineStr">
        <is>
          <t>HAGFORS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19894-2024</t>
        </is>
      </c>
      <c r="B491" s="1" t="n">
        <v>45433.51168981481</v>
      </c>
      <c r="C491" s="1" t="n">
        <v>45949</v>
      </c>
      <c r="D491" t="inlineStr">
        <is>
          <t>VÄRMLANDS LÄN</t>
        </is>
      </c>
      <c r="E491" t="inlineStr">
        <is>
          <t>HAGFORS</t>
        </is>
      </c>
      <c r="F491" t="inlineStr">
        <is>
          <t>Bergvik skog väst AB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25123-2024</t>
        </is>
      </c>
      <c r="B492" s="1" t="n">
        <v>45462.45428240741</v>
      </c>
      <c r="C492" s="1" t="n">
        <v>45949</v>
      </c>
      <c r="D492" t="inlineStr">
        <is>
          <t>VÄRMLANDS LÄN</t>
        </is>
      </c>
      <c r="E492" t="inlineStr">
        <is>
          <t>HAGFORS</t>
        </is>
      </c>
      <c r="F492" t="inlineStr">
        <is>
          <t>Kyrkan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49533-2025</t>
        </is>
      </c>
      <c r="B493" s="1" t="n">
        <v>45939.41119212963</v>
      </c>
      <c r="C493" s="1" t="n">
        <v>45949</v>
      </c>
      <c r="D493" t="inlineStr">
        <is>
          <t>VÄRMLANDS LÄN</t>
        </is>
      </c>
      <c r="E493" t="inlineStr">
        <is>
          <t>HAGFORS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48807-2025</t>
        </is>
      </c>
      <c r="B494" s="1" t="n">
        <v>45937</v>
      </c>
      <c r="C494" s="1" t="n">
        <v>45949</v>
      </c>
      <c r="D494" t="inlineStr">
        <is>
          <t>VÄRMLANDS LÄN</t>
        </is>
      </c>
      <c r="E494" t="inlineStr">
        <is>
          <t>HAGFORS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23443-2025</t>
        </is>
      </c>
      <c r="B495" s="1" t="n">
        <v>45792.37883101852</v>
      </c>
      <c r="C495" s="1" t="n">
        <v>45949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12291-2025</t>
        </is>
      </c>
      <c r="B496" s="1" t="n">
        <v>45729</v>
      </c>
      <c r="C496" s="1" t="n">
        <v>45949</v>
      </c>
      <c r="D496" t="inlineStr">
        <is>
          <t>VÄRMLANDS LÄN</t>
        </is>
      </c>
      <c r="E496" t="inlineStr">
        <is>
          <t>HAGFORS</t>
        </is>
      </c>
      <c r="F496" t="inlineStr">
        <is>
          <t>Bergvik skog väst AB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39029-2022</t>
        </is>
      </c>
      <c r="B497" s="1" t="n">
        <v>44817.3400462963</v>
      </c>
      <c r="C497" s="1" t="n">
        <v>45949</v>
      </c>
      <c r="D497" t="inlineStr">
        <is>
          <t>VÄRMLANDS LÄN</t>
        </is>
      </c>
      <c r="E497" t="inlineStr">
        <is>
          <t>HAGFORS</t>
        </is>
      </c>
      <c r="F497" t="inlineStr">
        <is>
          <t>Bergvik skog väst AB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3669-2025</t>
        </is>
      </c>
      <c r="B498" s="1" t="n">
        <v>45681.43167824074</v>
      </c>
      <c r="C498" s="1" t="n">
        <v>45949</v>
      </c>
      <c r="D498" t="inlineStr">
        <is>
          <t>VÄRMLANDS LÄN</t>
        </is>
      </c>
      <c r="E498" t="inlineStr">
        <is>
          <t>HAGFORS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54008-2024</t>
        </is>
      </c>
      <c r="B499" s="1" t="n">
        <v>45615</v>
      </c>
      <c r="C499" s="1" t="n">
        <v>45949</v>
      </c>
      <c r="D499" t="inlineStr">
        <is>
          <t>VÄRMLANDS LÄN</t>
        </is>
      </c>
      <c r="E499" t="inlineStr">
        <is>
          <t>HAGFORS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23951-2025</t>
        </is>
      </c>
      <c r="B500" s="1" t="n">
        <v>45796.36059027778</v>
      </c>
      <c r="C500" s="1" t="n">
        <v>45949</v>
      </c>
      <c r="D500" t="inlineStr">
        <is>
          <t>VÄRMLANDS LÄN</t>
        </is>
      </c>
      <c r="E500" t="inlineStr">
        <is>
          <t>HAGFORS</t>
        </is>
      </c>
      <c r="F500" t="inlineStr">
        <is>
          <t>Bergvik skog väst AB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40926-2025</t>
        </is>
      </c>
      <c r="B501" s="1" t="n">
        <v>45897.64236111111</v>
      </c>
      <c r="C501" s="1" t="n">
        <v>45949</v>
      </c>
      <c r="D501" t="inlineStr">
        <is>
          <t>VÄRMLANDS LÄN</t>
        </is>
      </c>
      <c r="E501" t="inlineStr">
        <is>
          <t>HAGFORS</t>
        </is>
      </c>
      <c r="F501" t="inlineStr">
        <is>
          <t>Bergvik skog väst AB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41155-2025</t>
        </is>
      </c>
      <c r="B502" s="1" t="n">
        <v>45898.52128472222</v>
      </c>
      <c r="C502" s="1" t="n">
        <v>45949</v>
      </c>
      <c r="D502" t="inlineStr">
        <is>
          <t>VÄRMLANDS LÄN</t>
        </is>
      </c>
      <c r="E502" t="inlineStr">
        <is>
          <t>HAGFORS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41223-2025</t>
        </is>
      </c>
      <c r="B503" s="1" t="n">
        <v>45898.58835648148</v>
      </c>
      <c r="C503" s="1" t="n">
        <v>45949</v>
      </c>
      <c r="D503" t="inlineStr">
        <is>
          <t>VÄRMLANDS LÄN</t>
        </is>
      </c>
      <c r="E503" t="inlineStr">
        <is>
          <t>HAGFORS</t>
        </is>
      </c>
      <c r="F503" t="inlineStr">
        <is>
          <t>Bergvik skog väst AB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26777-2023</t>
        </is>
      </c>
      <c r="B504" s="1" t="n">
        <v>45093.4815162037</v>
      </c>
      <c r="C504" s="1" t="n">
        <v>45949</v>
      </c>
      <c r="D504" t="inlineStr">
        <is>
          <t>VÄRMLANDS LÄN</t>
        </is>
      </c>
      <c r="E504" t="inlineStr">
        <is>
          <t>HAGFORS</t>
        </is>
      </c>
      <c r="F504" t="inlineStr">
        <is>
          <t>Bergvik skog väst AB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2317-2025</t>
        </is>
      </c>
      <c r="B505" s="1" t="n">
        <v>45673.60954861111</v>
      </c>
      <c r="C505" s="1" t="n">
        <v>45949</v>
      </c>
      <c r="D505" t="inlineStr">
        <is>
          <t>VÄRMLANDS LÄN</t>
        </is>
      </c>
      <c r="E505" t="inlineStr">
        <is>
          <t>HAGFORS</t>
        </is>
      </c>
      <c r="G505" t="n">
        <v>4.8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11326-2025</t>
        </is>
      </c>
      <c r="B506" s="1" t="n">
        <v>45726.47511574074</v>
      </c>
      <c r="C506" s="1" t="n">
        <v>45949</v>
      </c>
      <c r="D506" t="inlineStr">
        <is>
          <t>VÄRMLANDS LÄN</t>
        </is>
      </c>
      <c r="E506" t="inlineStr">
        <is>
          <t>HAGFORS</t>
        </is>
      </c>
      <c r="F506" t="inlineStr">
        <is>
          <t>Bergvik skog väst AB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16798-2025</t>
        </is>
      </c>
      <c r="B507" s="1" t="n">
        <v>45754</v>
      </c>
      <c r="C507" s="1" t="n">
        <v>45949</v>
      </c>
      <c r="D507" t="inlineStr">
        <is>
          <t>VÄRMLANDS LÄN</t>
        </is>
      </c>
      <c r="E507" t="inlineStr">
        <is>
          <t>HAGFORS</t>
        </is>
      </c>
      <c r="F507" t="inlineStr">
        <is>
          <t>Bergvik skog väst AB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49812-2025</t>
        </is>
      </c>
      <c r="B508" s="1" t="n">
        <v>45940.42521990741</v>
      </c>
      <c r="C508" s="1" t="n">
        <v>45949</v>
      </c>
      <c r="D508" t="inlineStr">
        <is>
          <t>VÄRMLANDS LÄN</t>
        </is>
      </c>
      <c r="E508" t="inlineStr">
        <is>
          <t>HAGFORS</t>
        </is>
      </c>
      <c r="F508" t="inlineStr">
        <is>
          <t>Bergvik skog väst AB</t>
        </is>
      </c>
      <c r="G508" t="n">
        <v>8.199999999999999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15228-2024</t>
        </is>
      </c>
      <c r="B509" s="1" t="n">
        <v>45400.48208333334</v>
      </c>
      <c r="C509" s="1" t="n">
        <v>45949</v>
      </c>
      <c r="D509" t="inlineStr">
        <is>
          <t>VÄRMLANDS LÄN</t>
        </is>
      </c>
      <c r="E509" t="inlineStr">
        <is>
          <t>HAGFORS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50030-2025</t>
        </is>
      </c>
      <c r="B510" s="1" t="n">
        <v>45943.38633101852</v>
      </c>
      <c r="C510" s="1" t="n">
        <v>45949</v>
      </c>
      <c r="D510" t="inlineStr">
        <is>
          <t>VÄRMLANDS LÄN</t>
        </is>
      </c>
      <c r="E510" t="inlineStr">
        <is>
          <t>HAGFORS</t>
        </is>
      </c>
      <c r="F510" t="inlineStr">
        <is>
          <t>Bergvik skog väst AB</t>
        </is>
      </c>
      <c r="G510" t="n">
        <v>9.9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49967-2025</t>
        </is>
      </c>
      <c r="B511" s="1" t="n">
        <v>45941.66935185185</v>
      </c>
      <c r="C511" s="1" t="n">
        <v>45949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59874-2023</t>
        </is>
      </c>
      <c r="B512" s="1" t="n">
        <v>45257.58802083333</v>
      </c>
      <c r="C512" s="1" t="n">
        <v>45949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49220-2025</t>
        </is>
      </c>
      <c r="B513" s="1" t="n">
        <v>45938</v>
      </c>
      <c r="C513" s="1" t="n">
        <v>45949</v>
      </c>
      <c r="D513" t="inlineStr">
        <is>
          <t>VÄRMLANDS LÄN</t>
        </is>
      </c>
      <c r="E513" t="inlineStr">
        <is>
          <t>HAGFORS</t>
        </is>
      </c>
      <c r="G513" t="n">
        <v>8.300000000000001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41117-2025</t>
        </is>
      </c>
      <c r="B514" s="1" t="n">
        <v>45898.46390046296</v>
      </c>
      <c r="C514" s="1" t="n">
        <v>45949</v>
      </c>
      <c r="D514" t="inlineStr">
        <is>
          <t>VÄRMLANDS LÄN</t>
        </is>
      </c>
      <c r="E514" t="inlineStr">
        <is>
          <t>HAGFORS</t>
        </is>
      </c>
      <c r="F514" t="inlineStr">
        <is>
          <t>Bergvik skog väst AB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41153-2025</t>
        </is>
      </c>
      <c r="B515" s="1" t="n">
        <v>45898.51598379629</v>
      </c>
      <c r="C515" s="1" t="n">
        <v>45949</v>
      </c>
      <c r="D515" t="inlineStr">
        <is>
          <t>VÄRMLANDS LÄN</t>
        </is>
      </c>
      <c r="E515" t="inlineStr">
        <is>
          <t>HAGFORS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41154-2025</t>
        </is>
      </c>
      <c r="B516" s="1" t="n">
        <v>45898.51934027778</v>
      </c>
      <c r="C516" s="1" t="n">
        <v>45949</v>
      </c>
      <c r="D516" t="inlineStr">
        <is>
          <t>VÄRMLANDS LÄN</t>
        </is>
      </c>
      <c r="E516" t="inlineStr">
        <is>
          <t>HAGFORS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13300-2023</t>
        </is>
      </c>
      <c r="B517" s="1" t="n">
        <v>45005.34288194445</v>
      </c>
      <c r="C517" s="1" t="n">
        <v>45949</v>
      </c>
      <c r="D517" t="inlineStr">
        <is>
          <t>VÄRMLANDS LÄN</t>
        </is>
      </c>
      <c r="E517" t="inlineStr">
        <is>
          <t>HAGFORS</t>
        </is>
      </c>
      <c r="F517" t="inlineStr">
        <is>
          <t>Bergvik skog väst AB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33969-2022</t>
        </is>
      </c>
      <c r="B518" s="1" t="n">
        <v>44790.71461805556</v>
      </c>
      <c r="C518" s="1" t="n">
        <v>45949</v>
      </c>
      <c r="D518" t="inlineStr">
        <is>
          <t>VÄRMLANDS LÄN</t>
        </is>
      </c>
      <c r="E518" t="inlineStr">
        <is>
          <t>HAGFORS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25759-2023</t>
        </is>
      </c>
      <c r="B519" s="1" t="n">
        <v>45090</v>
      </c>
      <c r="C519" s="1" t="n">
        <v>45949</v>
      </c>
      <c r="D519" t="inlineStr">
        <is>
          <t>VÄRMLANDS LÄN</t>
        </is>
      </c>
      <c r="E519" t="inlineStr">
        <is>
          <t>HAGFORS</t>
        </is>
      </c>
      <c r="F519" t="inlineStr">
        <is>
          <t>Bergvik skog väst AB</t>
        </is>
      </c>
      <c r="G519" t="n">
        <v>7.6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41495-2025</t>
        </is>
      </c>
      <c r="B520" s="1" t="n">
        <v>45901</v>
      </c>
      <c r="C520" s="1" t="n">
        <v>45949</v>
      </c>
      <c r="D520" t="inlineStr">
        <is>
          <t>VÄRMLANDS LÄN</t>
        </is>
      </c>
      <c r="E520" t="inlineStr">
        <is>
          <t>HAGFORS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31660-2022</t>
        </is>
      </c>
      <c r="B521" s="1" t="n">
        <v>44776.29414351852</v>
      </c>
      <c r="C521" s="1" t="n">
        <v>45949</v>
      </c>
      <c r="D521" t="inlineStr">
        <is>
          <t>VÄRMLANDS LÄN</t>
        </is>
      </c>
      <c r="E521" t="inlineStr">
        <is>
          <t>HAGFORS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11744-2024</t>
        </is>
      </c>
      <c r="B522" s="1" t="n">
        <v>45373.80883101852</v>
      </c>
      <c r="C522" s="1" t="n">
        <v>45949</v>
      </c>
      <c r="D522" t="inlineStr">
        <is>
          <t>VÄRMLANDS LÄN</t>
        </is>
      </c>
      <c r="E522" t="inlineStr">
        <is>
          <t>HAGFORS</t>
        </is>
      </c>
      <c r="F522" t="inlineStr">
        <is>
          <t>Bergvik skog väst AB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34541-2024</t>
        </is>
      </c>
      <c r="B523" s="1" t="n">
        <v>45525.74459490741</v>
      </c>
      <c r="C523" s="1" t="n">
        <v>45949</v>
      </c>
      <c r="D523" t="inlineStr">
        <is>
          <t>VÄRMLANDS LÄN</t>
        </is>
      </c>
      <c r="E523" t="inlineStr">
        <is>
          <t>HAGFORS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22472-2025</t>
        </is>
      </c>
      <c r="B524" s="1" t="n">
        <v>45786.61974537037</v>
      </c>
      <c r="C524" s="1" t="n">
        <v>45949</v>
      </c>
      <c r="D524" t="inlineStr">
        <is>
          <t>VÄRMLANDS LÄN</t>
        </is>
      </c>
      <c r="E524" t="inlineStr">
        <is>
          <t>HAGFORS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41004-2025</t>
        </is>
      </c>
      <c r="B525" s="1" t="n">
        <v>45898.34681712963</v>
      </c>
      <c r="C525" s="1" t="n">
        <v>45949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18.1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41015-2025</t>
        </is>
      </c>
      <c r="B526" s="1" t="n">
        <v>45898.36056712963</v>
      </c>
      <c r="C526" s="1" t="n">
        <v>45949</v>
      </c>
      <c r="D526" t="inlineStr">
        <is>
          <t>VÄRMLANDS LÄN</t>
        </is>
      </c>
      <c r="E526" t="inlineStr">
        <is>
          <t>HAGFORS</t>
        </is>
      </c>
      <c r="F526" t="inlineStr">
        <is>
          <t>Bergvik skog väst AB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49830-2025</t>
        </is>
      </c>
      <c r="B527" s="1" t="n">
        <v>45940.45478009259</v>
      </c>
      <c r="C527" s="1" t="n">
        <v>45949</v>
      </c>
      <c r="D527" t="inlineStr">
        <is>
          <t>VÄRMLANDS LÄN</t>
        </is>
      </c>
      <c r="E527" t="inlineStr">
        <is>
          <t>HAGFORS</t>
        </is>
      </c>
      <c r="F527" t="inlineStr">
        <is>
          <t>Bergvik skog väst AB</t>
        </is>
      </c>
      <c r="G527" t="n">
        <v>14.6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41041-2025</t>
        </is>
      </c>
      <c r="B528" s="1" t="n">
        <v>45898.39212962963</v>
      </c>
      <c r="C528" s="1" t="n">
        <v>45949</v>
      </c>
      <c r="D528" t="inlineStr">
        <is>
          <t>VÄRMLANDS LÄN</t>
        </is>
      </c>
      <c r="E528" t="inlineStr">
        <is>
          <t>HAGFORS</t>
        </is>
      </c>
      <c r="F528" t="inlineStr">
        <is>
          <t>Bergvik skog väst AB</t>
        </is>
      </c>
      <c r="G528" t="n">
        <v>11.3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41092-2025</t>
        </is>
      </c>
      <c r="B529" s="1" t="n">
        <v>45898.44184027778</v>
      </c>
      <c r="C529" s="1" t="n">
        <v>45949</v>
      </c>
      <c r="D529" t="inlineStr">
        <is>
          <t>VÄRMLANDS LÄN</t>
        </is>
      </c>
      <c r="E529" t="inlineStr">
        <is>
          <t>HAGFORS</t>
        </is>
      </c>
      <c r="F529" t="inlineStr">
        <is>
          <t>Bergvik skog väst AB</t>
        </is>
      </c>
      <c r="G529" t="n">
        <v>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15306-2025</t>
        </is>
      </c>
      <c r="B530" s="1" t="n">
        <v>45746.69599537037</v>
      </c>
      <c r="C530" s="1" t="n">
        <v>45949</v>
      </c>
      <c r="D530" t="inlineStr">
        <is>
          <t>VÄRMLANDS LÄN</t>
        </is>
      </c>
      <c r="E530" t="inlineStr">
        <is>
          <t>HAGFORS</t>
        </is>
      </c>
      <c r="G530" t="n">
        <v>9.4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29372-2023</t>
        </is>
      </c>
      <c r="B531" s="1" t="n">
        <v>45106</v>
      </c>
      <c r="C531" s="1" t="n">
        <v>45949</v>
      </c>
      <c r="D531" t="inlineStr">
        <is>
          <t>VÄRMLANDS LÄN</t>
        </is>
      </c>
      <c r="E531" t="inlineStr">
        <is>
          <t>HAGFORS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41287-2025</t>
        </is>
      </c>
      <c r="B532" s="1" t="n">
        <v>45898.63945601852</v>
      </c>
      <c r="C532" s="1" t="n">
        <v>45949</v>
      </c>
      <c r="D532" t="inlineStr">
        <is>
          <t>VÄRMLANDS LÄN</t>
        </is>
      </c>
      <c r="E532" t="inlineStr">
        <is>
          <t>HAGFORS</t>
        </is>
      </c>
      <c r="F532" t="inlineStr">
        <is>
          <t>Bergvik skog väst AB</t>
        </is>
      </c>
      <c r="G532" t="n">
        <v>19.6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59092-2022</t>
        </is>
      </c>
      <c r="B533" s="1" t="n">
        <v>44904.38814814815</v>
      </c>
      <c r="C533" s="1" t="n">
        <v>45949</v>
      </c>
      <c r="D533" t="inlineStr">
        <is>
          <t>VÄRMLANDS LÄN</t>
        </is>
      </c>
      <c r="E533" t="inlineStr">
        <is>
          <t>HAGFORS</t>
        </is>
      </c>
      <c r="F533" t="inlineStr">
        <is>
          <t>Bergvik skog väst AB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15643-2024</t>
        </is>
      </c>
      <c r="B534" s="1" t="n">
        <v>45404.31303240741</v>
      </c>
      <c r="C534" s="1" t="n">
        <v>45949</v>
      </c>
      <c r="D534" t="inlineStr">
        <is>
          <t>VÄRMLANDS LÄN</t>
        </is>
      </c>
      <c r="E534" t="inlineStr">
        <is>
          <t>HAGFORS</t>
        </is>
      </c>
      <c r="F534" t="inlineStr">
        <is>
          <t>Bergvik skog väst AB</t>
        </is>
      </c>
      <c r="G534" t="n">
        <v>6.1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24000-2025</t>
        </is>
      </c>
      <c r="B535" s="1" t="n">
        <v>45796.42369212963</v>
      </c>
      <c r="C535" s="1" t="n">
        <v>45949</v>
      </c>
      <c r="D535" t="inlineStr">
        <is>
          <t>VÄRMLANDS LÄN</t>
        </is>
      </c>
      <c r="E535" t="inlineStr">
        <is>
          <t>HAGFORS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24929-2025</t>
        </is>
      </c>
      <c r="B536" s="1" t="n">
        <v>45799.55447916667</v>
      </c>
      <c r="C536" s="1" t="n">
        <v>45949</v>
      </c>
      <c r="D536" t="inlineStr">
        <is>
          <t>VÄRMLANDS LÄN</t>
        </is>
      </c>
      <c r="E536" t="inlineStr">
        <is>
          <t>HAGFORS</t>
        </is>
      </c>
      <c r="F536" t="inlineStr">
        <is>
          <t>Bergvik skog väst AB</t>
        </is>
      </c>
      <c r="G536" t="n">
        <v>6.5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49219-2025</t>
        </is>
      </c>
      <c r="B537" s="1" t="n">
        <v>45938</v>
      </c>
      <c r="C537" s="1" t="n">
        <v>45949</v>
      </c>
      <c r="D537" t="inlineStr">
        <is>
          <t>VÄRMLANDS LÄN</t>
        </is>
      </c>
      <c r="E537" t="inlineStr">
        <is>
          <t>HAGFORS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24434-2025</t>
        </is>
      </c>
      <c r="B538" s="1" t="n">
        <v>45797.75887731482</v>
      </c>
      <c r="C538" s="1" t="n">
        <v>45949</v>
      </c>
      <c r="D538" t="inlineStr">
        <is>
          <t>VÄRMLANDS LÄN</t>
        </is>
      </c>
      <c r="E538" t="inlineStr">
        <is>
          <t>HAGFORS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24435-2025</t>
        </is>
      </c>
      <c r="B539" s="1" t="n">
        <v>45797.77982638889</v>
      </c>
      <c r="C539" s="1" t="n">
        <v>45949</v>
      </c>
      <c r="D539" t="inlineStr">
        <is>
          <t>VÄRMLANDS LÄN</t>
        </is>
      </c>
      <c r="E539" t="inlineStr">
        <is>
          <t>HAGFORS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38806-2024</t>
        </is>
      </c>
      <c r="B540" s="1" t="n">
        <v>45547</v>
      </c>
      <c r="C540" s="1" t="n">
        <v>45949</v>
      </c>
      <c r="D540" t="inlineStr">
        <is>
          <t>VÄRMLANDS LÄN</t>
        </is>
      </c>
      <c r="E540" t="inlineStr">
        <is>
          <t>HAGFORS</t>
        </is>
      </c>
      <c r="F540" t="inlineStr">
        <is>
          <t>Bergvik skog väst AB</t>
        </is>
      </c>
      <c r="G540" t="n">
        <v>11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24438-2025</t>
        </is>
      </c>
      <c r="B541" s="1" t="n">
        <v>45797.80165509259</v>
      </c>
      <c r="C541" s="1" t="n">
        <v>45949</v>
      </c>
      <c r="D541" t="inlineStr">
        <is>
          <t>VÄRMLANDS LÄN</t>
        </is>
      </c>
      <c r="E541" t="inlineStr">
        <is>
          <t>HAGFORS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24632-2025</t>
        </is>
      </c>
      <c r="B542" s="1" t="n">
        <v>45798.60412037037</v>
      </c>
      <c r="C542" s="1" t="n">
        <v>45949</v>
      </c>
      <c r="D542" t="inlineStr">
        <is>
          <t>VÄRMLANDS LÄN</t>
        </is>
      </c>
      <c r="E542" t="inlineStr">
        <is>
          <t>HAGFORS</t>
        </is>
      </c>
      <c r="F542" t="inlineStr">
        <is>
          <t>Bergvik skog väst AB</t>
        </is>
      </c>
      <c r="G542" t="n">
        <v>43.9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24977-2025</t>
        </is>
      </c>
      <c r="B543" s="1" t="n">
        <v>45799.59422453704</v>
      </c>
      <c r="C543" s="1" t="n">
        <v>45949</v>
      </c>
      <c r="D543" t="inlineStr">
        <is>
          <t>VÄRMLANDS LÄN</t>
        </is>
      </c>
      <c r="E543" t="inlineStr">
        <is>
          <t>HAGFORS</t>
        </is>
      </c>
      <c r="F543" t="inlineStr">
        <is>
          <t>Bergvik skog väst AB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41739-2025</t>
        </is>
      </c>
      <c r="B544" s="1" t="n">
        <v>45902.47445601852</v>
      </c>
      <c r="C544" s="1" t="n">
        <v>45949</v>
      </c>
      <c r="D544" t="inlineStr">
        <is>
          <t>VÄRMLANDS LÄN</t>
        </is>
      </c>
      <c r="E544" t="inlineStr">
        <is>
          <t>HAGFORS</t>
        </is>
      </c>
      <c r="F544" t="inlineStr">
        <is>
          <t>Bergvik skog väst AB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13524-2025</t>
        </is>
      </c>
      <c r="B545" s="1" t="n">
        <v>45736</v>
      </c>
      <c r="C545" s="1" t="n">
        <v>45949</v>
      </c>
      <c r="D545" t="inlineStr">
        <is>
          <t>VÄRMLANDS LÄN</t>
        </is>
      </c>
      <c r="E545" t="inlineStr">
        <is>
          <t>HAGFORS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25051-2025</t>
        </is>
      </c>
      <c r="B546" s="1" t="n">
        <v>45799.67479166666</v>
      </c>
      <c r="C546" s="1" t="n">
        <v>45949</v>
      </c>
      <c r="D546" t="inlineStr">
        <is>
          <t>VÄRMLANDS LÄN</t>
        </is>
      </c>
      <c r="E546" t="inlineStr">
        <is>
          <t>HAGFORS</t>
        </is>
      </c>
      <c r="F546" t="inlineStr">
        <is>
          <t>Bergvik skog väst AB</t>
        </is>
      </c>
      <c r="G546" t="n">
        <v>21.4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20662-2024</t>
        </is>
      </c>
      <c r="B547" s="1" t="n">
        <v>45436</v>
      </c>
      <c r="C547" s="1" t="n">
        <v>45949</v>
      </c>
      <c r="D547" t="inlineStr">
        <is>
          <t>VÄRMLANDS LÄN</t>
        </is>
      </c>
      <c r="E547" t="inlineStr">
        <is>
          <t>HAGFORS</t>
        </is>
      </c>
      <c r="F547" t="inlineStr">
        <is>
          <t>Bergvik skog väst AB</t>
        </is>
      </c>
      <c r="G547" t="n">
        <v>15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24804-2025</t>
        </is>
      </c>
      <c r="B548" s="1" t="n">
        <v>45799.44024305556</v>
      </c>
      <c r="C548" s="1" t="n">
        <v>45949</v>
      </c>
      <c r="D548" t="inlineStr">
        <is>
          <t>VÄRMLANDS LÄN</t>
        </is>
      </c>
      <c r="E548" t="inlineStr">
        <is>
          <t>HAGFORS</t>
        </is>
      </c>
      <c r="F548" t="inlineStr">
        <is>
          <t>Bergvik skog väst AB</t>
        </is>
      </c>
      <c r="G548" t="n">
        <v>26.5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24598-2025</t>
        </is>
      </c>
      <c r="B549" s="1" t="n">
        <v>45798.56194444445</v>
      </c>
      <c r="C549" s="1" t="n">
        <v>45949</v>
      </c>
      <c r="D549" t="inlineStr">
        <is>
          <t>VÄRMLANDS LÄN</t>
        </is>
      </c>
      <c r="E549" t="inlineStr">
        <is>
          <t>HAGFORS</t>
        </is>
      </c>
      <c r="F549" t="inlineStr">
        <is>
          <t>Bergvik skog väst AB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64155-2023</t>
        </is>
      </c>
      <c r="B550" s="1" t="n">
        <v>45279.59862268518</v>
      </c>
      <c r="C550" s="1" t="n">
        <v>45949</v>
      </c>
      <c r="D550" t="inlineStr">
        <is>
          <t>VÄRMLANDS LÄN</t>
        </is>
      </c>
      <c r="E550" t="inlineStr">
        <is>
          <t>HAGFORS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26514-2024</t>
        </is>
      </c>
      <c r="B551" s="1" t="n">
        <v>45469</v>
      </c>
      <c r="C551" s="1" t="n">
        <v>45949</v>
      </c>
      <c r="D551" t="inlineStr">
        <is>
          <t>VÄRMLANDS LÄN</t>
        </is>
      </c>
      <c r="E551" t="inlineStr">
        <is>
          <t>HAGFORS</t>
        </is>
      </c>
      <c r="F551" t="inlineStr">
        <is>
          <t>Bergvik skog väst AB</t>
        </is>
      </c>
      <c r="G551" t="n">
        <v>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24895-2025</t>
        </is>
      </c>
      <c r="B552" s="1" t="n">
        <v>45799.51512731481</v>
      </c>
      <c r="C552" s="1" t="n">
        <v>45949</v>
      </c>
      <c r="D552" t="inlineStr">
        <is>
          <t>VÄRMLANDS LÄN</t>
        </is>
      </c>
      <c r="E552" t="inlineStr">
        <is>
          <t>HAGFORS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24793-2025</t>
        </is>
      </c>
      <c r="B553" s="1" t="n">
        <v>45799.43309027778</v>
      </c>
      <c r="C553" s="1" t="n">
        <v>45949</v>
      </c>
      <c r="D553" t="inlineStr">
        <is>
          <t>VÄRMLANDS LÄN</t>
        </is>
      </c>
      <c r="E553" t="inlineStr">
        <is>
          <t>HAGFORS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25031-2025</t>
        </is>
      </c>
      <c r="B554" s="1" t="n">
        <v>45799.65331018518</v>
      </c>
      <c r="C554" s="1" t="n">
        <v>45949</v>
      </c>
      <c r="D554" t="inlineStr">
        <is>
          <t>VÄRMLANDS LÄN</t>
        </is>
      </c>
      <c r="E554" t="inlineStr">
        <is>
          <t>HAGFORS</t>
        </is>
      </c>
      <c r="F554" t="inlineStr">
        <is>
          <t>Bergvik skog väst AB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24978-2025</t>
        </is>
      </c>
      <c r="B555" s="1" t="n">
        <v>45799.59434027778</v>
      </c>
      <c r="C555" s="1" t="n">
        <v>45949</v>
      </c>
      <c r="D555" t="inlineStr">
        <is>
          <t>VÄRMLANDS LÄN</t>
        </is>
      </c>
      <c r="E555" t="inlineStr">
        <is>
          <t>HAGFORS</t>
        </is>
      </c>
      <c r="F555" t="inlineStr">
        <is>
          <t>Bergvik skog väst AB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30180-2023</t>
        </is>
      </c>
      <c r="B556" s="1" t="n">
        <v>45110</v>
      </c>
      <c r="C556" s="1" t="n">
        <v>45949</v>
      </c>
      <c r="D556" t="inlineStr">
        <is>
          <t>VÄRMLANDS LÄN</t>
        </is>
      </c>
      <c r="E556" t="inlineStr">
        <is>
          <t>HAGFORS</t>
        </is>
      </c>
      <c r="G556" t="n">
        <v>3.4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51194-2022</t>
        </is>
      </c>
      <c r="B557" s="1" t="n">
        <v>44868</v>
      </c>
      <c r="C557" s="1" t="n">
        <v>45949</v>
      </c>
      <c r="D557" t="inlineStr">
        <is>
          <t>VÄRMLANDS LÄN</t>
        </is>
      </c>
      <c r="E557" t="inlineStr">
        <is>
          <t>HAGFORS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41784-2025</t>
        </is>
      </c>
      <c r="B558" s="1" t="n">
        <v>45902.58962962963</v>
      </c>
      <c r="C558" s="1" t="n">
        <v>45949</v>
      </c>
      <c r="D558" t="inlineStr">
        <is>
          <t>VÄRMLANDS LÄN</t>
        </is>
      </c>
      <c r="E558" t="inlineStr">
        <is>
          <t>HAGFORS</t>
        </is>
      </c>
      <c r="F558" t="inlineStr">
        <is>
          <t>Bergvik skog väst AB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41809-2025</t>
        </is>
      </c>
      <c r="B559" s="1" t="n">
        <v>45902.64282407407</v>
      </c>
      <c r="C559" s="1" t="n">
        <v>45949</v>
      </c>
      <c r="D559" t="inlineStr">
        <is>
          <t>VÄRMLANDS LÄN</t>
        </is>
      </c>
      <c r="E559" t="inlineStr">
        <is>
          <t>HAGFORS</t>
        </is>
      </c>
      <c r="F559" t="inlineStr">
        <is>
          <t>Bergvik skog väst AB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42076-2025</t>
        </is>
      </c>
      <c r="B560" s="1" t="n">
        <v>45903.67486111111</v>
      </c>
      <c r="C560" s="1" t="n">
        <v>45949</v>
      </c>
      <c r="D560" t="inlineStr">
        <is>
          <t>VÄRMLANDS LÄN</t>
        </is>
      </c>
      <c r="E560" t="inlineStr">
        <is>
          <t>HAGFORS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22022-2021</t>
        </is>
      </c>
      <c r="B561" s="1" t="n">
        <v>44323.47359953704</v>
      </c>
      <c r="C561" s="1" t="n">
        <v>45949</v>
      </c>
      <c r="D561" t="inlineStr">
        <is>
          <t>VÄRMLANDS LÄN</t>
        </is>
      </c>
      <c r="E561" t="inlineStr">
        <is>
          <t>HAGFORS</t>
        </is>
      </c>
      <c r="G561" t="n">
        <v>4.1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41812-2025</t>
        </is>
      </c>
      <c r="B562" s="1" t="n">
        <v>45902.65138888889</v>
      </c>
      <c r="C562" s="1" t="n">
        <v>45949</v>
      </c>
      <c r="D562" t="inlineStr">
        <is>
          <t>VÄRMLANDS LÄN</t>
        </is>
      </c>
      <c r="E562" t="inlineStr">
        <is>
          <t>HAGFORS</t>
        </is>
      </c>
      <c r="F562" t="inlineStr">
        <is>
          <t>Bergvik skog väst AB</t>
        </is>
      </c>
      <c r="G562" t="n">
        <v>15.6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25194-2025</t>
        </is>
      </c>
      <c r="B563" s="1" t="n">
        <v>45800</v>
      </c>
      <c r="C563" s="1" t="n">
        <v>45949</v>
      </c>
      <c r="D563" t="inlineStr">
        <is>
          <t>VÄRMLANDS LÄN</t>
        </is>
      </c>
      <c r="E563" t="inlineStr">
        <is>
          <t>HAGFORS</t>
        </is>
      </c>
      <c r="F563" t="inlineStr">
        <is>
          <t>Bergvik skog väst AB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25490-2025</t>
        </is>
      </c>
      <c r="B564" s="1" t="n">
        <v>45803.30792824074</v>
      </c>
      <c r="C564" s="1" t="n">
        <v>45949</v>
      </c>
      <c r="D564" t="inlineStr">
        <is>
          <t>VÄRMLANDS LÄN</t>
        </is>
      </c>
      <c r="E564" t="inlineStr">
        <is>
          <t>HAGFORS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41726-2025</t>
        </is>
      </c>
      <c r="B565" s="1" t="n">
        <v>45902.45571759259</v>
      </c>
      <c r="C565" s="1" t="n">
        <v>45949</v>
      </c>
      <c r="D565" t="inlineStr">
        <is>
          <t>VÄRMLANDS LÄN</t>
        </is>
      </c>
      <c r="E565" t="inlineStr">
        <is>
          <t>HAGFORS</t>
        </is>
      </c>
      <c r="F565" t="inlineStr">
        <is>
          <t>Bergvik skog väst AB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53599-2023</t>
        </is>
      </c>
      <c r="B566" s="1" t="n">
        <v>45230.55438657408</v>
      </c>
      <c r="C566" s="1" t="n">
        <v>45949</v>
      </c>
      <c r="D566" t="inlineStr">
        <is>
          <t>VÄRMLANDS LÄN</t>
        </is>
      </c>
      <c r="E566" t="inlineStr">
        <is>
          <t>HAGFORS</t>
        </is>
      </c>
      <c r="F566" t="inlineStr">
        <is>
          <t>Bergvik skog väst AB</t>
        </is>
      </c>
      <c r="G566" t="n">
        <v>34.7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58808-2022</t>
        </is>
      </c>
      <c r="B567" s="1" t="n">
        <v>44903</v>
      </c>
      <c r="C567" s="1" t="n">
        <v>45949</v>
      </c>
      <c r="D567" t="inlineStr">
        <is>
          <t>VÄRMLANDS LÄN</t>
        </is>
      </c>
      <c r="E567" t="inlineStr">
        <is>
          <t>HAGFORS</t>
        </is>
      </c>
      <c r="F567" t="inlineStr">
        <is>
          <t>Bergvik skog väst AB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25091-2025</t>
        </is>
      </c>
      <c r="B568" s="1" t="n">
        <v>45800.31751157407</v>
      </c>
      <c r="C568" s="1" t="n">
        <v>45949</v>
      </c>
      <c r="D568" t="inlineStr">
        <is>
          <t>VÄRMLANDS LÄN</t>
        </is>
      </c>
      <c r="E568" t="inlineStr">
        <is>
          <t>HAGFORS</t>
        </is>
      </c>
      <c r="F568" t="inlineStr">
        <is>
          <t>Bergvik skog väst AB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51131-2025</t>
        </is>
      </c>
      <c r="B569" s="1" t="n">
        <v>45947.55302083334</v>
      </c>
      <c r="C569" s="1" t="n">
        <v>45949</v>
      </c>
      <c r="D569" t="inlineStr">
        <is>
          <t>VÄRMLANDS LÄN</t>
        </is>
      </c>
      <c r="E569" t="inlineStr">
        <is>
          <t>HAGFORS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51160-2025</t>
        </is>
      </c>
      <c r="B570" s="1" t="n">
        <v>45947.58401620371</v>
      </c>
      <c r="C570" s="1" t="n">
        <v>45949</v>
      </c>
      <c r="D570" t="inlineStr">
        <is>
          <t>VÄRMLANDS LÄN</t>
        </is>
      </c>
      <c r="E570" t="inlineStr">
        <is>
          <t>HAGFORS</t>
        </is>
      </c>
      <c r="F570" t="inlineStr">
        <is>
          <t>Bergvik skog väst AB</t>
        </is>
      </c>
      <c r="G570" t="n">
        <v>6.9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42532-2025</t>
        </is>
      </c>
      <c r="B571" s="1" t="n">
        <v>45905.56454861111</v>
      </c>
      <c r="C571" s="1" t="n">
        <v>45949</v>
      </c>
      <c r="D571" t="inlineStr">
        <is>
          <t>VÄRMLANDS LÄN</t>
        </is>
      </c>
      <c r="E571" t="inlineStr">
        <is>
          <t>HAGFORS</t>
        </is>
      </c>
      <c r="F571" t="inlineStr">
        <is>
          <t>Bergvik skog väst AB</t>
        </is>
      </c>
      <c r="G571" t="n">
        <v>5.7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33823-2025</t>
        </is>
      </c>
      <c r="B572" s="1" t="n">
        <v>45842</v>
      </c>
      <c r="C572" s="1" t="n">
        <v>45949</v>
      </c>
      <c r="D572" t="inlineStr">
        <is>
          <t>VÄRMLANDS LÄN</t>
        </is>
      </c>
      <c r="E572" t="inlineStr">
        <is>
          <t>HAGFORS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42480-2025</t>
        </is>
      </c>
      <c r="B573" s="1" t="n">
        <v>45905.47957175926</v>
      </c>
      <c r="C573" s="1" t="n">
        <v>45949</v>
      </c>
      <c r="D573" t="inlineStr">
        <is>
          <t>VÄRMLANDS LÄN</t>
        </is>
      </c>
      <c r="E573" t="inlineStr">
        <is>
          <t>HAGFORS</t>
        </is>
      </c>
      <c r="F573" t="inlineStr">
        <is>
          <t>Bergvik skog väst AB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27410-2023</t>
        </is>
      </c>
      <c r="B574" s="1" t="n">
        <v>45097.32498842593</v>
      </c>
      <c r="C574" s="1" t="n">
        <v>45949</v>
      </c>
      <c r="D574" t="inlineStr">
        <is>
          <t>VÄRMLANDS LÄN</t>
        </is>
      </c>
      <c r="E574" t="inlineStr">
        <is>
          <t>HAGFORS</t>
        </is>
      </c>
      <c r="F574" t="inlineStr">
        <is>
          <t>Kyrkan</t>
        </is>
      </c>
      <c r="G574" t="n">
        <v>3.1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42482-2025</t>
        </is>
      </c>
      <c r="B575" s="1" t="n">
        <v>45905</v>
      </c>
      <c r="C575" s="1" t="n">
        <v>45949</v>
      </c>
      <c r="D575" t="inlineStr">
        <is>
          <t>VÄRMLANDS LÄN</t>
        </is>
      </c>
      <c r="E575" t="inlineStr">
        <is>
          <t>HAGFORS</t>
        </is>
      </c>
      <c r="F575" t="inlineStr">
        <is>
          <t>Bergvik skog väst AB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50977-2025</t>
        </is>
      </c>
      <c r="B576" s="1" t="n">
        <v>45947.32130787037</v>
      </c>
      <c r="C576" s="1" t="n">
        <v>45949</v>
      </c>
      <c r="D576" t="inlineStr">
        <is>
          <t>VÄRMLANDS LÄN</t>
        </is>
      </c>
      <c r="E576" t="inlineStr">
        <is>
          <t>HAGFORS</t>
        </is>
      </c>
      <c r="F576" t="inlineStr">
        <is>
          <t>Bergvik skog väst AB</t>
        </is>
      </c>
      <c r="G576" t="n">
        <v>9.300000000000001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42300-2025</t>
        </is>
      </c>
      <c r="B577" s="1" t="n">
        <v>45904.64195601852</v>
      </c>
      <c r="C577" s="1" t="n">
        <v>45949</v>
      </c>
      <c r="D577" t="inlineStr">
        <is>
          <t>VÄRMLANDS LÄN</t>
        </is>
      </c>
      <c r="E577" t="inlineStr">
        <is>
          <t>HAGFORS</t>
        </is>
      </c>
      <c r="F577" t="inlineStr">
        <is>
          <t>Bergvik skog väst AB</t>
        </is>
      </c>
      <c r="G577" t="n">
        <v>9.9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20652-2022</t>
        </is>
      </c>
      <c r="B578" s="1" t="n">
        <v>44700</v>
      </c>
      <c r="C578" s="1" t="n">
        <v>45949</v>
      </c>
      <c r="D578" t="inlineStr">
        <is>
          <t>VÄRMLANDS LÄN</t>
        </is>
      </c>
      <c r="E578" t="inlineStr">
        <is>
          <t>HAGFORS</t>
        </is>
      </c>
      <c r="F578" t="inlineStr">
        <is>
          <t>Bergvik skog väst AB</t>
        </is>
      </c>
      <c r="G578" t="n">
        <v>0.3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10348-2025</t>
        </is>
      </c>
      <c r="B579" s="1" t="n">
        <v>45720</v>
      </c>
      <c r="C579" s="1" t="n">
        <v>45949</v>
      </c>
      <c r="D579" t="inlineStr">
        <is>
          <t>VÄRMLANDS LÄN</t>
        </is>
      </c>
      <c r="E579" t="inlineStr">
        <is>
          <t>HAGFORS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50253-2023</t>
        </is>
      </c>
      <c r="B580" s="1" t="n">
        <v>45216.3637037037</v>
      </c>
      <c r="C580" s="1" t="n">
        <v>45949</v>
      </c>
      <c r="D580" t="inlineStr">
        <is>
          <t>VÄRMLANDS LÄN</t>
        </is>
      </c>
      <c r="E580" t="inlineStr">
        <is>
          <t>HAGFORS</t>
        </is>
      </c>
      <c r="F580" t="inlineStr">
        <is>
          <t>Bergvik skog väst AB</t>
        </is>
      </c>
      <c r="G580" t="n">
        <v>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50752-2025</t>
        </is>
      </c>
      <c r="B581" s="1" t="n">
        <v>45946.40040509259</v>
      </c>
      <c r="C581" s="1" t="n">
        <v>45949</v>
      </c>
      <c r="D581" t="inlineStr">
        <is>
          <t>VÄRMLANDS LÄN</t>
        </is>
      </c>
      <c r="E581" t="inlineStr">
        <is>
          <t>HAGFORS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42470-2025</t>
        </is>
      </c>
      <c r="B582" s="1" t="n">
        <v>45905</v>
      </c>
      <c r="C582" s="1" t="n">
        <v>45949</v>
      </c>
      <c r="D582" t="inlineStr">
        <is>
          <t>VÄRMLANDS LÄN</t>
        </is>
      </c>
      <c r="E582" t="inlineStr">
        <is>
          <t>HAGFORS</t>
        </is>
      </c>
      <c r="F582" t="inlineStr">
        <is>
          <t>Bergvik skog väst AB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51072-2025</t>
        </is>
      </c>
      <c r="B583" s="1" t="n">
        <v>45947.45825231481</v>
      </c>
      <c r="C583" s="1" t="n">
        <v>45949</v>
      </c>
      <c r="D583" t="inlineStr">
        <is>
          <t>VÄRMLANDS LÄN</t>
        </is>
      </c>
      <c r="E583" t="inlineStr">
        <is>
          <t>HAGFORS</t>
        </is>
      </c>
      <c r="F583" t="inlineStr">
        <is>
          <t>Bergvik skog väst AB</t>
        </is>
      </c>
      <c r="G583" t="n">
        <v>2.8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20217-2024</t>
        </is>
      </c>
      <c r="B584" s="1" t="n">
        <v>45434.67739583334</v>
      </c>
      <c r="C584" s="1" t="n">
        <v>45949</v>
      </c>
      <c r="D584" t="inlineStr">
        <is>
          <t>VÄRMLANDS LÄN</t>
        </is>
      </c>
      <c r="E584" t="inlineStr">
        <is>
          <t>HAGFORS</t>
        </is>
      </c>
      <c r="F584" t="inlineStr">
        <is>
          <t>Bergvik skog väst AB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42381-2025</t>
        </is>
      </c>
      <c r="B585" s="1" t="n">
        <v>45905.34576388889</v>
      </c>
      <c r="C585" s="1" t="n">
        <v>45949</v>
      </c>
      <c r="D585" t="inlineStr">
        <is>
          <t>VÄRMLANDS LÄN</t>
        </is>
      </c>
      <c r="E585" t="inlineStr">
        <is>
          <t>HAGFORS</t>
        </is>
      </c>
      <c r="F585" t="inlineStr">
        <is>
          <t>Bergvik skog väst AB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42385-2025</t>
        </is>
      </c>
      <c r="B586" s="1" t="n">
        <v>45905.34984953704</v>
      </c>
      <c r="C586" s="1" t="n">
        <v>45949</v>
      </c>
      <c r="D586" t="inlineStr">
        <is>
          <t>VÄRMLANDS LÄN</t>
        </is>
      </c>
      <c r="E586" t="inlineStr">
        <is>
          <t>HAGFORS</t>
        </is>
      </c>
      <c r="F586" t="inlineStr">
        <is>
          <t>Bergvik skog väst AB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42484-2025</t>
        </is>
      </c>
      <c r="B587" s="1" t="n">
        <v>45905</v>
      </c>
      <c r="C587" s="1" t="n">
        <v>45949</v>
      </c>
      <c r="D587" t="inlineStr">
        <is>
          <t>VÄRMLANDS LÄN</t>
        </is>
      </c>
      <c r="E587" t="inlineStr">
        <is>
          <t>HAGFORS</t>
        </is>
      </c>
      <c r="F587" t="inlineStr">
        <is>
          <t>Bergvik skog väst AB</t>
        </is>
      </c>
      <c r="G587" t="n">
        <v>8.699999999999999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42219-2024</t>
        </is>
      </c>
      <c r="B588" s="1" t="n">
        <v>45562.54707175926</v>
      </c>
      <c r="C588" s="1" t="n">
        <v>45949</v>
      </c>
      <c r="D588" t="inlineStr">
        <is>
          <t>VÄRMLANDS LÄN</t>
        </is>
      </c>
      <c r="E588" t="inlineStr">
        <is>
          <t>HAGFORS</t>
        </is>
      </c>
      <c r="F588" t="inlineStr">
        <is>
          <t>Bergvik skog väst AB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11104-2022</t>
        </is>
      </c>
      <c r="B589" s="1" t="n">
        <v>44628</v>
      </c>
      <c r="C589" s="1" t="n">
        <v>45949</v>
      </c>
      <c r="D589" t="inlineStr">
        <is>
          <t>VÄRMLANDS LÄN</t>
        </is>
      </c>
      <c r="E589" t="inlineStr">
        <is>
          <t>HAGFORS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42406-2025</t>
        </is>
      </c>
      <c r="B590" s="1" t="n">
        <v>45905</v>
      </c>
      <c r="C590" s="1" t="n">
        <v>45949</v>
      </c>
      <c r="D590" t="inlineStr">
        <is>
          <t>VÄRMLANDS LÄN</t>
        </is>
      </c>
      <c r="E590" t="inlineStr">
        <is>
          <t>HAGFORS</t>
        </is>
      </c>
      <c r="F590" t="inlineStr">
        <is>
          <t>Bergvik skog väst AB</t>
        </is>
      </c>
      <c r="G590" t="n">
        <v>5.8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42430-2025</t>
        </is>
      </c>
      <c r="B591" s="1" t="n">
        <v>45905.42362268519</v>
      </c>
      <c r="C591" s="1" t="n">
        <v>45949</v>
      </c>
      <c r="D591" t="inlineStr">
        <is>
          <t>VÄRMLANDS LÄN</t>
        </is>
      </c>
      <c r="E591" t="inlineStr">
        <is>
          <t>HAGFORS</t>
        </is>
      </c>
      <c r="F591" t="inlineStr">
        <is>
          <t>Bergvik skog väst AB</t>
        </is>
      </c>
      <c r="G591" t="n">
        <v>2.9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50893-2025</t>
        </is>
      </c>
      <c r="B592" s="1" t="n">
        <v>45946</v>
      </c>
      <c r="C592" s="1" t="n">
        <v>45949</v>
      </c>
      <c r="D592" t="inlineStr">
        <is>
          <t>VÄRMLANDS LÄN</t>
        </is>
      </c>
      <c r="E592" t="inlineStr">
        <is>
          <t>HAGFORS</t>
        </is>
      </c>
      <c r="F592" t="inlineStr">
        <is>
          <t>Bergvik skog väst AB</t>
        </is>
      </c>
      <c r="G592" t="n">
        <v>8.9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29855-2023</t>
        </is>
      </c>
      <c r="B593" s="1" t="n">
        <v>45107.59769675926</v>
      </c>
      <c r="C593" s="1" t="n">
        <v>45949</v>
      </c>
      <c r="D593" t="inlineStr">
        <is>
          <t>VÄRMLANDS LÄN</t>
        </is>
      </c>
      <c r="E593" t="inlineStr">
        <is>
          <t>HAGFORS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16824-2023</t>
        </is>
      </c>
      <c r="B594" s="1" t="n">
        <v>45033</v>
      </c>
      <c r="C594" s="1" t="n">
        <v>45949</v>
      </c>
      <c r="D594" t="inlineStr">
        <is>
          <t>VÄRMLANDS LÄN</t>
        </is>
      </c>
      <c r="E594" t="inlineStr">
        <is>
          <t>HAGFORS</t>
        </is>
      </c>
      <c r="F594" t="inlineStr">
        <is>
          <t>Bergvik skog väst AB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47027-2023</t>
        </is>
      </c>
      <c r="B595" s="1" t="n">
        <v>45201</v>
      </c>
      <c r="C595" s="1" t="n">
        <v>45949</v>
      </c>
      <c r="D595" t="inlineStr">
        <is>
          <t>VÄRMLANDS LÄN</t>
        </is>
      </c>
      <c r="E595" t="inlineStr">
        <is>
          <t>HAGFORS</t>
        </is>
      </c>
      <c r="G595" t="n">
        <v>7.7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47033-2023</t>
        </is>
      </c>
      <c r="B596" s="1" t="n">
        <v>45201.5355324074</v>
      </c>
      <c r="C596" s="1" t="n">
        <v>45949</v>
      </c>
      <c r="D596" t="inlineStr">
        <is>
          <t>VÄRMLANDS LÄN</t>
        </is>
      </c>
      <c r="E596" t="inlineStr">
        <is>
          <t>HAGFORS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18160-2025</t>
        </is>
      </c>
      <c r="B597" s="1" t="n">
        <v>45761</v>
      </c>
      <c r="C597" s="1" t="n">
        <v>45949</v>
      </c>
      <c r="D597" t="inlineStr">
        <is>
          <t>VÄRMLANDS LÄN</t>
        </is>
      </c>
      <c r="E597" t="inlineStr">
        <is>
          <t>HAGFORS</t>
        </is>
      </c>
      <c r="F597" t="inlineStr">
        <is>
          <t>Bergvik skog väst AB</t>
        </is>
      </c>
      <c r="G597" t="n">
        <v>11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26456-2025</t>
        </is>
      </c>
      <c r="B598" s="1" t="n">
        <v>45807.42472222223</v>
      </c>
      <c r="C598" s="1" t="n">
        <v>45949</v>
      </c>
      <c r="D598" t="inlineStr">
        <is>
          <t>VÄRMLANDS LÄN</t>
        </is>
      </c>
      <c r="E598" t="inlineStr">
        <is>
          <t>HAGFORS</t>
        </is>
      </c>
      <c r="F598" t="inlineStr">
        <is>
          <t>Bergvik skog väst AB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18170-2024</t>
        </is>
      </c>
      <c r="B599" s="1" t="n">
        <v>45420</v>
      </c>
      <c r="C599" s="1" t="n">
        <v>45949</v>
      </c>
      <c r="D599" t="inlineStr">
        <is>
          <t>VÄRMLANDS LÄN</t>
        </is>
      </c>
      <c r="E599" t="inlineStr">
        <is>
          <t>HAGFORS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42246-2025</t>
        </is>
      </c>
      <c r="B600" s="1" t="n">
        <v>45904.57653935185</v>
      </c>
      <c r="C600" s="1" t="n">
        <v>45949</v>
      </c>
      <c r="D600" t="inlineStr">
        <is>
          <t>VÄRMLANDS LÄN</t>
        </is>
      </c>
      <c r="E600" t="inlineStr">
        <is>
          <t>HAGFORS</t>
        </is>
      </c>
      <c r="F600" t="inlineStr">
        <is>
          <t>Bergvik skog väst AB</t>
        </is>
      </c>
      <c r="G600" t="n">
        <v>11.3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58132-2024</t>
        </is>
      </c>
      <c r="B601" s="1" t="n">
        <v>45632.40945601852</v>
      </c>
      <c r="C601" s="1" t="n">
        <v>45949</v>
      </c>
      <c r="D601" t="inlineStr">
        <is>
          <t>VÄRMLANDS LÄN</t>
        </is>
      </c>
      <c r="E601" t="inlineStr">
        <is>
          <t>HAGFORS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42544-2025</t>
        </is>
      </c>
      <c r="B602" s="1" t="n">
        <v>45905</v>
      </c>
      <c r="C602" s="1" t="n">
        <v>45949</v>
      </c>
      <c r="D602" t="inlineStr">
        <is>
          <t>VÄRMLANDS LÄN</t>
        </is>
      </c>
      <c r="E602" t="inlineStr">
        <is>
          <t>HAGFORS</t>
        </is>
      </c>
      <c r="F602" t="inlineStr">
        <is>
          <t>Bergvik skog väst AB</t>
        </is>
      </c>
      <c r="G602" t="n">
        <v>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20769-2023</t>
        </is>
      </c>
      <c r="B603" s="1" t="n">
        <v>45058.57238425926</v>
      </c>
      <c r="C603" s="1" t="n">
        <v>45949</v>
      </c>
      <c r="D603" t="inlineStr">
        <is>
          <t>VÄRMLANDS LÄN</t>
        </is>
      </c>
      <c r="E603" t="inlineStr">
        <is>
          <t>HAGFORS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57162-2024</t>
        </is>
      </c>
      <c r="B604" s="1" t="n">
        <v>45629.40688657408</v>
      </c>
      <c r="C604" s="1" t="n">
        <v>45949</v>
      </c>
      <c r="D604" t="inlineStr">
        <is>
          <t>VÄRMLANDS LÄN</t>
        </is>
      </c>
      <c r="E604" t="inlineStr">
        <is>
          <t>HAGFORS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42453-2025</t>
        </is>
      </c>
      <c r="B605" s="1" t="n">
        <v>45905.44949074074</v>
      </c>
      <c r="C605" s="1" t="n">
        <v>45949</v>
      </c>
      <c r="D605" t="inlineStr">
        <is>
          <t>VÄRMLANDS LÄN</t>
        </is>
      </c>
      <c r="E605" t="inlineStr">
        <is>
          <t>HAGFORS</t>
        </is>
      </c>
      <c r="F605" t="inlineStr">
        <is>
          <t>Bergvik skog väst AB</t>
        </is>
      </c>
      <c r="G605" t="n">
        <v>19.2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42267-2025</t>
        </is>
      </c>
      <c r="B606" s="1" t="n">
        <v>45904.60241898148</v>
      </c>
      <c r="C606" s="1" t="n">
        <v>45949</v>
      </c>
      <c r="D606" t="inlineStr">
        <is>
          <t>VÄRMLANDS LÄN</t>
        </is>
      </c>
      <c r="E606" t="inlineStr">
        <is>
          <t>HAGFORS</t>
        </is>
      </c>
      <c r="F606" t="inlineStr">
        <is>
          <t>Bergvik skog väst AB</t>
        </is>
      </c>
      <c r="G606" t="n">
        <v>3.1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50880-2025</t>
        </is>
      </c>
      <c r="B607" s="1" t="n">
        <v>45946.62552083333</v>
      </c>
      <c r="C607" s="1" t="n">
        <v>45949</v>
      </c>
      <c r="D607" t="inlineStr">
        <is>
          <t>VÄRMLANDS LÄN</t>
        </is>
      </c>
      <c r="E607" t="inlineStr">
        <is>
          <t>HAGFORS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26463-2025</t>
        </is>
      </c>
      <c r="B608" s="1" t="n">
        <v>45807</v>
      </c>
      <c r="C608" s="1" t="n">
        <v>45949</v>
      </c>
      <c r="D608" t="inlineStr">
        <is>
          <t>VÄRMLANDS LÄN</t>
        </is>
      </c>
      <c r="E608" t="inlineStr">
        <is>
          <t>HAGFORS</t>
        </is>
      </c>
      <c r="F608" t="inlineStr">
        <is>
          <t>Bergvik skog väst AB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3162-2025</t>
        </is>
      </c>
      <c r="B609" s="1" t="n">
        <v>45679</v>
      </c>
      <c r="C609" s="1" t="n">
        <v>45949</v>
      </c>
      <c r="D609" t="inlineStr">
        <is>
          <t>VÄRMLANDS LÄN</t>
        </is>
      </c>
      <c r="E609" t="inlineStr">
        <is>
          <t>HAGFORS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38267-2024</t>
        </is>
      </c>
      <c r="B610" s="1" t="n">
        <v>45545</v>
      </c>
      <c r="C610" s="1" t="n">
        <v>45949</v>
      </c>
      <c r="D610" t="inlineStr">
        <is>
          <t>VÄRMLANDS LÄN</t>
        </is>
      </c>
      <c r="E610" t="inlineStr">
        <is>
          <t>HAGFORS</t>
        </is>
      </c>
      <c r="F610" t="inlineStr">
        <is>
          <t>Bergvik skog väst AB</t>
        </is>
      </c>
      <c r="G610" t="n">
        <v>4.3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26490-2025</t>
        </is>
      </c>
      <c r="B611" s="1" t="n">
        <v>45807.4874537037</v>
      </c>
      <c r="C611" s="1" t="n">
        <v>45949</v>
      </c>
      <c r="D611" t="inlineStr">
        <is>
          <t>VÄRMLANDS LÄN</t>
        </is>
      </c>
      <c r="E611" t="inlineStr">
        <is>
          <t>HAGFORS</t>
        </is>
      </c>
      <c r="F611" t="inlineStr">
        <is>
          <t>Bergvik skog väst AB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16755-2025</t>
        </is>
      </c>
      <c r="B612" s="1" t="n">
        <v>45754</v>
      </c>
      <c r="C612" s="1" t="n">
        <v>45949</v>
      </c>
      <c r="D612" t="inlineStr">
        <is>
          <t>VÄRMLANDS LÄN</t>
        </is>
      </c>
      <c r="E612" t="inlineStr">
        <is>
          <t>HAGFORS</t>
        </is>
      </c>
      <c r="F612" t="inlineStr">
        <is>
          <t>Bergvik skog väst AB</t>
        </is>
      </c>
      <c r="G612" t="n">
        <v>7.7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38474-2024</t>
        </is>
      </c>
      <c r="B613" s="1" t="n">
        <v>45546</v>
      </c>
      <c r="C613" s="1" t="n">
        <v>45949</v>
      </c>
      <c r="D613" t="inlineStr">
        <is>
          <t>VÄRMLANDS LÄN</t>
        </is>
      </c>
      <c r="E613" t="inlineStr">
        <is>
          <t>HAGFORS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26637-2025</t>
        </is>
      </c>
      <c r="B614" s="1" t="n">
        <v>45810</v>
      </c>
      <c r="C614" s="1" t="n">
        <v>45949</v>
      </c>
      <c r="D614" t="inlineStr">
        <is>
          <t>VÄRMLANDS LÄN</t>
        </is>
      </c>
      <c r="E614" t="inlineStr">
        <is>
          <t>HAGFORS</t>
        </is>
      </c>
      <c r="F614" t="inlineStr">
        <is>
          <t>Bergvik skog väst AB</t>
        </is>
      </c>
      <c r="G614" t="n">
        <v>5.8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56884-2023</t>
        </is>
      </c>
      <c r="B615" s="1" t="n">
        <v>45244</v>
      </c>
      <c r="C615" s="1" t="n">
        <v>45949</v>
      </c>
      <c r="D615" t="inlineStr">
        <is>
          <t>VÄRMLANDS LÄN</t>
        </is>
      </c>
      <c r="E615" t="inlineStr">
        <is>
          <t>HAGFORS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2315-2024</t>
        </is>
      </c>
      <c r="B616" s="1" t="n">
        <v>45310.48018518519</v>
      </c>
      <c r="C616" s="1" t="n">
        <v>45949</v>
      </c>
      <c r="D616" t="inlineStr">
        <is>
          <t>VÄRMLANDS LÄN</t>
        </is>
      </c>
      <c r="E616" t="inlineStr">
        <is>
          <t>HAGFORS</t>
        </is>
      </c>
      <c r="F616" t="inlineStr">
        <is>
          <t>Kyrkan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27071-2025</t>
        </is>
      </c>
      <c r="B617" s="1" t="n">
        <v>45811.63986111111</v>
      </c>
      <c r="C617" s="1" t="n">
        <v>45949</v>
      </c>
      <c r="D617" t="inlineStr">
        <is>
          <t>VÄRMLANDS LÄN</t>
        </is>
      </c>
      <c r="E617" t="inlineStr">
        <is>
          <t>HAGFORS</t>
        </is>
      </c>
      <c r="G617" t="n">
        <v>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52383-2024</t>
        </is>
      </c>
      <c r="B618" s="1" t="n">
        <v>45608</v>
      </c>
      <c r="C618" s="1" t="n">
        <v>45949</v>
      </c>
      <c r="D618" t="inlineStr">
        <is>
          <t>VÄRMLANDS LÄN</t>
        </is>
      </c>
      <c r="E618" t="inlineStr">
        <is>
          <t>HAGFORS</t>
        </is>
      </c>
      <c r="G618" t="n">
        <v>2.7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26973-2025</t>
        </is>
      </c>
      <c r="B619" s="1" t="n">
        <v>45811.48480324074</v>
      </c>
      <c r="C619" s="1" t="n">
        <v>45949</v>
      </c>
      <c r="D619" t="inlineStr">
        <is>
          <t>VÄRMLANDS LÄN</t>
        </is>
      </c>
      <c r="E619" t="inlineStr">
        <is>
          <t>HAGFORS</t>
        </is>
      </c>
      <c r="G619" t="n">
        <v>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17286-2024</t>
        </is>
      </c>
      <c r="B620" s="1" t="n">
        <v>45414.46113425926</v>
      </c>
      <c r="C620" s="1" t="n">
        <v>45949</v>
      </c>
      <c r="D620" t="inlineStr">
        <is>
          <t>VÄRMLANDS LÄN</t>
        </is>
      </c>
      <c r="E620" t="inlineStr">
        <is>
          <t>HAGFORS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14897-2024</t>
        </is>
      </c>
      <c r="B621" s="1" t="n">
        <v>45398</v>
      </c>
      <c r="C621" s="1" t="n">
        <v>45949</v>
      </c>
      <c r="D621" t="inlineStr">
        <is>
          <t>VÄRMLANDS LÄN</t>
        </is>
      </c>
      <c r="E621" t="inlineStr">
        <is>
          <t>HAGFORS</t>
        </is>
      </c>
      <c r="G621" t="n">
        <v>5.2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26976-2025</t>
        </is>
      </c>
      <c r="B622" s="1" t="n">
        <v>45811.48766203703</v>
      </c>
      <c r="C622" s="1" t="n">
        <v>45949</v>
      </c>
      <c r="D622" t="inlineStr">
        <is>
          <t>VÄRMLANDS LÄN</t>
        </is>
      </c>
      <c r="E622" t="inlineStr">
        <is>
          <t>HAGFORS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46190-2024</t>
        </is>
      </c>
      <c r="B623" s="1" t="n">
        <v>45581</v>
      </c>
      <c r="C623" s="1" t="n">
        <v>45949</v>
      </c>
      <c r="D623" t="inlineStr">
        <is>
          <t>VÄRMLANDS LÄN</t>
        </is>
      </c>
      <c r="E623" t="inlineStr">
        <is>
          <t>HAGFORS</t>
        </is>
      </c>
      <c r="F623" t="inlineStr">
        <is>
          <t>Bergvik skog väst AB</t>
        </is>
      </c>
      <c r="G623" t="n">
        <v>4.8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26617-2025</t>
        </is>
      </c>
      <c r="B624" s="1" t="n">
        <v>45810.30788194444</v>
      </c>
      <c r="C624" s="1" t="n">
        <v>45949</v>
      </c>
      <c r="D624" t="inlineStr">
        <is>
          <t>VÄRMLANDS LÄN</t>
        </is>
      </c>
      <c r="E624" t="inlineStr">
        <is>
          <t>HAGFORS</t>
        </is>
      </c>
      <c r="F624" t="inlineStr">
        <is>
          <t>Bergvik skog väst AB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26980-2025</t>
        </is>
      </c>
      <c r="B625" s="1" t="n">
        <v>45811.48958333334</v>
      </c>
      <c r="C625" s="1" t="n">
        <v>45949</v>
      </c>
      <c r="D625" t="inlineStr">
        <is>
          <t>VÄRMLANDS LÄN</t>
        </is>
      </c>
      <c r="E625" t="inlineStr">
        <is>
          <t>HAGFORS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26982-2025</t>
        </is>
      </c>
      <c r="B626" s="1" t="n">
        <v>45811.49100694444</v>
      </c>
      <c r="C626" s="1" t="n">
        <v>45949</v>
      </c>
      <c r="D626" t="inlineStr">
        <is>
          <t>VÄRMLANDS LÄN</t>
        </is>
      </c>
      <c r="E626" t="inlineStr">
        <is>
          <t>HAGFORS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4745-2024</t>
        </is>
      </c>
      <c r="B627" s="1" t="n">
        <v>45328</v>
      </c>
      <c r="C627" s="1" t="n">
        <v>45949</v>
      </c>
      <c r="D627" t="inlineStr">
        <is>
          <t>VÄRMLANDS LÄN</t>
        </is>
      </c>
      <c r="E627" t="inlineStr">
        <is>
          <t>HAGFORS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27263-2025</t>
        </is>
      </c>
      <c r="B628" s="1" t="n">
        <v>45812.4793287037</v>
      </c>
      <c r="C628" s="1" t="n">
        <v>45949</v>
      </c>
      <c r="D628" t="inlineStr">
        <is>
          <t>VÄRMLANDS LÄN</t>
        </is>
      </c>
      <c r="E628" t="inlineStr">
        <is>
          <t>HAGFORS</t>
        </is>
      </c>
      <c r="F628" t="inlineStr">
        <is>
          <t>Bergvik skog väst AB</t>
        </is>
      </c>
      <c r="G628" t="n">
        <v>4.3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27229-2025</t>
        </is>
      </c>
      <c r="B629" s="1" t="n">
        <v>45812.43690972222</v>
      </c>
      <c r="C629" s="1" t="n">
        <v>45949</v>
      </c>
      <c r="D629" t="inlineStr">
        <is>
          <t>VÄRMLANDS LÄN</t>
        </is>
      </c>
      <c r="E629" t="inlineStr">
        <is>
          <t>HAGFORS</t>
        </is>
      </c>
      <c r="F629" t="inlineStr">
        <is>
          <t>Bergvik skog väst AB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27121-2025</t>
        </is>
      </c>
      <c r="B630" s="1" t="n">
        <v>45811.76255787037</v>
      </c>
      <c r="C630" s="1" t="n">
        <v>45949</v>
      </c>
      <c r="D630" t="inlineStr">
        <is>
          <t>VÄRMLANDS LÄN</t>
        </is>
      </c>
      <c r="E630" t="inlineStr">
        <is>
          <t>HAGFORS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27154-2025</t>
        </is>
      </c>
      <c r="B631" s="1" t="n">
        <v>45812.32699074074</v>
      </c>
      <c r="C631" s="1" t="n">
        <v>45949</v>
      </c>
      <c r="D631" t="inlineStr">
        <is>
          <t>VÄRMLANDS LÄN</t>
        </is>
      </c>
      <c r="E631" t="inlineStr">
        <is>
          <t>HAGFORS</t>
        </is>
      </c>
      <c r="F631" t="inlineStr">
        <is>
          <t>Bergvik skog väst AB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23041-2024</t>
        </is>
      </c>
      <c r="B632" s="1" t="n">
        <v>45450.41297453704</v>
      </c>
      <c r="C632" s="1" t="n">
        <v>45949</v>
      </c>
      <c r="D632" t="inlineStr">
        <is>
          <t>VÄRMLANDS LÄN</t>
        </is>
      </c>
      <c r="E632" t="inlineStr">
        <is>
          <t>HAGFORS</t>
        </is>
      </c>
      <c r="G632" t="n">
        <v>5.9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28654-2023</t>
        </is>
      </c>
      <c r="B633" s="1" t="n">
        <v>45103</v>
      </c>
      <c r="C633" s="1" t="n">
        <v>45949</v>
      </c>
      <c r="D633" t="inlineStr">
        <is>
          <t>VÄRMLANDS LÄN</t>
        </is>
      </c>
      <c r="E633" t="inlineStr">
        <is>
          <t>HAGFORS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23047-2024</t>
        </is>
      </c>
      <c r="B634" s="1" t="n">
        <v>45450.42415509259</v>
      </c>
      <c r="C634" s="1" t="n">
        <v>45949</v>
      </c>
      <c r="D634" t="inlineStr">
        <is>
          <t>VÄRMLANDS LÄN</t>
        </is>
      </c>
      <c r="E634" t="inlineStr">
        <is>
          <t>HAGFORS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27260-2025</t>
        </is>
      </c>
      <c r="B635" s="1" t="n">
        <v>45812.4759375</v>
      </c>
      <c r="C635" s="1" t="n">
        <v>45949</v>
      </c>
      <c r="D635" t="inlineStr">
        <is>
          <t>VÄRMLANDS LÄN</t>
        </is>
      </c>
      <c r="E635" t="inlineStr">
        <is>
          <t>HAGFORS</t>
        </is>
      </c>
      <c r="F635" t="inlineStr">
        <is>
          <t>Bergvik skog väst AB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27319-2025</t>
        </is>
      </c>
      <c r="B636" s="1" t="n">
        <v>45812.5916087963</v>
      </c>
      <c r="C636" s="1" t="n">
        <v>45949</v>
      </c>
      <c r="D636" t="inlineStr">
        <is>
          <t>VÄRMLANDS LÄN</t>
        </is>
      </c>
      <c r="E636" t="inlineStr">
        <is>
          <t>HAGFORS</t>
        </is>
      </c>
      <c r="F636" t="inlineStr">
        <is>
          <t>Bergvik skog väst AB</t>
        </is>
      </c>
      <c r="G636" t="n">
        <v>4.7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27335-2025</t>
        </is>
      </c>
      <c r="B637" s="1" t="n">
        <v>45812.61487268518</v>
      </c>
      <c r="C637" s="1" t="n">
        <v>45949</v>
      </c>
      <c r="D637" t="inlineStr">
        <is>
          <t>VÄRMLANDS LÄN</t>
        </is>
      </c>
      <c r="E637" t="inlineStr">
        <is>
          <t>HAGFORS</t>
        </is>
      </c>
      <c r="F637" t="inlineStr">
        <is>
          <t>Bergvik skog väst AB</t>
        </is>
      </c>
      <c r="G637" t="n">
        <v>15.2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56466-2024</t>
        </is>
      </c>
      <c r="B638" s="1" t="n">
        <v>45625.45358796296</v>
      </c>
      <c r="C638" s="1" t="n">
        <v>45949</v>
      </c>
      <c r="D638" t="inlineStr">
        <is>
          <t>VÄRMLANDS LÄN</t>
        </is>
      </c>
      <c r="E638" t="inlineStr">
        <is>
          <t>HAGFORS</t>
        </is>
      </c>
      <c r="F638" t="inlineStr">
        <is>
          <t>Bergvik skog väst AB</t>
        </is>
      </c>
      <c r="G638" t="n">
        <v>5.1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27119-2025</t>
        </is>
      </c>
      <c r="B639" s="1" t="n">
        <v>45811.75707175926</v>
      </c>
      <c r="C639" s="1" t="n">
        <v>45949</v>
      </c>
      <c r="D639" t="inlineStr">
        <is>
          <t>VÄRMLANDS LÄN</t>
        </is>
      </c>
      <c r="E639" t="inlineStr">
        <is>
          <t>HAGFORS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27181-2025</t>
        </is>
      </c>
      <c r="B640" s="1" t="n">
        <v>45812</v>
      </c>
      <c r="C640" s="1" t="n">
        <v>45949</v>
      </c>
      <c r="D640" t="inlineStr">
        <is>
          <t>VÄRMLANDS LÄN</t>
        </is>
      </c>
      <c r="E640" t="inlineStr">
        <is>
          <t>HAGFORS</t>
        </is>
      </c>
      <c r="F640" t="inlineStr">
        <is>
          <t>Bergvik skog väst AB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27195-2025</t>
        </is>
      </c>
      <c r="B641" s="1" t="n">
        <v>45812.38479166666</v>
      </c>
      <c r="C641" s="1" t="n">
        <v>45949</v>
      </c>
      <c r="D641" t="inlineStr">
        <is>
          <t>VÄRMLANDS LÄN</t>
        </is>
      </c>
      <c r="E641" t="inlineStr">
        <is>
          <t>HAGFORS</t>
        </is>
      </c>
      <c r="F641" t="inlineStr">
        <is>
          <t>Bergvik skog väst AB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27293-2025</t>
        </is>
      </c>
      <c r="B642" s="1" t="n">
        <v>45812.56776620371</v>
      </c>
      <c r="C642" s="1" t="n">
        <v>45949</v>
      </c>
      <c r="D642" t="inlineStr">
        <is>
          <t>VÄRMLANDS LÄN</t>
        </is>
      </c>
      <c r="E642" t="inlineStr">
        <is>
          <t>HAGFORS</t>
        </is>
      </c>
      <c r="F642" t="inlineStr">
        <is>
          <t>Bergvik skog väst AB</t>
        </is>
      </c>
      <c r="G642" t="n">
        <v>10.4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27325-2025</t>
        </is>
      </c>
      <c r="B643" s="1" t="n">
        <v>45812.60623842593</v>
      </c>
      <c r="C643" s="1" t="n">
        <v>45949</v>
      </c>
      <c r="D643" t="inlineStr">
        <is>
          <t>VÄRMLANDS LÄN</t>
        </is>
      </c>
      <c r="E643" t="inlineStr">
        <is>
          <t>HAGFORS</t>
        </is>
      </c>
      <c r="F643" t="inlineStr">
        <is>
          <t>Bergvik skog väst AB</t>
        </is>
      </c>
      <c r="G643" t="n">
        <v>5.2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9763-2025</t>
        </is>
      </c>
      <c r="B644" s="1" t="n">
        <v>45716.47974537037</v>
      </c>
      <c r="C644" s="1" t="n">
        <v>45949</v>
      </c>
      <c r="D644" t="inlineStr">
        <is>
          <t>VÄRMLANDS LÄN</t>
        </is>
      </c>
      <c r="E644" t="inlineStr">
        <is>
          <t>HAGFORS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56808-2023</t>
        </is>
      </c>
      <c r="B645" s="1" t="n">
        <v>45244</v>
      </c>
      <c r="C645" s="1" t="n">
        <v>45949</v>
      </c>
      <c r="D645" t="inlineStr">
        <is>
          <t>VÄRMLANDS LÄN</t>
        </is>
      </c>
      <c r="E645" t="inlineStr">
        <is>
          <t>HAGFORS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5749-2022</t>
        </is>
      </c>
      <c r="B646" s="1" t="n">
        <v>44596.46431712963</v>
      </c>
      <c r="C646" s="1" t="n">
        <v>45949</v>
      </c>
      <c r="D646" t="inlineStr">
        <is>
          <t>VÄRMLANDS LÄN</t>
        </is>
      </c>
      <c r="E646" t="inlineStr">
        <is>
          <t>HAGFORS</t>
        </is>
      </c>
      <c r="F646" t="inlineStr">
        <is>
          <t>Bergvik skog väst AB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30180-2022</t>
        </is>
      </c>
      <c r="B647" s="1" t="n">
        <v>44757.58894675926</v>
      </c>
      <c r="C647" s="1" t="n">
        <v>45949</v>
      </c>
      <c r="D647" t="inlineStr">
        <is>
          <t>VÄRMLANDS LÄN</t>
        </is>
      </c>
      <c r="E647" t="inlineStr">
        <is>
          <t>HAGFORS</t>
        </is>
      </c>
      <c r="F647" t="inlineStr">
        <is>
          <t>Bergvik skog väst AB</t>
        </is>
      </c>
      <c r="G647" t="n">
        <v>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61304-2023</t>
        </is>
      </c>
      <c r="B648" s="1" t="n">
        <v>45264</v>
      </c>
      <c r="C648" s="1" t="n">
        <v>45949</v>
      </c>
      <c r="D648" t="inlineStr">
        <is>
          <t>VÄRMLANDS LÄN</t>
        </is>
      </c>
      <c r="E648" t="inlineStr">
        <is>
          <t>HAGFORS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4047-2024</t>
        </is>
      </c>
      <c r="B649" s="1" t="n">
        <v>45323.47203703703</v>
      </c>
      <c r="C649" s="1" t="n">
        <v>45949</v>
      </c>
      <c r="D649" t="inlineStr">
        <is>
          <t>VÄRMLANDS LÄN</t>
        </is>
      </c>
      <c r="E649" t="inlineStr">
        <is>
          <t>HAGFORS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50922-2023</t>
        </is>
      </c>
      <c r="B650" s="1" t="n">
        <v>45211</v>
      </c>
      <c r="C650" s="1" t="n">
        <v>45949</v>
      </c>
      <c r="D650" t="inlineStr">
        <is>
          <t>VÄRMLANDS LÄN</t>
        </is>
      </c>
      <c r="E650" t="inlineStr">
        <is>
          <t>HAGFORS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28571-2025</t>
        </is>
      </c>
      <c r="B651" s="1" t="n">
        <v>45819</v>
      </c>
      <c r="C651" s="1" t="n">
        <v>45949</v>
      </c>
      <c r="D651" t="inlineStr">
        <is>
          <t>VÄRMLANDS LÄN</t>
        </is>
      </c>
      <c r="E651" t="inlineStr">
        <is>
          <t>HAGFORS</t>
        </is>
      </c>
      <c r="G651" t="n">
        <v>5.4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52378-2021</t>
        </is>
      </c>
      <c r="B652" s="1" t="n">
        <v>44465</v>
      </c>
      <c r="C652" s="1" t="n">
        <v>45949</v>
      </c>
      <c r="D652" t="inlineStr">
        <is>
          <t>VÄRMLANDS LÄN</t>
        </is>
      </c>
      <c r="E652" t="inlineStr">
        <is>
          <t>HAGFORS</t>
        </is>
      </c>
      <c r="G652" t="n">
        <v>4.1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28437-2025</t>
        </is>
      </c>
      <c r="B653" s="1" t="n">
        <v>45819.38481481482</v>
      </c>
      <c r="C653" s="1" t="n">
        <v>45949</v>
      </c>
      <c r="D653" t="inlineStr">
        <is>
          <t>VÄRMLANDS LÄN</t>
        </is>
      </c>
      <c r="E653" t="inlineStr">
        <is>
          <t>HAGFORS</t>
        </is>
      </c>
      <c r="F653" t="inlineStr">
        <is>
          <t>Kyrkan</t>
        </is>
      </c>
      <c r="G653" t="n">
        <v>4.6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28309-2025</t>
        </is>
      </c>
      <c r="B654" s="1" t="n">
        <v>45818.62083333333</v>
      </c>
      <c r="C654" s="1" t="n">
        <v>45949</v>
      </c>
      <c r="D654" t="inlineStr">
        <is>
          <t>VÄRMLANDS LÄN</t>
        </is>
      </c>
      <c r="E654" t="inlineStr">
        <is>
          <t>HAGFORS</t>
        </is>
      </c>
      <c r="F654" t="inlineStr">
        <is>
          <t>Kyrkan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20060-2023</t>
        </is>
      </c>
      <c r="B655" s="1" t="n">
        <v>45054.68832175926</v>
      </c>
      <c r="C655" s="1" t="n">
        <v>45949</v>
      </c>
      <c r="D655" t="inlineStr">
        <is>
          <t>VÄRMLANDS LÄN</t>
        </is>
      </c>
      <c r="E655" t="inlineStr">
        <is>
          <t>HAGFORS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18699-2022</t>
        </is>
      </c>
      <c r="B656" s="1" t="n">
        <v>44687</v>
      </c>
      <c r="C656" s="1" t="n">
        <v>45949</v>
      </c>
      <c r="D656" t="inlineStr">
        <is>
          <t>VÄRMLANDS LÄN</t>
        </is>
      </c>
      <c r="E656" t="inlineStr">
        <is>
          <t>HAGFORS</t>
        </is>
      </c>
      <c r="F656" t="inlineStr">
        <is>
          <t>Bergvik skog väst AB</t>
        </is>
      </c>
      <c r="G656" t="n">
        <v>20.2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35888-2023</t>
        </is>
      </c>
      <c r="B657" s="1" t="n">
        <v>45148.6049537037</v>
      </c>
      <c r="C657" s="1" t="n">
        <v>45949</v>
      </c>
      <c r="D657" t="inlineStr">
        <is>
          <t>VÄRMLANDS LÄN</t>
        </is>
      </c>
      <c r="E657" t="inlineStr">
        <is>
          <t>HAGFORS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49753-2023</t>
        </is>
      </c>
      <c r="B658" s="1" t="n">
        <v>45212.54</v>
      </c>
      <c r="C658" s="1" t="n">
        <v>45949</v>
      </c>
      <c r="D658" t="inlineStr">
        <is>
          <t>VÄRMLANDS LÄN</t>
        </is>
      </c>
      <c r="E658" t="inlineStr">
        <is>
          <t>HAGFORS</t>
        </is>
      </c>
      <c r="F658" t="inlineStr">
        <is>
          <t>Bergvik skog väst AB</t>
        </is>
      </c>
      <c r="G658" t="n">
        <v>5.1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29149-2025</t>
        </is>
      </c>
      <c r="B659" s="1" t="n">
        <v>45821</v>
      </c>
      <c r="C659" s="1" t="n">
        <v>45949</v>
      </c>
      <c r="D659" t="inlineStr">
        <is>
          <t>VÄRMLANDS LÄN</t>
        </is>
      </c>
      <c r="E659" t="inlineStr">
        <is>
          <t>HAGFORS</t>
        </is>
      </c>
      <c r="F659" t="inlineStr">
        <is>
          <t>Bergvik skog väst AB</t>
        </is>
      </c>
      <c r="G659" t="n">
        <v>3.7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29115-2025</t>
        </is>
      </c>
      <c r="B660" s="1" t="n">
        <v>45821</v>
      </c>
      <c r="C660" s="1" t="n">
        <v>45949</v>
      </c>
      <c r="D660" t="inlineStr">
        <is>
          <t>VÄRMLANDS LÄN</t>
        </is>
      </c>
      <c r="E660" t="inlineStr">
        <is>
          <t>HAGFORS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59449-2024</t>
        </is>
      </c>
      <c r="B661" s="1" t="n">
        <v>45638.46268518519</v>
      </c>
      <c r="C661" s="1" t="n">
        <v>45949</v>
      </c>
      <c r="D661" t="inlineStr">
        <is>
          <t>VÄRMLANDS LÄN</t>
        </is>
      </c>
      <c r="E661" t="inlineStr">
        <is>
          <t>HAGFORS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28723-2025</t>
        </is>
      </c>
      <c r="B662" s="1" t="n">
        <v>45820.35928240741</v>
      </c>
      <c r="C662" s="1" t="n">
        <v>45949</v>
      </c>
      <c r="D662" t="inlineStr">
        <is>
          <t>VÄRMLANDS LÄN</t>
        </is>
      </c>
      <c r="E662" t="inlineStr">
        <is>
          <t>HAGFORS</t>
        </is>
      </c>
      <c r="F662" t="inlineStr">
        <is>
          <t>Kyrkan</t>
        </is>
      </c>
      <c r="G662" t="n">
        <v>3.4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29032-2025</t>
        </is>
      </c>
      <c r="B663" s="1" t="n">
        <v>45821.44164351852</v>
      </c>
      <c r="C663" s="1" t="n">
        <v>45949</v>
      </c>
      <c r="D663" t="inlineStr">
        <is>
          <t>VÄRMLANDS LÄN</t>
        </is>
      </c>
      <c r="E663" t="inlineStr">
        <is>
          <t>HAGFORS</t>
        </is>
      </c>
      <c r="F663" t="inlineStr">
        <is>
          <t>Bergvik skog väst AB</t>
        </is>
      </c>
      <c r="G663" t="n">
        <v>4.3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29114-2025</t>
        </is>
      </c>
      <c r="B664" s="1" t="n">
        <v>45821</v>
      </c>
      <c r="C664" s="1" t="n">
        <v>45949</v>
      </c>
      <c r="D664" t="inlineStr">
        <is>
          <t>VÄRMLANDS LÄN</t>
        </is>
      </c>
      <c r="E664" t="inlineStr">
        <is>
          <t>HAGFORS</t>
        </is>
      </c>
      <c r="G664" t="n">
        <v>4.2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60991-2024</t>
        </is>
      </c>
      <c r="B665" s="1" t="n">
        <v>45645.41983796296</v>
      </c>
      <c r="C665" s="1" t="n">
        <v>45949</v>
      </c>
      <c r="D665" t="inlineStr">
        <is>
          <t>VÄRMLANDS LÄN</t>
        </is>
      </c>
      <c r="E665" t="inlineStr">
        <is>
          <t>HAGFORS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56888-2023</t>
        </is>
      </c>
      <c r="B666" s="1" t="n">
        <v>45244</v>
      </c>
      <c r="C666" s="1" t="n">
        <v>45949</v>
      </c>
      <c r="D666" t="inlineStr">
        <is>
          <t>VÄRMLANDS LÄN</t>
        </is>
      </c>
      <c r="E666" t="inlineStr">
        <is>
          <t>HAGFORS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8304-2022</t>
        </is>
      </c>
      <c r="B667" s="1" t="n">
        <v>44610.46342592593</v>
      </c>
      <c r="C667" s="1" t="n">
        <v>45949</v>
      </c>
      <c r="D667" t="inlineStr">
        <is>
          <t>VÄRMLANDS LÄN</t>
        </is>
      </c>
      <c r="E667" t="inlineStr">
        <is>
          <t>HAGFORS</t>
        </is>
      </c>
      <c r="F667" t="inlineStr">
        <is>
          <t>Bergvik skog väst AB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29412-2025</t>
        </is>
      </c>
      <c r="B668" s="1" t="n">
        <v>45824.62241898148</v>
      </c>
      <c r="C668" s="1" t="n">
        <v>45949</v>
      </c>
      <c r="D668" t="inlineStr">
        <is>
          <t>VÄRMLANDS LÄN</t>
        </is>
      </c>
      <c r="E668" t="inlineStr">
        <is>
          <t>HAGFORS</t>
        </is>
      </c>
      <c r="F668" t="inlineStr">
        <is>
          <t>Bergvik skog väst AB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59329-2024</t>
        </is>
      </c>
      <c r="B669" s="1" t="n">
        <v>45637.76869212963</v>
      </c>
      <c r="C669" s="1" t="n">
        <v>45949</v>
      </c>
      <c r="D669" t="inlineStr">
        <is>
          <t>VÄRMLANDS LÄN</t>
        </is>
      </c>
      <c r="E669" t="inlineStr">
        <is>
          <t>HAGFORS</t>
        </is>
      </c>
      <c r="G669" t="n">
        <v>3.8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13635-2024</t>
        </is>
      </c>
      <c r="B670" s="1" t="n">
        <v>45390</v>
      </c>
      <c r="C670" s="1" t="n">
        <v>45949</v>
      </c>
      <c r="D670" t="inlineStr">
        <is>
          <t>VÄRMLANDS LÄN</t>
        </is>
      </c>
      <c r="E670" t="inlineStr">
        <is>
          <t>HAGFORS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29755-2025</t>
        </is>
      </c>
      <c r="B671" s="1" t="n">
        <v>45825.61381944444</v>
      </c>
      <c r="C671" s="1" t="n">
        <v>45949</v>
      </c>
      <c r="D671" t="inlineStr">
        <is>
          <t>VÄRMLANDS LÄN</t>
        </is>
      </c>
      <c r="E671" t="inlineStr">
        <is>
          <t>HAGFORS</t>
        </is>
      </c>
      <c r="F671" t="inlineStr">
        <is>
          <t>Bergvik skog väst AB</t>
        </is>
      </c>
      <c r="G671" t="n">
        <v>5.1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36030-2023</t>
        </is>
      </c>
      <c r="B672" s="1" t="n">
        <v>45149.38164351852</v>
      </c>
      <c r="C672" s="1" t="n">
        <v>45949</v>
      </c>
      <c r="D672" t="inlineStr">
        <is>
          <t>VÄRMLANDS LÄN</t>
        </is>
      </c>
      <c r="E672" t="inlineStr">
        <is>
          <t>HAGFORS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35065-2023</t>
        </is>
      </c>
      <c r="B673" s="1" t="n">
        <v>45145</v>
      </c>
      <c r="C673" s="1" t="n">
        <v>45949</v>
      </c>
      <c r="D673" t="inlineStr">
        <is>
          <t>VÄRMLANDS LÄN</t>
        </is>
      </c>
      <c r="E673" t="inlineStr">
        <is>
          <t>HAGFORS</t>
        </is>
      </c>
      <c r="G673" t="n">
        <v>13.5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38132-2022</t>
        </is>
      </c>
      <c r="B674" s="1" t="n">
        <v>44812</v>
      </c>
      <c r="C674" s="1" t="n">
        <v>45949</v>
      </c>
      <c r="D674" t="inlineStr">
        <is>
          <t>VÄRMLANDS LÄN</t>
        </is>
      </c>
      <c r="E674" t="inlineStr">
        <is>
          <t>HAGFORS</t>
        </is>
      </c>
      <c r="F674" t="inlineStr">
        <is>
          <t>Kyrkan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11980-2022</t>
        </is>
      </c>
      <c r="B675" s="1" t="n">
        <v>44635</v>
      </c>
      <c r="C675" s="1" t="n">
        <v>45949</v>
      </c>
      <c r="D675" t="inlineStr">
        <is>
          <t>VÄRMLANDS LÄN</t>
        </is>
      </c>
      <c r="E675" t="inlineStr">
        <is>
          <t>HAGFORS</t>
        </is>
      </c>
      <c r="F675" t="inlineStr">
        <is>
          <t>Bergvik skog väst AB</t>
        </is>
      </c>
      <c r="G675" t="n">
        <v>15.5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29778-2025</t>
        </is>
      </c>
      <c r="B676" s="1" t="n">
        <v>45825.6434375</v>
      </c>
      <c r="C676" s="1" t="n">
        <v>45949</v>
      </c>
      <c r="D676" t="inlineStr">
        <is>
          <t>VÄRMLANDS LÄN</t>
        </is>
      </c>
      <c r="E676" t="inlineStr">
        <is>
          <t>HAGFORS</t>
        </is>
      </c>
      <c r="F676" t="inlineStr">
        <is>
          <t>Bergvik skog väst AB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29746-2025</t>
        </is>
      </c>
      <c r="B677" s="1" t="n">
        <v>45825.60394675926</v>
      </c>
      <c r="C677" s="1" t="n">
        <v>45949</v>
      </c>
      <c r="D677" t="inlineStr">
        <is>
          <t>VÄRMLANDS LÄN</t>
        </is>
      </c>
      <c r="E677" t="inlineStr">
        <is>
          <t>HAGFORS</t>
        </is>
      </c>
      <c r="F677" t="inlineStr">
        <is>
          <t>Bergvik skog väst AB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5778-2024</t>
        </is>
      </c>
      <c r="B678" s="1" t="n">
        <v>45335.41743055556</v>
      </c>
      <c r="C678" s="1" t="n">
        <v>45949</v>
      </c>
      <c r="D678" t="inlineStr">
        <is>
          <t>VÄRMLANDS LÄN</t>
        </is>
      </c>
      <c r="E678" t="inlineStr">
        <is>
          <t>HAGFORS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41502-2024</t>
        </is>
      </c>
      <c r="B679" s="1" t="n">
        <v>45560</v>
      </c>
      <c r="C679" s="1" t="n">
        <v>45949</v>
      </c>
      <c r="D679" t="inlineStr">
        <is>
          <t>VÄRMLANDS LÄN</t>
        </is>
      </c>
      <c r="E679" t="inlineStr">
        <is>
          <t>HAGFORS</t>
        </is>
      </c>
      <c r="F679" t="inlineStr">
        <is>
          <t>Bergvik skog väst AB</t>
        </is>
      </c>
      <c r="G679" t="n">
        <v>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39396-2023</t>
        </is>
      </c>
      <c r="B680" s="1" t="n">
        <v>45166</v>
      </c>
      <c r="C680" s="1" t="n">
        <v>45949</v>
      </c>
      <c r="D680" t="inlineStr">
        <is>
          <t>VÄRMLANDS LÄN</t>
        </is>
      </c>
      <c r="E680" t="inlineStr">
        <is>
          <t>HAGFORS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32031-2024</t>
        </is>
      </c>
      <c r="B681" s="1" t="n">
        <v>45510.6646875</v>
      </c>
      <c r="C681" s="1" t="n">
        <v>45949</v>
      </c>
      <c r="D681" t="inlineStr">
        <is>
          <t>VÄRMLANDS LÄN</t>
        </is>
      </c>
      <c r="E681" t="inlineStr">
        <is>
          <t>HAGFORS</t>
        </is>
      </c>
      <c r="G681" t="n">
        <v>2.4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18629-2025</t>
        </is>
      </c>
      <c r="B682" s="1" t="n">
        <v>45763</v>
      </c>
      <c r="C682" s="1" t="n">
        <v>45949</v>
      </c>
      <c r="D682" t="inlineStr">
        <is>
          <t>VÄRMLANDS LÄN</t>
        </is>
      </c>
      <c r="E682" t="inlineStr">
        <is>
          <t>HAGFORS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18630-2025</t>
        </is>
      </c>
      <c r="B683" s="1" t="n">
        <v>45763</v>
      </c>
      <c r="C683" s="1" t="n">
        <v>45949</v>
      </c>
      <c r="D683" t="inlineStr">
        <is>
          <t>VÄRMLANDS LÄN</t>
        </is>
      </c>
      <c r="E683" t="inlineStr">
        <is>
          <t>HAGFORS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30124-2025</t>
        </is>
      </c>
      <c r="B684" s="1" t="n">
        <v>45826.81473379629</v>
      </c>
      <c r="C684" s="1" t="n">
        <v>45949</v>
      </c>
      <c r="D684" t="inlineStr">
        <is>
          <t>VÄRMLANDS LÄN</t>
        </is>
      </c>
      <c r="E684" t="inlineStr">
        <is>
          <t>HAGFORS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3557-2023</t>
        </is>
      </c>
      <c r="B685" s="1" t="n">
        <v>44950</v>
      </c>
      <c r="C685" s="1" t="n">
        <v>45949</v>
      </c>
      <c r="D685" t="inlineStr">
        <is>
          <t>VÄRMLANDS LÄN</t>
        </is>
      </c>
      <c r="E685" t="inlineStr">
        <is>
          <t>HAGFORS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3566-2023</t>
        </is>
      </c>
      <c r="B686" s="1" t="n">
        <v>44950</v>
      </c>
      <c r="C686" s="1" t="n">
        <v>45949</v>
      </c>
      <c r="D686" t="inlineStr">
        <is>
          <t>VÄRMLANDS LÄN</t>
        </is>
      </c>
      <c r="E686" t="inlineStr">
        <is>
          <t>HAGFORS</t>
        </is>
      </c>
      <c r="G686" t="n">
        <v>5.2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29867-2025</t>
        </is>
      </c>
      <c r="B687" s="1" t="n">
        <v>45826.35269675926</v>
      </c>
      <c r="C687" s="1" t="n">
        <v>45949</v>
      </c>
      <c r="D687" t="inlineStr">
        <is>
          <t>VÄRMLANDS LÄN</t>
        </is>
      </c>
      <c r="E687" t="inlineStr">
        <is>
          <t>HAGFORS</t>
        </is>
      </c>
      <c r="F687" t="inlineStr">
        <is>
          <t>Bergvik skog väst AB</t>
        </is>
      </c>
      <c r="G687" t="n">
        <v>7.7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29949-2025</t>
        </is>
      </c>
      <c r="B688" s="1" t="n">
        <v>45826.46570601852</v>
      </c>
      <c r="C688" s="1" t="n">
        <v>45949</v>
      </c>
      <c r="D688" t="inlineStr">
        <is>
          <t>VÄRMLANDS LÄN</t>
        </is>
      </c>
      <c r="E688" t="inlineStr">
        <is>
          <t>HAGFORS</t>
        </is>
      </c>
      <c r="F688" t="inlineStr">
        <is>
          <t>Bergvik skog väst AB</t>
        </is>
      </c>
      <c r="G688" t="n">
        <v>15.9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29958-2025</t>
        </is>
      </c>
      <c r="B689" s="1" t="n">
        <v>45826.47554398148</v>
      </c>
      <c r="C689" s="1" t="n">
        <v>45949</v>
      </c>
      <c r="D689" t="inlineStr">
        <is>
          <t>VÄRMLANDS LÄN</t>
        </is>
      </c>
      <c r="E689" t="inlineStr">
        <is>
          <t>HAGFORS</t>
        </is>
      </c>
      <c r="F689" t="inlineStr">
        <is>
          <t>Bergvik skog väst AB</t>
        </is>
      </c>
      <c r="G689" t="n">
        <v>6.8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30637-2025</t>
        </is>
      </c>
      <c r="B690" s="1" t="n">
        <v>45831.48282407408</v>
      </c>
      <c r="C690" s="1" t="n">
        <v>45949</v>
      </c>
      <c r="D690" t="inlineStr">
        <is>
          <t>VÄRMLANDS LÄN</t>
        </is>
      </c>
      <c r="E690" t="inlineStr">
        <is>
          <t>HAGFORS</t>
        </is>
      </c>
      <c r="G690" t="n">
        <v>3.8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30769-2025</t>
        </is>
      </c>
      <c r="B691" s="1" t="n">
        <v>45831.60834490741</v>
      </c>
      <c r="C691" s="1" t="n">
        <v>45949</v>
      </c>
      <c r="D691" t="inlineStr">
        <is>
          <t>VÄRMLANDS LÄN</t>
        </is>
      </c>
      <c r="E691" t="inlineStr">
        <is>
          <t>HAGFORS</t>
        </is>
      </c>
      <c r="F691" t="inlineStr">
        <is>
          <t>Bergvik skog väst AB</t>
        </is>
      </c>
      <c r="G691" t="n">
        <v>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30778-2025</t>
        </is>
      </c>
      <c r="B692" s="1" t="n">
        <v>45831.62034722222</v>
      </c>
      <c r="C692" s="1" t="n">
        <v>45949</v>
      </c>
      <c r="D692" t="inlineStr">
        <is>
          <t>VÄRMLANDS LÄN</t>
        </is>
      </c>
      <c r="E692" t="inlineStr">
        <is>
          <t>HAGFORS</t>
        </is>
      </c>
      <c r="F692" t="inlineStr">
        <is>
          <t>Bergvik skog väst AB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30635-2025</t>
        </is>
      </c>
      <c r="B693" s="1" t="n">
        <v>45831.48174768518</v>
      </c>
      <c r="C693" s="1" t="n">
        <v>45949</v>
      </c>
      <c r="D693" t="inlineStr">
        <is>
          <t>VÄRMLANDS LÄN</t>
        </is>
      </c>
      <c r="E693" t="inlineStr">
        <is>
          <t>HAGFORS</t>
        </is>
      </c>
      <c r="G693" t="n">
        <v>3.8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30642-2025</t>
        </is>
      </c>
      <c r="B694" s="1" t="n">
        <v>45831.48604166666</v>
      </c>
      <c r="C694" s="1" t="n">
        <v>45949</v>
      </c>
      <c r="D694" t="inlineStr">
        <is>
          <t>VÄRMLANDS LÄN</t>
        </is>
      </c>
      <c r="E694" t="inlineStr">
        <is>
          <t>HAGFORS</t>
        </is>
      </c>
      <c r="G694" t="n">
        <v>3.8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30688-2025</t>
        </is>
      </c>
      <c r="B695" s="1" t="n">
        <v>45831.53541666667</v>
      </c>
      <c r="C695" s="1" t="n">
        <v>45949</v>
      </c>
      <c r="D695" t="inlineStr">
        <is>
          <t>VÄRMLANDS LÄN</t>
        </is>
      </c>
      <c r="E695" t="inlineStr">
        <is>
          <t>HAGFORS</t>
        </is>
      </c>
      <c r="F695" t="inlineStr">
        <is>
          <t>Bergvik skog väst AB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33146-2024</t>
        </is>
      </c>
      <c r="B696" s="1" t="n">
        <v>45518.36734953704</v>
      </c>
      <c r="C696" s="1" t="n">
        <v>45949</v>
      </c>
      <c r="D696" t="inlineStr">
        <is>
          <t>VÄRMLANDS LÄN</t>
        </is>
      </c>
      <c r="E696" t="inlineStr">
        <is>
          <t>HAGFORS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42223-2022</t>
        </is>
      </c>
      <c r="B697" s="1" t="n">
        <v>44830.69011574074</v>
      </c>
      <c r="C697" s="1" t="n">
        <v>45949</v>
      </c>
      <c r="D697" t="inlineStr">
        <is>
          <t>VÄRMLANDS LÄN</t>
        </is>
      </c>
      <c r="E697" t="inlineStr">
        <is>
          <t>HAGFORS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19125-2024</t>
        </is>
      </c>
      <c r="B698" s="1" t="n">
        <v>45428.39799768518</v>
      </c>
      <c r="C698" s="1" t="n">
        <v>45949</v>
      </c>
      <c r="D698" t="inlineStr">
        <is>
          <t>VÄRMLANDS LÄN</t>
        </is>
      </c>
      <c r="E698" t="inlineStr">
        <is>
          <t>HAGFORS</t>
        </is>
      </c>
      <c r="F698" t="inlineStr">
        <is>
          <t>Bergvik skog väst AB</t>
        </is>
      </c>
      <c r="G698" t="n">
        <v>19.5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30995-2025</t>
        </is>
      </c>
      <c r="B699" s="1" t="n">
        <v>45832.48880787037</v>
      </c>
      <c r="C699" s="1" t="n">
        <v>45949</v>
      </c>
      <c r="D699" t="inlineStr">
        <is>
          <t>VÄRMLANDS LÄN</t>
        </is>
      </c>
      <c r="E699" t="inlineStr">
        <is>
          <t>HAGFORS</t>
        </is>
      </c>
      <c r="F699" t="inlineStr">
        <is>
          <t>Bergvik skog väst AB</t>
        </is>
      </c>
      <c r="G699" t="n">
        <v>6.9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32185-2025</t>
        </is>
      </c>
      <c r="B700" s="1" t="n">
        <v>45835</v>
      </c>
      <c r="C700" s="1" t="n">
        <v>45949</v>
      </c>
      <c r="D700" t="inlineStr">
        <is>
          <t>VÄRMLANDS LÄN</t>
        </is>
      </c>
      <c r="E700" t="inlineStr">
        <is>
          <t>HAGFORS</t>
        </is>
      </c>
      <c r="G700" t="n">
        <v>2.3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32235-2025</t>
        </is>
      </c>
      <c r="B701" s="1" t="n">
        <v>45835.60905092592</v>
      </c>
      <c r="C701" s="1" t="n">
        <v>45949</v>
      </c>
      <c r="D701" t="inlineStr">
        <is>
          <t>VÄRMLANDS LÄN</t>
        </is>
      </c>
      <c r="E701" t="inlineStr">
        <is>
          <t>HAGFORS</t>
        </is>
      </c>
      <c r="F701" t="inlineStr">
        <is>
          <t>Bergvik skog väst AB</t>
        </is>
      </c>
      <c r="G701" t="n">
        <v>4.6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31974-2025</t>
        </is>
      </c>
      <c r="B702" s="1" t="n">
        <v>45835.35399305556</v>
      </c>
      <c r="C702" s="1" t="n">
        <v>45949</v>
      </c>
      <c r="D702" t="inlineStr">
        <is>
          <t>VÄRMLANDS LÄN</t>
        </is>
      </c>
      <c r="E702" t="inlineStr">
        <is>
          <t>HAGFORS</t>
        </is>
      </c>
      <c r="F702" t="inlineStr">
        <is>
          <t>Bergvik skog väst AB</t>
        </is>
      </c>
      <c r="G702" t="n">
        <v>5.6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31618-2025</t>
        </is>
      </c>
      <c r="B703" s="1" t="n">
        <v>45833.84502314815</v>
      </c>
      <c r="C703" s="1" t="n">
        <v>45949</v>
      </c>
      <c r="D703" t="inlineStr">
        <is>
          <t>VÄRMLANDS LÄN</t>
        </is>
      </c>
      <c r="E703" t="inlineStr">
        <is>
          <t>HAGFORS</t>
        </is>
      </c>
      <c r="F703" t="inlineStr">
        <is>
          <t>Bergvik skog väst AB</t>
        </is>
      </c>
      <c r="G703" t="n">
        <v>4.4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32174-2025</t>
        </is>
      </c>
      <c r="B704" s="1" t="n">
        <v>45835.5549537037</v>
      </c>
      <c r="C704" s="1" t="n">
        <v>45949</v>
      </c>
      <c r="D704" t="inlineStr">
        <is>
          <t>VÄRMLANDS LÄN</t>
        </is>
      </c>
      <c r="E704" t="inlineStr">
        <is>
          <t>HAGFORS</t>
        </is>
      </c>
      <c r="F704" t="inlineStr">
        <is>
          <t>Bergvik skog väst AB</t>
        </is>
      </c>
      <c r="G704" t="n">
        <v>4.3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60615-2020</t>
        </is>
      </c>
      <c r="B705" s="1" t="n">
        <v>44153</v>
      </c>
      <c r="C705" s="1" t="n">
        <v>45949</v>
      </c>
      <c r="D705" t="inlineStr">
        <is>
          <t>VÄRMLANDS LÄN</t>
        </is>
      </c>
      <c r="E705" t="inlineStr">
        <is>
          <t>HAGFORS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32690-2025</t>
        </is>
      </c>
      <c r="B706" s="1" t="n">
        <v>45839</v>
      </c>
      <c r="C706" s="1" t="n">
        <v>45949</v>
      </c>
      <c r="D706" t="inlineStr">
        <is>
          <t>VÄRMLANDS LÄN</t>
        </is>
      </c>
      <c r="E706" t="inlineStr">
        <is>
          <t>HAGFORS</t>
        </is>
      </c>
      <c r="F706" t="inlineStr">
        <is>
          <t>Kyrkan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32534-2025</t>
        </is>
      </c>
      <c r="B707" s="1" t="n">
        <v>45838</v>
      </c>
      <c r="C707" s="1" t="n">
        <v>45949</v>
      </c>
      <c r="D707" t="inlineStr">
        <is>
          <t>VÄRMLANDS LÄN</t>
        </is>
      </c>
      <c r="E707" t="inlineStr">
        <is>
          <t>HAGFORS</t>
        </is>
      </c>
      <c r="F707" t="inlineStr">
        <is>
          <t>Kyrkan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32688-2025</t>
        </is>
      </c>
      <c r="B708" s="1" t="n">
        <v>45838</v>
      </c>
      <c r="C708" s="1" t="n">
        <v>45949</v>
      </c>
      <c r="D708" t="inlineStr">
        <is>
          <t>VÄRMLANDS LÄN</t>
        </is>
      </c>
      <c r="E708" t="inlineStr">
        <is>
          <t>HAGFORS</t>
        </is>
      </c>
      <c r="F708" t="inlineStr">
        <is>
          <t>Kyrkan</t>
        </is>
      </c>
      <c r="G708" t="n">
        <v>3.9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32689-2025</t>
        </is>
      </c>
      <c r="B709" s="1" t="n">
        <v>45839</v>
      </c>
      <c r="C709" s="1" t="n">
        <v>45949</v>
      </c>
      <c r="D709" t="inlineStr">
        <is>
          <t>VÄRMLANDS LÄN</t>
        </is>
      </c>
      <c r="E709" t="inlineStr">
        <is>
          <t>HAGFORS</t>
        </is>
      </c>
      <c r="F709" t="inlineStr">
        <is>
          <t>Kyrkan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24961-2024</t>
        </is>
      </c>
      <c r="B710" s="1" t="n">
        <v>45461</v>
      </c>
      <c r="C710" s="1" t="n">
        <v>45949</v>
      </c>
      <c r="D710" t="inlineStr">
        <is>
          <t>VÄRMLANDS LÄN</t>
        </is>
      </c>
      <c r="E710" t="inlineStr">
        <is>
          <t>HAGFORS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32607-2025</t>
        </is>
      </c>
      <c r="B711" s="1" t="n">
        <v>45838.6309375</v>
      </c>
      <c r="C711" s="1" t="n">
        <v>45949</v>
      </c>
      <c r="D711" t="inlineStr">
        <is>
          <t>VÄRMLANDS LÄN</t>
        </is>
      </c>
      <c r="E711" t="inlineStr">
        <is>
          <t>HAGFORS</t>
        </is>
      </c>
      <c r="F711" t="inlineStr">
        <is>
          <t>Bergvik skog väst AB</t>
        </is>
      </c>
      <c r="G711" t="n">
        <v>8.800000000000001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55921-2020</t>
        </is>
      </c>
      <c r="B712" s="1" t="n">
        <v>44132</v>
      </c>
      <c r="C712" s="1" t="n">
        <v>45949</v>
      </c>
      <c r="D712" t="inlineStr">
        <is>
          <t>VÄRMLANDS LÄN</t>
        </is>
      </c>
      <c r="E712" t="inlineStr">
        <is>
          <t>HAGFORS</t>
        </is>
      </c>
      <c r="G712" t="n">
        <v>6.4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11241-2024</t>
        </is>
      </c>
      <c r="B713" s="1" t="n">
        <v>45371.62233796297</v>
      </c>
      <c r="C713" s="1" t="n">
        <v>45949</v>
      </c>
      <c r="D713" t="inlineStr">
        <is>
          <t>VÄRMLANDS LÄN</t>
        </is>
      </c>
      <c r="E713" t="inlineStr">
        <is>
          <t>HAGFORS</t>
        </is>
      </c>
      <c r="G713" t="n">
        <v>4.8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18585-2025</t>
        </is>
      </c>
      <c r="B714" s="1" t="n">
        <v>45763</v>
      </c>
      <c r="C714" s="1" t="n">
        <v>45949</v>
      </c>
      <c r="D714" t="inlineStr">
        <is>
          <t>VÄRMLANDS LÄN</t>
        </is>
      </c>
      <c r="E714" t="inlineStr">
        <is>
          <t>HAGFORS</t>
        </is>
      </c>
      <c r="F714" t="inlineStr">
        <is>
          <t>Kyrkan</t>
        </is>
      </c>
      <c r="G714" t="n">
        <v>7.9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33199-2025</t>
        </is>
      </c>
      <c r="B715" s="1" t="n">
        <v>45840.60511574074</v>
      </c>
      <c r="C715" s="1" t="n">
        <v>45949</v>
      </c>
      <c r="D715" t="inlineStr">
        <is>
          <t>VÄRMLANDS LÄN</t>
        </is>
      </c>
      <c r="E715" t="inlineStr">
        <is>
          <t>HAGFORS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33611-2025</t>
        </is>
      </c>
      <c r="B716" s="1" t="n">
        <v>45841.62028935185</v>
      </c>
      <c r="C716" s="1" t="n">
        <v>45949</v>
      </c>
      <c r="D716" t="inlineStr">
        <is>
          <t>VÄRMLANDS LÄN</t>
        </is>
      </c>
      <c r="E716" t="inlineStr">
        <is>
          <t>HAGFORS</t>
        </is>
      </c>
      <c r="F716" t="inlineStr">
        <is>
          <t>Bergvik skog väst AB</t>
        </is>
      </c>
      <c r="G716" t="n">
        <v>6.4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32992-2025</t>
        </is>
      </c>
      <c r="B717" s="1" t="n">
        <v>45840.32103009259</v>
      </c>
      <c r="C717" s="1" t="n">
        <v>45949</v>
      </c>
      <c r="D717" t="inlineStr">
        <is>
          <t>VÄRMLANDS LÄN</t>
        </is>
      </c>
      <c r="E717" t="inlineStr">
        <is>
          <t>HAGFORS</t>
        </is>
      </c>
      <c r="F717" t="inlineStr">
        <is>
          <t>Bergvik skog väst AB</t>
        </is>
      </c>
      <c r="G717" t="n">
        <v>4.9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33463-2025</t>
        </is>
      </c>
      <c r="B718" s="1" t="n">
        <v>45841</v>
      </c>
      <c r="C718" s="1" t="n">
        <v>45949</v>
      </c>
      <c r="D718" t="inlineStr">
        <is>
          <t>VÄRMLANDS LÄN</t>
        </is>
      </c>
      <c r="E718" t="inlineStr">
        <is>
          <t>HAGFORS</t>
        </is>
      </c>
      <c r="F718" t="inlineStr">
        <is>
          <t>Kyrkan</t>
        </is>
      </c>
      <c r="G718" t="n">
        <v>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33549-2025</t>
        </is>
      </c>
      <c r="B719" s="1" t="n">
        <v>45841</v>
      </c>
      <c r="C719" s="1" t="n">
        <v>45949</v>
      </c>
      <c r="D719" t="inlineStr">
        <is>
          <t>VÄRMLANDS LÄN</t>
        </is>
      </c>
      <c r="E719" t="inlineStr">
        <is>
          <t>HAGFORS</t>
        </is>
      </c>
      <c r="F719" t="inlineStr">
        <is>
          <t>Bergvik skog väst AB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26628-2024</t>
        </is>
      </c>
      <c r="B720" s="1" t="n">
        <v>45469</v>
      </c>
      <c r="C720" s="1" t="n">
        <v>45949</v>
      </c>
      <c r="D720" t="inlineStr">
        <is>
          <t>VÄRMLANDS LÄN</t>
        </is>
      </c>
      <c r="E720" t="inlineStr">
        <is>
          <t>HAGFORS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35908-2022</t>
        </is>
      </c>
      <c r="B721" s="1" t="n">
        <v>44802</v>
      </c>
      <c r="C721" s="1" t="n">
        <v>45949</v>
      </c>
      <c r="D721" t="inlineStr">
        <is>
          <t>VÄRMLANDS LÄN</t>
        </is>
      </c>
      <c r="E721" t="inlineStr">
        <is>
          <t>HAGFORS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33147-2025</t>
        </is>
      </c>
      <c r="B722" s="1" t="n">
        <v>45840.54100694445</v>
      </c>
      <c r="C722" s="1" t="n">
        <v>45949</v>
      </c>
      <c r="D722" t="inlineStr">
        <is>
          <t>VÄRMLANDS LÄN</t>
        </is>
      </c>
      <c r="E722" t="inlineStr">
        <is>
          <t>HAGFORS</t>
        </is>
      </c>
      <c r="G722" t="n">
        <v>8.300000000000001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33364-2025</t>
        </is>
      </c>
      <c r="B723" s="1" t="n">
        <v>45841</v>
      </c>
      <c r="C723" s="1" t="n">
        <v>45949</v>
      </c>
      <c r="D723" t="inlineStr">
        <is>
          <t>VÄRMLANDS LÄN</t>
        </is>
      </c>
      <c r="E723" t="inlineStr">
        <is>
          <t>HAGFORS</t>
        </is>
      </c>
      <c r="F723" t="inlineStr">
        <is>
          <t>Bergvik skog väst AB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33187-2025</t>
        </is>
      </c>
      <c r="B724" s="1" t="n">
        <v>45840.59494212963</v>
      </c>
      <c r="C724" s="1" t="n">
        <v>45949</v>
      </c>
      <c r="D724" t="inlineStr">
        <is>
          <t>VÄRMLANDS LÄN</t>
        </is>
      </c>
      <c r="E724" t="inlineStr">
        <is>
          <t>HAGFORS</t>
        </is>
      </c>
      <c r="G724" t="n">
        <v>18.2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33440-2025</t>
        </is>
      </c>
      <c r="B725" s="1" t="n">
        <v>45841</v>
      </c>
      <c r="C725" s="1" t="n">
        <v>45949</v>
      </c>
      <c r="D725" t="inlineStr">
        <is>
          <t>VÄRMLANDS LÄN</t>
        </is>
      </c>
      <c r="E725" t="inlineStr">
        <is>
          <t>HAGFORS</t>
        </is>
      </c>
      <c r="F725" t="inlineStr">
        <is>
          <t>Bergvik skog väst AB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33171-2025</t>
        </is>
      </c>
      <c r="B726" s="1" t="n">
        <v>45840.58363425926</v>
      </c>
      <c r="C726" s="1" t="n">
        <v>45949</v>
      </c>
      <c r="D726" t="inlineStr">
        <is>
          <t>VÄRMLANDS LÄN</t>
        </is>
      </c>
      <c r="E726" t="inlineStr">
        <is>
          <t>HAGFORS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34153-2025</t>
        </is>
      </c>
      <c r="B727" s="1" t="n">
        <v>45845.57174768519</v>
      </c>
      <c r="C727" s="1" t="n">
        <v>45949</v>
      </c>
      <c r="D727" t="inlineStr">
        <is>
          <t>VÄRMLANDS LÄN</t>
        </is>
      </c>
      <c r="E727" t="inlineStr">
        <is>
          <t>HAGFORS</t>
        </is>
      </c>
      <c r="G727" t="n">
        <v>5.4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34158-2025</t>
        </is>
      </c>
      <c r="B728" s="1" t="n">
        <v>45845.57493055556</v>
      </c>
      <c r="C728" s="1" t="n">
        <v>45949</v>
      </c>
      <c r="D728" t="inlineStr">
        <is>
          <t>VÄRMLANDS LÄN</t>
        </is>
      </c>
      <c r="E728" t="inlineStr">
        <is>
          <t>HAGFORS</t>
        </is>
      </c>
      <c r="G728" t="n">
        <v>5.8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33454-2025</t>
        </is>
      </c>
      <c r="B729" s="1" t="n">
        <v>45841</v>
      </c>
      <c r="C729" s="1" t="n">
        <v>45949</v>
      </c>
      <c r="D729" t="inlineStr">
        <is>
          <t>VÄRMLANDS LÄN</t>
        </is>
      </c>
      <c r="E729" t="inlineStr">
        <is>
          <t>HAGFORS</t>
        </is>
      </c>
      <c r="F729" t="inlineStr">
        <is>
          <t>Bergvik skog väst AB</t>
        </is>
      </c>
      <c r="G729" t="n">
        <v>6.1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32977-2025</t>
        </is>
      </c>
      <c r="B730" s="1" t="n">
        <v>45839</v>
      </c>
      <c r="C730" s="1" t="n">
        <v>45949</v>
      </c>
      <c r="D730" t="inlineStr">
        <is>
          <t>VÄRMLANDS LÄN</t>
        </is>
      </c>
      <c r="E730" t="inlineStr">
        <is>
          <t>HAGFORS</t>
        </is>
      </c>
      <c r="G730" t="n">
        <v>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47019-2023</t>
        </is>
      </c>
      <c r="B731" s="1" t="n">
        <v>45201</v>
      </c>
      <c r="C731" s="1" t="n">
        <v>45949</v>
      </c>
      <c r="D731" t="inlineStr">
        <is>
          <t>VÄRMLANDS LÄN</t>
        </is>
      </c>
      <c r="E731" t="inlineStr">
        <is>
          <t>HAGFORS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31908-2024</t>
        </is>
      </c>
      <c r="B732" s="1" t="n">
        <v>45510.34908564815</v>
      </c>
      <c r="C732" s="1" t="n">
        <v>45949</v>
      </c>
      <c r="D732" t="inlineStr">
        <is>
          <t>VÄRMLANDS LÄN</t>
        </is>
      </c>
      <c r="E732" t="inlineStr">
        <is>
          <t>HAGFORS</t>
        </is>
      </c>
      <c r="F732" t="inlineStr">
        <is>
          <t>Kyrkan</t>
        </is>
      </c>
      <c r="G732" t="n">
        <v>5.7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34107-2025</t>
        </is>
      </c>
      <c r="B733" s="1" t="n">
        <v>45845</v>
      </c>
      <c r="C733" s="1" t="n">
        <v>45949</v>
      </c>
      <c r="D733" t="inlineStr">
        <is>
          <t>VÄRMLANDS LÄN</t>
        </is>
      </c>
      <c r="E733" t="inlineStr">
        <is>
          <t>HAGFORS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34133-2025</t>
        </is>
      </c>
      <c r="B734" s="1" t="n">
        <v>45845.53253472222</v>
      </c>
      <c r="C734" s="1" t="n">
        <v>45949</v>
      </c>
      <c r="D734" t="inlineStr">
        <is>
          <t>VÄRMLANDS LÄN</t>
        </is>
      </c>
      <c r="E734" t="inlineStr">
        <is>
          <t>HAGFORS</t>
        </is>
      </c>
      <c r="G734" t="n">
        <v>3.5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18853-2025</t>
        </is>
      </c>
      <c r="B735" s="1" t="n">
        <v>45764</v>
      </c>
      <c r="C735" s="1" t="n">
        <v>45949</v>
      </c>
      <c r="D735" t="inlineStr">
        <is>
          <t>VÄRMLANDS LÄN</t>
        </is>
      </c>
      <c r="E735" t="inlineStr">
        <is>
          <t>HAGFORS</t>
        </is>
      </c>
      <c r="F735" t="inlineStr">
        <is>
          <t>Bergvik skog väst AB</t>
        </is>
      </c>
      <c r="G735" t="n">
        <v>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34121-2025</t>
        </is>
      </c>
      <c r="B736" s="1" t="n">
        <v>45845.51818287037</v>
      </c>
      <c r="C736" s="1" t="n">
        <v>45949</v>
      </c>
      <c r="D736" t="inlineStr">
        <is>
          <t>VÄRMLANDS LÄN</t>
        </is>
      </c>
      <c r="E736" t="inlineStr">
        <is>
          <t>HAGFORS</t>
        </is>
      </c>
      <c r="G736" t="n">
        <v>3.8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34149-2025</t>
        </is>
      </c>
      <c r="B737" s="1" t="n">
        <v>45845.5663425926</v>
      </c>
      <c r="C737" s="1" t="n">
        <v>45949</v>
      </c>
      <c r="D737" t="inlineStr">
        <is>
          <t>VÄRMLANDS LÄN</t>
        </is>
      </c>
      <c r="E737" t="inlineStr">
        <is>
          <t>HAGFORS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33848-2025</t>
        </is>
      </c>
      <c r="B738" s="1" t="n">
        <v>45842</v>
      </c>
      <c r="C738" s="1" t="n">
        <v>45949</v>
      </c>
      <c r="D738" t="inlineStr">
        <is>
          <t>VÄRMLANDS LÄN</t>
        </is>
      </c>
      <c r="E738" t="inlineStr">
        <is>
          <t>HAGFORS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34134-2025</t>
        </is>
      </c>
      <c r="B739" s="1" t="n">
        <v>45845.53645833334</v>
      </c>
      <c r="C739" s="1" t="n">
        <v>45949</v>
      </c>
      <c r="D739" t="inlineStr">
        <is>
          <t>VÄRMLANDS LÄN</t>
        </is>
      </c>
      <c r="E739" t="inlineStr">
        <is>
          <t>HAGFORS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60664-2023</t>
        </is>
      </c>
      <c r="B740" s="1" t="n">
        <v>45259</v>
      </c>
      <c r="C740" s="1" t="n">
        <v>45949</v>
      </c>
      <c r="D740" t="inlineStr">
        <is>
          <t>VÄRMLANDS LÄN</t>
        </is>
      </c>
      <c r="E740" t="inlineStr">
        <is>
          <t>HAGFORS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34572-2025</t>
        </is>
      </c>
      <c r="B741" s="1" t="n">
        <v>45847.59761574074</v>
      </c>
      <c r="C741" s="1" t="n">
        <v>45949</v>
      </c>
      <c r="D741" t="inlineStr">
        <is>
          <t>VÄRMLANDS LÄN</t>
        </is>
      </c>
      <c r="E741" t="inlineStr">
        <is>
          <t>HAGFORS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34281-2025</t>
        </is>
      </c>
      <c r="B742" s="1" t="n">
        <v>45846</v>
      </c>
      <c r="C742" s="1" t="n">
        <v>45949</v>
      </c>
      <c r="D742" t="inlineStr">
        <is>
          <t>VÄRMLANDS LÄN</t>
        </is>
      </c>
      <c r="E742" t="inlineStr">
        <is>
          <t>HAGFORS</t>
        </is>
      </c>
      <c r="F742" t="inlineStr">
        <is>
          <t>Bergvik skog väst AB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19515-2025</t>
        </is>
      </c>
      <c r="B743" s="1" t="n">
        <v>45770.43998842593</v>
      </c>
      <c r="C743" s="1" t="n">
        <v>45949</v>
      </c>
      <c r="D743" t="inlineStr">
        <is>
          <t>VÄRMLANDS LÄN</t>
        </is>
      </c>
      <c r="E743" t="inlineStr">
        <is>
          <t>HAGFORS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35775-2024</t>
        </is>
      </c>
      <c r="B744" s="1" t="n">
        <v>45532</v>
      </c>
      <c r="C744" s="1" t="n">
        <v>45949</v>
      </c>
      <c r="D744" t="inlineStr">
        <is>
          <t>VÄRMLANDS LÄN</t>
        </is>
      </c>
      <c r="E744" t="inlineStr">
        <is>
          <t>HAGFORS</t>
        </is>
      </c>
      <c r="G744" t="n">
        <v>0.4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34649-2025</t>
        </is>
      </c>
      <c r="B745" s="1" t="n">
        <v>45848.34846064815</v>
      </c>
      <c r="C745" s="1" t="n">
        <v>45949</v>
      </c>
      <c r="D745" t="inlineStr">
        <is>
          <t>VÄRMLANDS LÄN</t>
        </is>
      </c>
      <c r="E745" t="inlineStr">
        <is>
          <t>HAGFORS</t>
        </is>
      </c>
      <c r="F745" t="inlineStr">
        <is>
          <t>Bergvik skog väst AB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42801-2024</t>
        </is>
      </c>
      <c r="B746" s="1" t="n">
        <v>45565</v>
      </c>
      <c r="C746" s="1" t="n">
        <v>45949</v>
      </c>
      <c r="D746" t="inlineStr">
        <is>
          <t>VÄRMLANDS LÄN</t>
        </is>
      </c>
      <c r="E746" t="inlineStr">
        <is>
          <t>HAGFORS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21954-2025</t>
        </is>
      </c>
      <c r="B747" s="1" t="n">
        <v>45784.59996527778</v>
      </c>
      <c r="C747" s="1" t="n">
        <v>45949</v>
      </c>
      <c r="D747" t="inlineStr">
        <is>
          <t>VÄRMLANDS LÄN</t>
        </is>
      </c>
      <c r="E747" t="inlineStr">
        <is>
          <t>HAGFORS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59666-2024</t>
        </is>
      </c>
      <c r="B748" s="1" t="n">
        <v>45639</v>
      </c>
      <c r="C748" s="1" t="n">
        <v>45949</v>
      </c>
      <c r="D748" t="inlineStr">
        <is>
          <t>VÄRMLANDS LÄN</t>
        </is>
      </c>
      <c r="E748" t="inlineStr">
        <is>
          <t>HAGFORS</t>
        </is>
      </c>
      <c r="F748" t="inlineStr">
        <is>
          <t>Bergvik skog väst AB</t>
        </is>
      </c>
      <c r="G748" t="n">
        <v>3.6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35212-2025</t>
        </is>
      </c>
      <c r="B749" s="1" t="n">
        <v>45853.46285879629</v>
      </c>
      <c r="C749" s="1" t="n">
        <v>45949</v>
      </c>
      <c r="D749" t="inlineStr">
        <is>
          <t>VÄRMLANDS LÄN</t>
        </is>
      </c>
      <c r="E749" t="inlineStr">
        <is>
          <t>HAGFORS</t>
        </is>
      </c>
      <c r="F749" t="inlineStr">
        <is>
          <t>Bergvik skog väst AB</t>
        </is>
      </c>
      <c r="G749" t="n">
        <v>3.6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50929-2023</t>
        </is>
      </c>
      <c r="B750" s="1" t="n">
        <v>45211</v>
      </c>
      <c r="C750" s="1" t="n">
        <v>45949</v>
      </c>
      <c r="D750" t="inlineStr">
        <is>
          <t>VÄRMLANDS LÄN</t>
        </is>
      </c>
      <c r="E750" t="inlineStr">
        <is>
          <t>HAGFORS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57359-2022</t>
        </is>
      </c>
      <c r="B751" s="1" t="n">
        <v>44896</v>
      </c>
      <c r="C751" s="1" t="n">
        <v>45949</v>
      </c>
      <c r="D751" t="inlineStr">
        <is>
          <t>VÄRMLANDS LÄN</t>
        </is>
      </c>
      <c r="E751" t="inlineStr">
        <is>
          <t>HAGFORS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41092-2024</t>
        </is>
      </c>
      <c r="B752" s="1" t="n">
        <v>45559.42854166667</v>
      </c>
      <c r="C752" s="1" t="n">
        <v>45949</v>
      </c>
      <c r="D752" t="inlineStr">
        <is>
          <t>VÄRMLANDS LÄN</t>
        </is>
      </c>
      <c r="E752" t="inlineStr">
        <is>
          <t>HAGFORS</t>
        </is>
      </c>
      <c r="G752" t="n">
        <v>4.3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35441-2025</t>
        </is>
      </c>
      <c r="B753" s="1" t="n">
        <v>45855</v>
      </c>
      <c r="C753" s="1" t="n">
        <v>45949</v>
      </c>
      <c r="D753" t="inlineStr">
        <is>
          <t>VÄRMLANDS LÄN</t>
        </is>
      </c>
      <c r="E753" t="inlineStr">
        <is>
          <t>HAGFORS</t>
        </is>
      </c>
      <c r="F753" t="inlineStr">
        <is>
          <t>Kyrkan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35312-2025</t>
        </is>
      </c>
      <c r="B754" s="1" t="n">
        <v>45854</v>
      </c>
      <c r="C754" s="1" t="n">
        <v>45949</v>
      </c>
      <c r="D754" t="inlineStr">
        <is>
          <t>VÄRMLANDS LÄN</t>
        </is>
      </c>
      <c r="E754" t="inlineStr">
        <is>
          <t>HAGFORS</t>
        </is>
      </c>
      <c r="F754" t="inlineStr">
        <is>
          <t>Kyrkan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35307-2025</t>
        </is>
      </c>
      <c r="B755" s="1" t="n">
        <v>45854</v>
      </c>
      <c r="C755" s="1" t="n">
        <v>45949</v>
      </c>
      <c r="D755" t="inlineStr">
        <is>
          <t>VÄRMLANDS LÄN</t>
        </is>
      </c>
      <c r="E755" t="inlineStr">
        <is>
          <t>HAGFORS</t>
        </is>
      </c>
      <c r="F755" t="inlineStr">
        <is>
          <t>Kyrkan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16840-2025</t>
        </is>
      </c>
      <c r="B756" s="1" t="n">
        <v>45754</v>
      </c>
      <c r="C756" s="1" t="n">
        <v>45949</v>
      </c>
      <c r="D756" t="inlineStr">
        <is>
          <t>VÄRMLANDS LÄN</t>
        </is>
      </c>
      <c r="E756" t="inlineStr">
        <is>
          <t>HAGFORS</t>
        </is>
      </c>
      <c r="F756" t="inlineStr">
        <is>
          <t>Bergvik skog väst AB</t>
        </is>
      </c>
      <c r="G756" t="n">
        <v>9.199999999999999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16803-2025</t>
        </is>
      </c>
      <c r="B757" s="1" t="n">
        <v>45754</v>
      </c>
      <c r="C757" s="1" t="n">
        <v>45949</v>
      </c>
      <c r="D757" t="inlineStr">
        <is>
          <t>VÄRMLANDS LÄN</t>
        </is>
      </c>
      <c r="E757" t="inlineStr">
        <is>
          <t>HAGFORS</t>
        </is>
      </c>
      <c r="F757" t="inlineStr">
        <is>
          <t>Bergvik skog väst AB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35282-2025</t>
        </is>
      </c>
      <c r="B758" s="1" t="n">
        <v>45854</v>
      </c>
      <c r="C758" s="1" t="n">
        <v>45949</v>
      </c>
      <c r="D758" t="inlineStr">
        <is>
          <t>VÄRMLANDS LÄN</t>
        </is>
      </c>
      <c r="E758" t="inlineStr">
        <is>
          <t>HAGFORS</t>
        </is>
      </c>
      <c r="F758" t="inlineStr">
        <is>
          <t>Kyrkan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35289-2025</t>
        </is>
      </c>
      <c r="B759" s="1" t="n">
        <v>45854</v>
      </c>
      <c r="C759" s="1" t="n">
        <v>45949</v>
      </c>
      <c r="D759" t="inlineStr">
        <is>
          <t>VÄRMLANDS LÄN</t>
        </is>
      </c>
      <c r="E759" t="inlineStr">
        <is>
          <t>HAGFORS</t>
        </is>
      </c>
      <c r="F759" t="inlineStr">
        <is>
          <t>Kyrkan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35508-2025</t>
        </is>
      </c>
      <c r="B760" s="1" t="n">
        <v>45856</v>
      </c>
      <c r="C760" s="1" t="n">
        <v>45949</v>
      </c>
      <c r="D760" t="inlineStr">
        <is>
          <t>VÄRMLANDS LÄN</t>
        </is>
      </c>
      <c r="E760" t="inlineStr">
        <is>
          <t>HAGFORS</t>
        </is>
      </c>
      <c r="F760" t="inlineStr">
        <is>
          <t>Kyrkan</t>
        </is>
      </c>
      <c r="G760" t="n">
        <v>2.9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23813-2025</t>
        </is>
      </c>
      <c r="B761" s="1" t="n">
        <v>45793</v>
      </c>
      <c r="C761" s="1" t="n">
        <v>45949</v>
      </c>
      <c r="D761" t="inlineStr">
        <is>
          <t>VÄRMLANDS LÄN</t>
        </is>
      </c>
      <c r="E761" t="inlineStr">
        <is>
          <t>HAGFORS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35502-2025</t>
        </is>
      </c>
      <c r="B762" s="1" t="n">
        <v>45856</v>
      </c>
      <c r="C762" s="1" t="n">
        <v>45949</v>
      </c>
      <c r="D762" t="inlineStr">
        <is>
          <t>VÄRMLANDS LÄN</t>
        </is>
      </c>
      <c r="E762" t="inlineStr">
        <is>
          <t>HAGFORS</t>
        </is>
      </c>
      <c r="F762" t="inlineStr">
        <is>
          <t>Kyrkan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50199-2022</t>
        </is>
      </c>
      <c r="B763" s="1" t="n">
        <v>44865</v>
      </c>
      <c r="C763" s="1" t="n">
        <v>45949</v>
      </c>
      <c r="D763" t="inlineStr">
        <is>
          <t>VÄRMLANDS LÄN</t>
        </is>
      </c>
      <c r="E763" t="inlineStr">
        <is>
          <t>HAGFORS</t>
        </is>
      </c>
      <c r="F763" t="inlineStr">
        <is>
          <t>Bergvik skog väst AB</t>
        </is>
      </c>
      <c r="G763" t="n">
        <v>33.2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35698-2025</t>
        </is>
      </c>
      <c r="B764" s="1" t="n">
        <v>45860</v>
      </c>
      <c r="C764" s="1" t="n">
        <v>45949</v>
      </c>
      <c r="D764" t="inlineStr">
        <is>
          <t>VÄRMLANDS LÄN</t>
        </is>
      </c>
      <c r="E764" t="inlineStr">
        <is>
          <t>HAGFORS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26297-2024</t>
        </is>
      </c>
      <c r="B765" s="1" t="n">
        <v>45468</v>
      </c>
      <c r="C765" s="1" t="n">
        <v>45949</v>
      </c>
      <c r="D765" t="inlineStr">
        <is>
          <t>VÄRMLANDS LÄN</t>
        </is>
      </c>
      <c r="E765" t="inlineStr">
        <is>
          <t>HAGFORS</t>
        </is>
      </c>
      <c r="G765" t="n">
        <v>3.4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33905-2025</t>
        </is>
      </c>
      <c r="B766" s="1" t="n">
        <v>45842</v>
      </c>
      <c r="C766" s="1" t="n">
        <v>45949</v>
      </c>
      <c r="D766" t="inlineStr">
        <is>
          <t>VÄRMLANDS LÄN</t>
        </is>
      </c>
      <c r="E766" t="inlineStr">
        <is>
          <t>HAGFORS</t>
        </is>
      </c>
      <c r="F766" t="inlineStr">
        <is>
          <t>Bergvik skog väst AB</t>
        </is>
      </c>
      <c r="G766" t="n">
        <v>7.8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51258-2023</t>
        </is>
      </c>
      <c r="B767" s="1" t="n">
        <v>45219.49118055555</v>
      </c>
      <c r="C767" s="1" t="n">
        <v>45949</v>
      </c>
      <c r="D767" t="inlineStr">
        <is>
          <t>VÄRMLANDS LÄN</t>
        </is>
      </c>
      <c r="E767" t="inlineStr">
        <is>
          <t>HAGFORS</t>
        </is>
      </c>
      <c r="F767" t="inlineStr">
        <is>
          <t>Bergvik skog väst AB</t>
        </is>
      </c>
      <c r="G767" t="n">
        <v>5.5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9288-2025</t>
        </is>
      </c>
      <c r="B768" s="1" t="n">
        <v>45714.65424768518</v>
      </c>
      <c r="C768" s="1" t="n">
        <v>45949</v>
      </c>
      <c r="D768" t="inlineStr">
        <is>
          <t>VÄRMLANDS LÄN</t>
        </is>
      </c>
      <c r="E768" t="inlineStr">
        <is>
          <t>HAGFORS</t>
        </is>
      </c>
      <c r="F768" t="inlineStr">
        <is>
          <t>Bergvik skog väst AB</t>
        </is>
      </c>
      <c r="G768" t="n">
        <v>9.800000000000001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20119-2025</t>
        </is>
      </c>
      <c r="B769" s="1" t="n">
        <v>45772</v>
      </c>
      <c r="C769" s="1" t="n">
        <v>45949</v>
      </c>
      <c r="D769" t="inlineStr">
        <is>
          <t>VÄRMLANDS LÄN</t>
        </is>
      </c>
      <c r="E769" t="inlineStr">
        <is>
          <t>HAGFORS</t>
        </is>
      </c>
      <c r="F769" t="inlineStr">
        <is>
          <t>Bergvik skog väst AB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24955-2024</t>
        </is>
      </c>
      <c r="B770" s="1" t="n">
        <v>45461</v>
      </c>
      <c r="C770" s="1" t="n">
        <v>45949</v>
      </c>
      <c r="D770" t="inlineStr">
        <is>
          <t>VÄRMLANDS LÄN</t>
        </is>
      </c>
      <c r="E770" t="inlineStr">
        <is>
          <t>HAGFORS</t>
        </is>
      </c>
      <c r="G770" t="n">
        <v>2.2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42694-2025</t>
        </is>
      </c>
      <c r="B771" s="1" t="n">
        <v>45908.36113425926</v>
      </c>
      <c r="C771" s="1" t="n">
        <v>45949</v>
      </c>
      <c r="D771" t="inlineStr">
        <is>
          <t>VÄRMLANDS LÄN</t>
        </is>
      </c>
      <c r="E771" t="inlineStr">
        <is>
          <t>HAGFORS</t>
        </is>
      </c>
      <c r="F771" t="inlineStr">
        <is>
          <t>Bergvik skog väst AB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58084-2024</t>
        </is>
      </c>
      <c r="B772" s="1" t="n">
        <v>45632.34158564815</v>
      </c>
      <c r="C772" s="1" t="n">
        <v>45949</v>
      </c>
      <c r="D772" t="inlineStr">
        <is>
          <t>VÄRMLANDS LÄN</t>
        </is>
      </c>
      <c r="E772" t="inlineStr">
        <is>
          <t>HAGFORS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19702-2022</t>
        </is>
      </c>
      <c r="B773" s="1" t="n">
        <v>44694</v>
      </c>
      <c r="C773" s="1" t="n">
        <v>45949</v>
      </c>
      <c r="D773" t="inlineStr">
        <is>
          <t>VÄRMLANDS LÄN</t>
        </is>
      </c>
      <c r="E773" t="inlineStr">
        <is>
          <t>HAGFORS</t>
        </is>
      </c>
      <c r="F773" t="inlineStr">
        <is>
          <t>Bergvik skog väst AB</t>
        </is>
      </c>
      <c r="G773" t="n">
        <v>24.6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36152-2025</t>
        </is>
      </c>
      <c r="B774" s="1" t="n">
        <v>45867.33517361111</v>
      </c>
      <c r="C774" s="1" t="n">
        <v>45949</v>
      </c>
      <c r="D774" t="inlineStr">
        <is>
          <t>VÄRMLANDS LÄN</t>
        </is>
      </c>
      <c r="E774" t="inlineStr">
        <is>
          <t>HAGFORS</t>
        </is>
      </c>
      <c r="F774" t="inlineStr">
        <is>
          <t>Bergvik skog väst AB</t>
        </is>
      </c>
      <c r="G774" t="n">
        <v>4.4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36059-2025</t>
        </is>
      </c>
      <c r="B775" s="1" t="n">
        <v>45866.39311342593</v>
      </c>
      <c r="C775" s="1" t="n">
        <v>45949</v>
      </c>
      <c r="D775" t="inlineStr">
        <is>
          <t>VÄRMLANDS LÄN</t>
        </is>
      </c>
      <c r="E775" t="inlineStr">
        <is>
          <t>HAGFORS</t>
        </is>
      </c>
      <c r="F775" t="inlineStr">
        <is>
          <t>Bergvik skog väst AB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43114-2025</t>
        </is>
      </c>
      <c r="B776" s="1" t="n">
        <v>45909</v>
      </c>
      <c r="C776" s="1" t="n">
        <v>45949</v>
      </c>
      <c r="D776" t="inlineStr">
        <is>
          <t>VÄRMLANDS LÄN</t>
        </is>
      </c>
      <c r="E776" t="inlineStr">
        <is>
          <t>HAGFORS</t>
        </is>
      </c>
      <c r="G776" t="n">
        <v>3.9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36254-2025</t>
        </is>
      </c>
      <c r="B777" s="1" t="n">
        <v>45867.5820949074</v>
      </c>
      <c r="C777" s="1" t="n">
        <v>45949</v>
      </c>
      <c r="D777" t="inlineStr">
        <is>
          <t>VÄRMLANDS LÄN</t>
        </is>
      </c>
      <c r="E777" t="inlineStr">
        <is>
          <t>HAGFORS</t>
        </is>
      </c>
      <c r="G777" t="n">
        <v>8.199999999999999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36235-2025</t>
        </is>
      </c>
      <c r="B778" s="1" t="n">
        <v>45867</v>
      </c>
      <c r="C778" s="1" t="n">
        <v>45949</v>
      </c>
      <c r="D778" t="inlineStr">
        <is>
          <t>VÄRMLANDS LÄN</t>
        </is>
      </c>
      <c r="E778" t="inlineStr">
        <is>
          <t>HAGFORS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36039-2025</t>
        </is>
      </c>
      <c r="B779" s="1" t="n">
        <v>45865.98025462963</v>
      </c>
      <c r="C779" s="1" t="n">
        <v>45949</v>
      </c>
      <c r="D779" t="inlineStr">
        <is>
          <t>VÄRMLANDS LÄN</t>
        </is>
      </c>
      <c r="E779" t="inlineStr">
        <is>
          <t>HAGFORS</t>
        </is>
      </c>
      <c r="F779" t="inlineStr">
        <is>
          <t>Bergvik skog väst AB</t>
        </is>
      </c>
      <c r="G779" t="n">
        <v>11.9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43117-2025</t>
        </is>
      </c>
      <c r="B780" s="1" t="n">
        <v>45909</v>
      </c>
      <c r="C780" s="1" t="n">
        <v>45949</v>
      </c>
      <c r="D780" t="inlineStr">
        <is>
          <t>VÄRMLANDS LÄN</t>
        </is>
      </c>
      <c r="E780" t="inlineStr">
        <is>
          <t>HAGFORS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43003-2025</t>
        </is>
      </c>
      <c r="B781" s="1" t="n">
        <v>45909.47049768519</v>
      </c>
      <c r="C781" s="1" t="n">
        <v>45949</v>
      </c>
      <c r="D781" t="inlineStr">
        <is>
          <t>VÄRMLANDS LÄN</t>
        </is>
      </c>
      <c r="E781" t="inlineStr">
        <is>
          <t>HAGFORS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31087-2024</t>
        </is>
      </c>
      <c r="B782" s="1" t="n">
        <v>45502</v>
      </c>
      <c r="C782" s="1" t="n">
        <v>45949</v>
      </c>
      <c r="D782" t="inlineStr">
        <is>
          <t>VÄRMLANDS LÄN</t>
        </is>
      </c>
      <c r="E782" t="inlineStr">
        <is>
          <t>HAGFORS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34901-2024</t>
        </is>
      </c>
      <c r="B783" s="1" t="n">
        <v>45527.38928240741</v>
      </c>
      <c r="C783" s="1" t="n">
        <v>45949</v>
      </c>
      <c r="D783" t="inlineStr">
        <is>
          <t>VÄRMLANDS LÄN</t>
        </is>
      </c>
      <c r="E783" t="inlineStr">
        <is>
          <t>HAGFORS</t>
        </is>
      </c>
      <c r="F783" t="inlineStr">
        <is>
          <t>Bergvik skog väst AB</t>
        </is>
      </c>
      <c r="G783" t="n">
        <v>4.8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43084-2025</t>
        </is>
      </c>
      <c r="B784" s="1" t="n">
        <v>45909</v>
      </c>
      <c r="C784" s="1" t="n">
        <v>45949</v>
      </c>
      <c r="D784" t="inlineStr">
        <is>
          <t>VÄRMLANDS LÄN</t>
        </is>
      </c>
      <c r="E784" t="inlineStr">
        <is>
          <t>HAGFORS</t>
        </is>
      </c>
      <c r="G784" t="n">
        <v>8.1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43455-2025</t>
        </is>
      </c>
      <c r="B785" s="1" t="n">
        <v>45911.46101851852</v>
      </c>
      <c r="C785" s="1" t="n">
        <v>45949</v>
      </c>
      <c r="D785" t="inlineStr">
        <is>
          <t>VÄRMLANDS LÄN</t>
        </is>
      </c>
      <c r="E785" t="inlineStr">
        <is>
          <t>HAGFORS</t>
        </is>
      </c>
      <c r="F785" t="inlineStr">
        <is>
          <t>Bergvik skog väst AB</t>
        </is>
      </c>
      <c r="G785" t="n">
        <v>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22503-2024</t>
        </is>
      </c>
      <c r="B786" s="1" t="n">
        <v>45447</v>
      </c>
      <c r="C786" s="1" t="n">
        <v>45949</v>
      </c>
      <c r="D786" t="inlineStr">
        <is>
          <t>VÄRMLANDS LÄN</t>
        </is>
      </c>
      <c r="E786" t="inlineStr">
        <is>
          <t>HAGFORS</t>
        </is>
      </c>
      <c r="G786" t="n">
        <v>0.2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4279-2024</t>
        </is>
      </c>
      <c r="B787" s="1" t="n">
        <v>45324.58115740741</v>
      </c>
      <c r="C787" s="1" t="n">
        <v>45949</v>
      </c>
      <c r="D787" t="inlineStr">
        <is>
          <t>VÄRMLANDS LÄN</t>
        </is>
      </c>
      <c r="E787" t="inlineStr">
        <is>
          <t>HAGFORS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920-2022</t>
        </is>
      </c>
      <c r="B788" s="1" t="n">
        <v>44571.48952546297</v>
      </c>
      <c r="C788" s="1" t="n">
        <v>45949</v>
      </c>
      <c r="D788" t="inlineStr">
        <is>
          <t>VÄRMLANDS LÄN</t>
        </is>
      </c>
      <c r="E788" t="inlineStr">
        <is>
          <t>HAGFORS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32604-2025</t>
        </is>
      </c>
      <c r="B789" s="1" t="n">
        <v>45838</v>
      </c>
      <c r="C789" s="1" t="n">
        <v>45949</v>
      </c>
      <c r="D789" t="inlineStr">
        <is>
          <t>VÄRMLANDS LÄN</t>
        </is>
      </c>
      <c r="E789" t="inlineStr">
        <is>
          <t>HAGFORS</t>
        </is>
      </c>
      <c r="G789" t="n">
        <v>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43595-2024</t>
        </is>
      </c>
      <c r="B790" s="1" t="n">
        <v>45569.44310185185</v>
      </c>
      <c r="C790" s="1" t="n">
        <v>45949</v>
      </c>
      <c r="D790" t="inlineStr">
        <is>
          <t>VÄRMLANDS LÄN</t>
        </is>
      </c>
      <c r="E790" t="inlineStr">
        <is>
          <t>HAGFORS</t>
        </is>
      </c>
      <c r="F790" t="inlineStr">
        <is>
          <t>Bergvik skog väst AB</t>
        </is>
      </c>
      <c r="G790" t="n">
        <v>2.7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36494-2025</t>
        </is>
      </c>
      <c r="B791" s="1" t="n">
        <v>45869</v>
      </c>
      <c r="C791" s="1" t="n">
        <v>45949</v>
      </c>
      <c r="D791" t="inlineStr">
        <is>
          <t>VÄRMLANDS LÄN</t>
        </is>
      </c>
      <c r="E791" t="inlineStr">
        <is>
          <t>HAGFORS</t>
        </is>
      </c>
      <c r="F791" t="inlineStr">
        <is>
          <t>Kyrkan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17696-2025</t>
        </is>
      </c>
      <c r="B792" s="1" t="n">
        <v>45758.41444444445</v>
      </c>
      <c r="C792" s="1" t="n">
        <v>45949</v>
      </c>
      <c r="D792" t="inlineStr">
        <is>
          <t>VÄRMLANDS LÄN</t>
        </is>
      </c>
      <c r="E792" t="inlineStr">
        <is>
          <t>HAGFORS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22332-2024</t>
        </is>
      </c>
      <c r="B793" s="1" t="n">
        <v>45446</v>
      </c>
      <c r="C793" s="1" t="n">
        <v>45949</v>
      </c>
      <c r="D793" t="inlineStr">
        <is>
          <t>VÄRMLANDS LÄN</t>
        </is>
      </c>
      <c r="E793" t="inlineStr">
        <is>
          <t>HAGFORS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12426-2024</t>
        </is>
      </c>
      <c r="B794" s="1" t="n">
        <v>45379</v>
      </c>
      <c r="C794" s="1" t="n">
        <v>45949</v>
      </c>
      <c r="D794" t="inlineStr">
        <is>
          <t>VÄRMLANDS LÄN</t>
        </is>
      </c>
      <c r="E794" t="inlineStr">
        <is>
          <t>HAGFORS</t>
        </is>
      </c>
      <c r="G794" t="n">
        <v>0.1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8922-2025</t>
        </is>
      </c>
      <c r="B795" s="1" t="n">
        <v>45713</v>
      </c>
      <c r="C795" s="1" t="n">
        <v>45949</v>
      </c>
      <c r="D795" t="inlineStr">
        <is>
          <t>VÄRMLANDS LÄN</t>
        </is>
      </c>
      <c r="E795" t="inlineStr">
        <is>
          <t>HAGFORS</t>
        </is>
      </c>
      <c r="F795" t="inlineStr">
        <is>
          <t>Bergvik skog väst AB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29269-2025</t>
        </is>
      </c>
      <c r="B796" s="1" t="n">
        <v>45824</v>
      </c>
      <c r="C796" s="1" t="n">
        <v>45949</v>
      </c>
      <c r="D796" t="inlineStr">
        <is>
          <t>VÄRMLANDS LÄN</t>
        </is>
      </c>
      <c r="E796" t="inlineStr">
        <is>
          <t>HAGFORS</t>
        </is>
      </c>
      <c r="F796" t="inlineStr">
        <is>
          <t>Bergvik skog väst AB</t>
        </is>
      </c>
      <c r="G796" t="n">
        <v>26.5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43667-2025</t>
        </is>
      </c>
      <c r="B797" s="1" t="n">
        <v>45912.35234953704</v>
      </c>
      <c r="C797" s="1" t="n">
        <v>45949</v>
      </c>
      <c r="D797" t="inlineStr">
        <is>
          <t>VÄRMLANDS LÄN</t>
        </is>
      </c>
      <c r="E797" t="inlineStr">
        <is>
          <t>HAGFORS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43739-2025</t>
        </is>
      </c>
      <c r="B798" s="1" t="n">
        <v>45912.45163194444</v>
      </c>
      <c r="C798" s="1" t="n">
        <v>45949</v>
      </c>
      <c r="D798" t="inlineStr">
        <is>
          <t>VÄRMLANDS LÄN</t>
        </is>
      </c>
      <c r="E798" t="inlineStr">
        <is>
          <t>HAGFORS</t>
        </is>
      </c>
      <c r="F798" t="inlineStr">
        <is>
          <t>Bergvik skog väst AB</t>
        </is>
      </c>
      <c r="G798" t="n">
        <v>5.2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43699-2025</t>
        </is>
      </c>
      <c r="B799" s="1" t="n">
        <v>45912.39915509259</v>
      </c>
      <c r="C799" s="1" t="n">
        <v>45949</v>
      </c>
      <c r="D799" t="inlineStr">
        <is>
          <t>VÄRMLANDS LÄN</t>
        </is>
      </c>
      <c r="E799" t="inlineStr">
        <is>
          <t>HAGFORS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43705-2025</t>
        </is>
      </c>
      <c r="B800" s="1" t="n">
        <v>45912.40546296296</v>
      </c>
      <c r="C800" s="1" t="n">
        <v>45949</v>
      </c>
      <c r="D800" t="inlineStr">
        <is>
          <t>VÄRMLANDS LÄN</t>
        </is>
      </c>
      <c r="E800" t="inlineStr">
        <is>
          <t>HAGFORS</t>
        </is>
      </c>
      <c r="F800" t="inlineStr">
        <is>
          <t>Bergvik skog väst AB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43756-2025</t>
        </is>
      </c>
      <c r="B801" s="1" t="n">
        <v>45912.47396990741</v>
      </c>
      <c r="C801" s="1" t="n">
        <v>45949</v>
      </c>
      <c r="D801" t="inlineStr">
        <is>
          <t>VÄRMLANDS LÄN</t>
        </is>
      </c>
      <c r="E801" t="inlineStr">
        <is>
          <t>HAGFORS</t>
        </is>
      </c>
      <c r="F801" t="inlineStr">
        <is>
          <t>Bergvik skog väst AB</t>
        </is>
      </c>
      <c r="G801" t="n">
        <v>14.4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36764-2025</t>
        </is>
      </c>
      <c r="B802" s="1" t="n">
        <v>45873</v>
      </c>
      <c r="C802" s="1" t="n">
        <v>45949</v>
      </c>
      <c r="D802" t="inlineStr">
        <is>
          <t>VÄRMLANDS LÄN</t>
        </is>
      </c>
      <c r="E802" t="inlineStr">
        <is>
          <t>HAGFORS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37027-2025</t>
        </is>
      </c>
      <c r="B803" s="1" t="n">
        <v>45874.88440972222</v>
      </c>
      <c r="C803" s="1" t="n">
        <v>45949</v>
      </c>
      <c r="D803" t="inlineStr">
        <is>
          <t>VÄRMLANDS LÄN</t>
        </is>
      </c>
      <c r="E803" t="inlineStr">
        <is>
          <t>HAGFORS</t>
        </is>
      </c>
      <c r="G803" t="n">
        <v>2.7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44362-2025</t>
        </is>
      </c>
      <c r="B804" s="1" t="n">
        <v>45916.45337962963</v>
      </c>
      <c r="C804" s="1" t="n">
        <v>45949</v>
      </c>
      <c r="D804" t="inlineStr">
        <is>
          <t>VÄRMLANDS LÄN</t>
        </is>
      </c>
      <c r="E804" t="inlineStr">
        <is>
          <t>HAGFORS</t>
        </is>
      </c>
      <c r="F804" t="inlineStr">
        <is>
          <t>Bergvik skog väst AB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44370-2025</t>
        </is>
      </c>
      <c r="B805" s="1" t="n">
        <v>45916.4603587963</v>
      </c>
      <c r="C805" s="1" t="n">
        <v>45949</v>
      </c>
      <c r="D805" t="inlineStr">
        <is>
          <t>VÄRMLANDS LÄN</t>
        </is>
      </c>
      <c r="E805" t="inlineStr">
        <is>
          <t>HAGFORS</t>
        </is>
      </c>
      <c r="F805" t="inlineStr">
        <is>
          <t>Bergvik skog väst AB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44036-2025</t>
        </is>
      </c>
      <c r="B806" s="1" t="n">
        <v>45915</v>
      </c>
      <c r="C806" s="1" t="n">
        <v>45949</v>
      </c>
      <c r="D806" t="inlineStr">
        <is>
          <t>VÄRMLANDS LÄN</t>
        </is>
      </c>
      <c r="E806" t="inlineStr">
        <is>
          <t>HAGFORS</t>
        </is>
      </c>
      <c r="F806" t="inlineStr">
        <is>
          <t>Kyrkan</t>
        </is>
      </c>
      <c r="G806" t="n">
        <v>11.9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44365-2025</t>
        </is>
      </c>
      <c r="B807" s="1" t="n">
        <v>45916.4562962963</v>
      </c>
      <c r="C807" s="1" t="n">
        <v>45949</v>
      </c>
      <c r="D807" t="inlineStr">
        <is>
          <t>VÄRMLANDS LÄN</t>
        </is>
      </c>
      <c r="E807" t="inlineStr">
        <is>
          <t>HAGFORS</t>
        </is>
      </c>
      <c r="F807" t="inlineStr">
        <is>
          <t>Bergvik skog väst AB</t>
        </is>
      </c>
      <c r="G807" t="n">
        <v>2.3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43558-2024</t>
        </is>
      </c>
      <c r="B808" s="1" t="n">
        <v>45569.39258101852</v>
      </c>
      <c r="C808" s="1" t="n">
        <v>45949</v>
      </c>
      <c r="D808" t="inlineStr">
        <is>
          <t>VÄRMLANDS LÄN</t>
        </is>
      </c>
      <c r="E808" t="inlineStr">
        <is>
          <t>HAGFORS</t>
        </is>
      </c>
      <c r="F808" t="inlineStr">
        <is>
          <t>Bergvik skog väst AB</t>
        </is>
      </c>
      <c r="G808" t="n">
        <v>3.9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44804-2025</t>
        </is>
      </c>
      <c r="B809" s="1" t="n">
        <v>45918.3608912037</v>
      </c>
      <c r="C809" s="1" t="n">
        <v>45949</v>
      </c>
      <c r="D809" t="inlineStr">
        <is>
          <t>VÄRMLANDS LÄN</t>
        </is>
      </c>
      <c r="E809" t="inlineStr">
        <is>
          <t>HAGFORS</t>
        </is>
      </c>
      <c r="F809" t="inlineStr">
        <is>
          <t>Bergvik skog väst AB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44876-2025</t>
        </is>
      </c>
      <c r="B810" s="1" t="n">
        <v>45918.47267361111</v>
      </c>
      <c r="C810" s="1" t="n">
        <v>45949</v>
      </c>
      <c r="D810" t="inlineStr">
        <is>
          <t>VÄRMLANDS LÄN</t>
        </is>
      </c>
      <c r="E810" t="inlineStr">
        <is>
          <t>HAGFORS</t>
        </is>
      </c>
      <c r="F810" t="inlineStr">
        <is>
          <t>Bergvik skog väst AB</t>
        </is>
      </c>
      <c r="G810" t="n">
        <v>4.2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44877-2025</t>
        </is>
      </c>
      <c r="B811" s="1" t="n">
        <v>45918.47600694445</v>
      </c>
      <c r="C811" s="1" t="n">
        <v>45949</v>
      </c>
      <c r="D811" t="inlineStr">
        <is>
          <t>VÄRMLANDS LÄN</t>
        </is>
      </c>
      <c r="E811" t="inlineStr">
        <is>
          <t>HAGFORS</t>
        </is>
      </c>
      <c r="F811" t="inlineStr">
        <is>
          <t>Bergvik skog väst AB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8830-2024</t>
        </is>
      </c>
      <c r="B812" s="1" t="n">
        <v>45356</v>
      </c>
      <c r="C812" s="1" t="n">
        <v>45949</v>
      </c>
      <c r="D812" t="inlineStr">
        <is>
          <t>VÄRMLANDS LÄN</t>
        </is>
      </c>
      <c r="E812" t="inlineStr">
        <is>
          <t>HAGFORS</t>
        </is>
      </c>
      <c r="G812" t="n">
        <v>1.8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45147-2025</t>
        </is>
      </c>
      <c r="B813" s="1" t="n">
        <v>45919.46777777778</v>
      </c>
      <c r="C813" s="1" t="n">
        <v>45949</v>
      </c>
      <c r="D813" t="inlineStr">
        <is>
          <t>VÄRMLANDS LÄN</t>
        </is>
      </c>
      <c r="E813" t="inlineStr">
        <is>
          <t>HAGFORS</t>
        </is>
      </c>
      <c r="G813" t="n">
        <v>4.3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16153-2025</t>
        </is>
      </c>
      <c r="B814" s="1" t="n">
        <v>45750.48366898148</v>
      </c>
      <c r="C814" s="1" t="n">
        <v>45949</v>
      </c>
      <c r="D814" t="inlineStr">
        <is>
          <t>VÄRMLANDS LÄN</t>
        </is>
      </c>
      <c r="E814" t="inlineStr">
        <is>
          <t>HAGFORS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45361-2025</t>
        </is>
      </c>
      <c r="B815" s="1" t="n">
        <v>45922.37290509259</v>
      </c>
      <c r="C815" s="1" t="n">
        <v>45949</v>
      </c>
      <c r="D815" t="inlineStr">
        <is>
          <t>VÄRMLANDS LÄN</t>
        </is>
      </c>
      <c r="E815" t="inlineStr">
        <is>
          <t>HAGFORS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37542-2025</t>
        </is>
      </c>
      <c r="B816" s="1" t="n">
        <v>45879</v>
      </c>
      <c r="C816" s="1" t="n">
        <v>45949</v>
      </c>
      <c r="D816" t="inlineStr">
        <is>
          <t>VÄRMLANDS LÄN</t>
        </is>
      </c>
      <c r="E816" t="inlineStr">
        <is>
          <t>HAGFORS</t>
        </is>
      </c>
      <c r="F816" t="inlineStr">
        <is>
          <t>Bergvik skog väst AB</t>
        </is>
      </c>
      <c r="G816" t="n">
        <v>5.2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45355-2025</t>
        </is>
      </c>
      <c r="B817" s="1" t="n">
        <v>45922.36545138889</v>
      </c>
      <c r="C817" s="1" t="n">
        <v>45949</v>
      </c>
      <c r="D817" t="inlineStr">
        <is>
          <t>VÄRMLANDS LÄN</t>
        </is>
      </c>
      <c r="E817" t="inlineStr">
        <is>
          <t>HAGFORS</t>
        </is>
      </c>
      <c r="G817" t="n">
        <v>2.6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45641-2025</t>
        </is>
      </c>
      <c r="B818" s="1" t="n">
        <v>45922.98969907407</v>
      </c>
      <c r="C818" s="1" t="n">
        <v>45949</v>
      </c>
      <c r="D818" t="inlineStr">
        <is>
          <t>VÄRMLANDS LÄN</t>
        </is>
      </c>
      <c r="E818" t="inlineStr">
        <is>
          <t>HAGFORS</t>
        </is>
      </c>
      <c r="G818" t="n">
        <v>3.5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46280-2025</t>
        </is>
      </c>
      <c r="B819" s="1" t="n">
        <v>45925.37614583333</v>
      </c>
      <c r="C819" s="1" t="n">
        <v>45949</v>
      </c>
      <c r="D819" t="inlineStr">
        <is>
          <t>VÄRMLANDS LÄN</t>
        </is>
      </c>
      <c r="E819" t="inlineStr">
        <is>
          <t>HAGFORS</t>
        </is>
      </c>
      <c r="F819" t="inlineStr">
        <is>
          <t>Bergvik skog väst AB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27185-2025</t>
        </is>
      </c>
      <c r="B820" s="1" t="n">
        <v>45812</v>
      </c>
      <c r="C820" s="1" t="n">
        <v>45949</v>
      </c>
      <c r="D820" t="inlineStr">
        <is>
          <t>VÄRMLANDS LÄN</t>
        </is>
      </c>
      <c r="E820" t="inlineStr">
        <is>
          <t>HAGFORS</t>
        </is>
      </c>
      <c r="F820" t="inlineStr">
        <is>
          <t>Bergvik skog väst AB</t>
        </is>
      </c>
      <c r="G820" t="n">
        <v>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38164-2025</t>
        </is>
      </c>
      <c r="B821" s="1" t="n">
        <v>45882.6293287037</v>
      </c>
      <c r="C821" s="1" t="n">
        <v>45949</v>
      </c>
      <c r="D821" t="inlineStr">
        <is>
          <t>VÄRMLANDS LÄN</t>
        </is>
      </c>
      <c r="E821" t="inlineStr">
        <is>
          <t>HAGFORS</t>
        </is>
      </c>
      <c r="F821" t="inlineStr">
        <is>
          <t>Bergvik skog väst AB</t>
        </is>
      </c>
      <c r="G821" t="n">
        <v>10.7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46371-2025</t>
        </is>
      </c>
      <c r="B822" s="1" t="n">
        <v>45925.50539351852</v>
      </c>
      <c r="C822" s="1" t="n">
        <v>45949</v>
      </c>
      <c r="D822" t="inlineStr">
        <is>
          <t>VÄRMLANDS LÄN</t>
        </is>
      </c>
      <c r="E822" t="inlineStr">
        <is>
          <t>HAGFORS</t>
        </is>
      </c>
      <c r="F822" t="inlineStr">
        <is>
          <t>Bergvik skog väst AB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46438-2025</t>
        </is>
      </c>
      <c r="B823" s="1" t="n">
        <v>45925.64094907408</v>
      </c>
      <c r="C823" s="1" t="n">
        <v>45949</v>
      </c>
      <c r="D823" t="inlineStr">
        <is>
          <t>VÄRMLANDS LÄN</t>
        </is>
      </c>
      <c r="E823" t="inlineStr">
        <is>
          <t>HAGFORS</t>
        </is>
      </c>
      <c r="F823" t="inlineStr">
        <is>
          <t>Bergvik skog väst AB</t>
        </is>
      </c>
      <c r="G823" t="n">
        <v>2.5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>
      <c r="A824" t="inlineStr">
        <is>
          <t>A 38135-2025</t>
        </is>
      </c>
      <c r="B824" s="1" t="n">
        <v>45882</v>
      </c>
      <c r="C824" s="1" t="n">
        <v>45949</v>
      </c>
      <c r="D824" t="inlineStr">
        <is>
          <t>VÄRMLANDS LÄN</t>
        </is>
      </c>
      <c r="E824" t="inlineStr">
        <is>
          <t>HAGFORS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2025-10-19T11:47:53Z</dcterms:created>
  <dcterms:modified xmlns:dcterms="http://purl.org/dc/terms/" xmlns:xsi="http://www.w3.org/2001/XMLSchema-instance" xsi:type="dcterms:W3CDTF">2025-10-19T11:47:53Z</dcterms:modified>
</cp:coreProperties>
</file>