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57294-2024</t>
        </is>
      </c>
      <c r="B2" s="1" t="n">
        <v>45629.59212962963</v>
      </c>
      <c r="C2" s="1" t="n">
        <v>45950</v>
      </c>
      <c r="D2" t="inlineStr">
        <is>
          <t>ÖREBRO LÄN</t>
        </is>
      </c>
      <c r="E2" t="inlineStr">
        <is>
          <t>ASKERSUND</t>
        </is>
      </c>
      <c r="G2" t="n">
        <v>5.8</v>
      </c>
      <c r="H2" t="n">
        <v>4</v>
      </c>
      <c r="I2" t="n">
        <v>1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11</v>
      </c>
      <c r="R2" s="2" t="inlineStr">
        <is>
          <t>Backsippa
Hällebräcka
Backstarr
Klasefibbla
Sandviol
Slåtterfibbla
Svinrot
Vårstarr
Underviol
Blåsippa
Gullviva</t>
        </is>
      </c>
      <c r="S2">
        <f>HYPERLINK("https://klasma.github.io/Logging_1882/artfynd/A 57294-2024 artfynd.xlsx", "A 57294-2024")</f>
        <v/>
      </c>
      <c r="T2">
        <f>HYPERLINK("https://klasma.github.io/Logging_1882/kartor/A 57294-2024 karta.png", "A 57294-2024")</f>
        <v/>
      </c>
      <c r="V2">
        <f>HYPERLINK("https://klasma.github.io/Logging_1882/klagomål/A 57294-2024 FSC-klagomål.docx", "A 57294-2024")</f>
        <v/>
      </c>
      <c r="W2">
        <f>HYPERLINK("https://klasma.github.io/Logging_1882/klagomålsmail/A 57294-2024 FSC-klagomål mail.docx", "A 57294-2024")</f>
        <v/>
      </c>
      <c r="X2">
        <f>HYPERLINK("https://klasma.github.io/Logging_1882/tillsyn/A 57294-2024 tillsynsbegäran.docx", "A 57294-2024")</f>
        <v/>
      </c>
      <c r="Y2">
        <f>HYPERLINK("https://klasma.github.io/Logging_1882/tillsynsmail/A 57294-2024 tillsynsbegäran mail.docx", "A 57294-2024")</f>
        <v/>
      </c>
    </row>
    <row r="3" ht="15" customHeight="1">
      <c r="A3" t="inlineStr">
        <is>
          <t>A 58660-2024</t>
        </is>
      </c>
      <c r="B3" s="1" t="n">
        <v>45635</v>
      </c>
      <c r="C3" s="1" t="n">
        <v>45950</v>
      </c>
      <c r="D3" t="inlineStr">
        <is>
          <t>ÖREBRO LÄN</t>
        </is>
      </c>
      <c r="E3" t="inlineStr">
        <is>
          <t>ASKERSUND</t>
        </is>
      </c>
      <c r="F3" t="inlineStr">
        <is>
          <t>Sveaskog</t>
        </is>
      </c>
      <c r="G3" t="n">
        <v>1.1</v>
      </c>
      <c r="H3" t="n">
        <v>2</v>
      </c>
      <c r="I3" t="n">
        <v>8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10</v>
      </c>
      <c r="R3" s="2" t="inlineStr">
        <is>
          <t>Rökpipsvamp
Fällmossa
Hasselticka
Nästrot
Svart trolldruva
Trubbfjädermossa
Underviol
Vätteros
Vårärt
Blåsippa</t>
        </is>
      </c>
      <c r="S3">
        <f>HYPERLINK("https://klasma.github.io/Logging_1882/artfynd/A 58660-2024 artfynd.xlsx", "A 58660-2024")</f>
        <v/>
      </c>
      <c r="T3">
        <f>HYPERLINK("https://klasma.github.io/Logging_1882/kartor/A 58660-2024 karta.png", "A 58660-2024")</f>
        <v/>
      </c>
      <c r="V3">
        <f>HYPERLINK("https://klasma.github.io/Logging_1882/klagomål/A 58660-2024 FSC-klagomål.docx", "A 58660-2024")</f>
        <v/>
      </c>
      <c r="W3">
        <f>HYPERLINK("https://klasma.github.io/Logging_1882/klagomålsmail/A 58660-2024 FSC-klagomål mail.docx", "A 58660-2024")</f>
        <v/>
      </c>
      <c r="X3">
        <f>HYPERLINK("https://klasma.github.io/Logging_1882/tillsyn/A 58660-2024 tillsynsbegäran.docx", "A 58660-2024")</f>
        <v/>
      </c>
      <c r="Y3">
        <f>HYPERLINK("https://klasma.github.io/Logging_1882/tillsynsmail/A 58660-2024 tillsynsbegäran mail.docx", "A 58660-2024")</f>
        <v/>
      </c>
    </row>
    <row r="4" ht="15" customHeight="1">
      <c r="A4" t="inlineStr">
        <is>
          <t>A 3674-2023</t>
        </is>
      </c>
      <c r="B4" s="1" t="n">
        <v>44950</v>
      </c>
      <c r="C4" s="1" t="n">
        <v>45950</v>
      </c>
      <c r="D4" t="inlineStr">
        <is>
          <t>ÖREBRO LÄN</t>
        </is>
      </c>
      <c r="E4" t="inlineStr">
        <is>
          <t>ASKERSUND</t>
        </is>
      </c>
      <c r="G4" t="n">
        <v>7.2</v>
      </c>
      <c r="H4" t="n">
        <v>1</v>
      </c>
      <c r="I4" t="n">
        <v>4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Spillkråka
Tallticka
Ullticka
Blomkålssvamp
Dropptaggsvamp
Vedticka
Zontaggsvamp</t>
        </is>
      </c>
      <c r="S4">
        <f>HYPERLINK("https://klasma.github.io/Logging_1882/artfynd/A 3674-2023 artfynd.xlsx", "A 3674-2023")</f>
        <v/>
      </c>
      <c r="T4">
        <f>HYPERLINK("https://klasma.github.io/Logging_1882/kartor/A 3674-2023 karta.png", "A 3674-2023")</f>
        <v/>
      </c>
      <c r="V4">
        <f>HYPERLINK("https://klasma.github.io/Logging_1882/klagomål/A 3674-2023 FSC-klagomål.docx", "A 3674-2023")</f>
        <v/>
      </c>
      <c r="W4">
        <f>HYPERLINK("https://klasma.github.io/Logging_1882/klagomålsmail/A 3674-2023 FSC-klagomål mail.docx", "A 3674-2023")</f>
        <v/>
      </c>
      <c r="X4">
        <f>HYPERLINK("https://klasma.github.io/Logging_1882/tillsyn/A 3674-2023 tillsynsbegäran.docx", "A 3674-2023")</f>
        <v/>
      </c>
      <c r="Y4">
        <f>HYPERLINK("https://klasma.github.io/Logging_1882/tillsynsmail/A 3674-2023 tillsynsbegäran mail.docx", "A 3674-2023")</f>
        <v/>
      </c>
      <c r="Z4">
        <f>HYPERLINK("https://klasma.github.io/Logging_1882/fåglar/A 3674-2023 prioriterade fågelarter.docx", "A 3674-2023")</f>
        <v/>
      </c>
    </row>
    <row r="5" ht="15" customHeight="1">
      <c r="A5" t="inlineStr">
        <is>
          <t>A 1791-2022</t>
        </is>
      </c>
      <c r="B5" s="1" t="n">
        <v>44574</v>
      </c>
      <c r="C5" s="1" t="n">
        <v>45950</v>
      </c>
      <c r="D5" t="inlineStr">
        <is>
          <t>ÖREBRO LÄN</t>
        </is>
      </c>
      <c r="E5" t="inlineStr">
        <is>
          <t>ASKERSUND</t>
        </is>
      </c>
      <c r="G5" t="n">
        <v>8</v>
      </c>
      <c r="H5" t="n">
        <v>1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Gullklöver
Slåtterfibbla
Sommarfibbla
Svinrot
Vårstarr
Springkorn
Gullviva</t>
        </is>
      </c>
      <c r="S5">
        <f>HYPERLINK("https://klasma.github.io/Logging_1882/artfynd/A 1791-2022 artfynd.xlsx", "A 1791-2022")</f>
        <v/>
      </c>
      <c r="T5">
        <f>HYPERLINK("https://klasma.github.io/Logging_1882/kartor/A 1791-2022 karta.png", "A 1791-2022")</f>
        <v/>
      </c>
      <c r="V5">
        <f>HYPERLINK("https://klasma.github.io/Logging_1882/klagomål/A 1791-2022 FSC-klagomål.docx", "A 1791-2022")</f>
        <v/>
      </c>
      <c r="W5">
        <f>HYPERLINK("https://klasma.github.io/Logging_1882/klagomålsmail/A 1791-2022 FSC-klagomål mail.docx", "A 1791-2022")</f>
        <v/>
      </c>
      <c r="X5">
        <f>HYPERLINK("https://klasma.github.io/Logging_1882/tillsyn/A 1791-2022 tillsynsbegäran.docx", "A 1791-2022")</f>
        <v/>
      </c>
      <c r="Y5">
        <f>HYPERLINK("https://klasma.github.io/Logging_1882/tillsynsmail/A 1791-2022 tillsynsbegäran mail.docx", "A 1791-2022")</f>
        <v/>
      </c>
    </row>
    <row r="6" ht="15" customHeight="1">
      <c r="A6" t="inlineStr">
        <is>
          <t>A 9522-2025</t>
        </is>
      </c>
      <c r="B6" s="1" t="n">
        <v>45714</v>
      </c>
      <c r="C6" s="1" t="n">
        <v>45950</v>
      </c>
      <c r="D6" t="inlineStr">
        <is>
          <t>ÖREBRO LÄN</t>
        </is>
      </c>
      <c r="E6" t="inlineStr">
        <is>
          <t>ASKERSUND</t>
        </is>
      </c>
      <c r="F6" t="inlineStr">
        <is>
          <t>Övriga Aktiebolag</t>
        </is>
      </c>
      <c r="G6" t="n">
        <v>1.7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Slåttergubbe
Svart trolldruva
Underviol
Vårärt
Blåsippa</t>
        </is>
      </c>
      <c r="S6">
        <f>HYPERLINK("https://klasma.github.io/Logging_1882/artfynd/A 9522-2025 artfynd.xlsx", "A 9522-2025")</f>
        <v/>
      </c>
      <c r="T6">
        <f>HYPERLINK("https://klasma.github.io/Logging_1882/kartor/A 9522-2025 karta.png", "A 9522-2025")</f>
        <v/>
      </c>
      <c r="V6">
        <f>HYPERLINK("https://klasma.github.io/Logging_1882/klagomål/A 9522-2025 FSC-klagomål.docx", "A 9522-2025")</f>
        <v/>
      </c>
      <c r="W6">
        <f>HYPERLINK("https://klasma.github.io/Logging_1882/klagomålsmail/A 9522-2025 FSC-klagomål mail.docx", "A 9522-2025")</f>
        <v/>
      </c>
      <c r="X6">
        <f>HYPERLINK("https://klasma.github.io/Logging_1882/tillsyn/A 9522-2025 tillsynsbegäran.docx", "A 9522-2025")</f>
        <v/>
      </c>
      <c r="Y6">
        <f>HYPERLINK("https://klasma.github.io/Logging_1882/tillsynsmail/A 9522-2025 tillsynsbegäran mail.docx", "A 9522-2025")</f>
        <v/>
      </c>
    </row>
    <row r="7" ht="15" customHeight="1">
      <c r="A7" t="inlineStr">
        <is>
          <t>A 3927-2022</t>
        </is>
      </c>
      <c r="B7" s="1" t="n">
        <v>44587</v>
      </c>
      <c r="C7" s="1" t="n">
        <v>45950</v>
      </c>
      <c r="D7" t="inlineStr">
        <is>
          <t>ÖREBRO LÄN</t>
        </is>
      </c>
      <c r="E7" t="inlineStr">
        <is>
          <t>ASKERSUND</t>
        </is>
      </c>
      <c r="G7" t="n">
        <v>2.2</v>
      </c>
      <c r="H7" t="n">
        <v>4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Spillkråka
Bronshjon
Kungsfågel
Tjäder
Revlummer</t>
        </is>
      </c>
      <c r="S7">
        <f>HYPERLINK("https://klasma.github.io/Logging_1882/artfynd/A 3927-2022 artfynd.xlsx", "A 3927-2022")</f>
        <v/>
      </c>
      <c r="T7">
        <f>HYPERLINK("https://klasma.github.io/Logging_1882/kartor/A 3927-2022 karta.png", "A 3927-2022")</f>
        <v/>
      </c>
      <c r="V7">
        <f>HYPERLINK("https://klasma.github.io/Logging_1882/klagomål/A 3927-2022 FSC-klagomål.docx", "A 3927-2022")</f>
        <v/>
      </c>
      <c r="W7">
        <f>HYPERLINK("https://klasma.github.io/Logging_1882/klagomålsmail/A 3927-2022 FSC-klagomål mail.docx", "A 3927-2022")</f>
        <v/>
      </c>
      <c r="X7">
        <f>HYPERLINK("https://klasma.github.io/Logging_1882/tillsyn/A 3927-2022 tillsynsbegäran.docx", "A 3927-2022")</f>
        <v/>
      </c>
      <c r="Y7">
        <f>HYPERLINK("https://klasma.github.io/Logging_1882/tillsynsmail/A 3927-2022 tillsynsbegäran mail.docx", "A 3927-2022")</f>
        <v/>
      </c>
      <c r="Z7">
        <f>HYPERLINK("https://klasma.github.io/Logging_1882/fåglar/A 3927-2022 prioriterade fågelarter.docx", "A 3927-2022")</f>
        <v/>
      </c>
    </row>
    <row r="8" ht="15" customHeight="1">
      <c r="A8" t="inlineStr">
        <is>
          <t>A 43619-2024</t>
        </is>
      </c>
      <c r="B8" s="1" t="n">
        <v>45569</v>
      </c>
      <c r="C8" s="1" t="n">
        <v>45950</v>
      </c>
      <c r="D8" t="inlineStr">
        <is>
          <t>ÖREBRO LÄN</t>
        </is>
      </c>
      <c r="E8" t="inlineStr">
        <is>
          <t>ASKERSUND</t>
        </is>
      </c>
      <c r="G8" t="n">
        <v>6.8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5</v>
      </c>
      <c r="R8" s="2" t="inlineStr">
        <is>
          <t>Barkkornlav
Scytinium lichenoides s.lat.
Stenporella
Svart trolldruva
Blåsippa</t>
        </is>
      </c>
      <c r="S8">
        <f>HYPERLINK("https://klasma.github.io/Logging_1882/artfynd/A 43619-2024 artfynd.xlsx", "A 43619-2024")</f>
        <v/>
      </c>
      <c r="T8">
        <f>HYPERLINK("https://klasma.github.io/Logging_1882/kartor/A 43619-2024 karta.png", "A 43619-2024")</f>
        <v/>
      </c>
      <c r="V8">
        <f>HYPERLINK("https://klasma.github.io/Logging_1882/klagomål/A 43619-2024 FSC-klagomål.docx", "A 43619-2024")</f>
        <v/>
      </c>
      <c r="W8">
        <f>HYPERLINK("https://klasma.github.io/Logging_1882/klagomålsmail/A 43619-2024 FSC-klagomål mail.docx", "A 43619-2024")</f>
        <v/>
      </c>
      <c r="X8">
        <f>HYPERLINK("https://klasma.github.io/Logging_1882/tillsyn/A 43619-2024 tillsynsbegäran.docx", "A 43619-2024")</f>
        <v/>
      </c>
      <c r="Y8">
        <f>HYPERLINK("https://klasma.github.io/Logging_1882/tillsynsmail/A 43619-2024 tillsynsbegäran mail.docx", "A 43619-2024")</f>
        <v/>
      </c>
    </row>
    <row r="9" ht="15" customHeight="1">
      <c r="A9" t="inlineStr">
        <is>
          <t>A 2424-2022</t>
        </is>
      </c>
      <c r="B9" s="1" t="n">
        <v>44579</v>
      </c>
      <c r="C9" s="1" t="n">
        <v>45950</v>
      </c>
      <c r="D9" t="inlineStr">
        <is>
          <t>ÖREBRO LÄN</t>
        </is>
      </c>
      <c r="E9" t="inlineStr">
        <is>
          <t>ASKERSUND</t>
        </is>
      </c>
      <c r="G9" t="n">
        <v>1.1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Fältgentiana
Sandviol
Blåsippa
Gullviva</t>
        </is>
      </c>
      <c r="S9">
        <f>HYPERLINK("https://klasma.github.io/Logging_1882/artfynd/A 2424-2022 artfynd.xlsx", "A 2424-2022")</f>
        <v/>
      </c>
      <c r="T9">
        <f>HYPERLINK("https://klasma.github.io/Logging_1882/kartor/A 2424-2022 karta.png", "A 2424-2022")</f>
        <v/>
      </c>
      <c r="V9">
        <f>HYPERLINK("https://klasma.github.io/Logging_1882/klagomål/A 2424-2022 FSC-klagomål.docx", "A 2424-2022")</f>
        <v/>
      </c>
      <c r="W9">
        <f>HYPERLINK("https://klasma.github.io/Logging_1882/klagomålsmail/A 2424-2022 FSC-klagomål mail.docx", "A 2424-2022")</f>
        <v/>
      </c>
      <c r="X9">
        <f>HYPERLINK("https://klasma.github.io/Logging_1882/tillsyn/A 2424-2022 tillsynsbegäran.docx", "A 2424-2022")</f>
        <v/>
      </c>
      <c r="Y9">
        <f>HYPERLINK("https://klasma.github.io/Logging_1882/tillsynsmail/A 2424-2022 tillsynsbegäran mail.docx", "A 2424-2022")</f>
        <v/>
      </c>
    </row>
    <row r="10" ht="15" customHeight="1">
      <c r="A10" t="inlineStr">
        <is>
          <t>A 3669-2023</t>
        </is>
      </c>
      <c r="B10" s="1" t="n">
        <v>44950</v>
      </c>
      <c r="C10" s="1" t="n">
        <v>45950</v>
      </c>
      <c r="D10" t="inlineStr">
        <is>
          <t>ÖREBRO LÄN</t>
        </is>
      </c>
      <c r="E10" t="inlineStr">
        <is>
          <t>ASKERSUND</t>
        </is>
      </c>
      <c r="G10" t="n">
        <v>2.5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Gropticka
Motaggsvamp
Blåmossa
Dropptaggsvamp</t>
        </is>
      </c>
      <c r="S10">
        <f>HYPERLINK("https://klasma.github.io/Logging_1882/artfynd/A 3669-2023 artfynd.xlsx", "A 3669-2023")</f>
        <v/>
      </c>
      <c r="T10">
        <f>HYPERLINK("https://klasma.github.io/Logging_1882/kartor/A 3669-2023 karta.png", "A 3669-2023")</f>
        <v/>
      </c>
      <c r="V10">
        <f>HYPERLINK("https://klasma.github.io/Logging_1882/klagomål/A 3669-2023 FSC-klagomål.docx", "A 3669-2023")</f>
        <v/>
      </c>
      <c r="W10">
        <f>HYPERLINK("https://klasma.github.io/Logging_1882/klagomålsmail/A 3669-2023 FSC-klagomål mail.docx", "A 3669-2023")</f>
        <v/>
      </c>
      <c r="X10">
        <f>HYPERLINK("https://klasma.github.io/Logging_1882/tillsyn/A 3669-2023 tillsynsbegäran.docx", "A 3669-2023")</f>
        <v/>
      </c>
      <c r="Y10">
        <f>HYPERLINK("https://klasma.github.io/Logging_1882/tillsynsmail/A 3669-2023 tillsynsbegäran mail.docx", "A 3669-2023")</f>
        <v/>
      </c>
    </row>
    <row r="11" ht="15" customHeight="1">
      <c r="A11" t="inlineStr">
        <is>
          <t>A 2441-2025</t>
        </is>
      </c>
      <c r="B11" s="1" t="n">
        <v>45674</v>
      </c>
      <c r="C11" s="1" t="n">
        <v>45950</v>
      </c>
      <c r="D11" t="inlineStr">
        <is>
          <t>ÖREBRO LÄN</t>
        </is>
      </c>
      <c r="E11" t="inlineStr">
        <is>
          <t>ASKERSUND</t>
        </is>
      </c>
      <c r="G11" t="n">
        <v>1.5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Solvända
Svart trolldruva
Grönvit nattviol
Blåsippa</t>
        </is>
      </c>
      <c r="S11">
        <f>HYPERLINK("https://klasma.github.io/Logging_1882/artfynd/A 2441-2025 artfynd.xlsx", "A 2441-2025")</f>
        <v/>
      </c>
      <c r="T11">
        <f>HYPERLINK("https://klasma.github.io/Logging_1882/kartor/A 2441-2025 karta.png", "A 2441-2025")</f>
        <v/>
      </c>
      <c r="V11">
        <f>HYPERLINK("https://klasma.github.io/Logging_1882/klagomål/A 2441-2025 FSC-klagomål.docx", "A 2441-2025")</f>
        <v/>
      </c>
      <c r="W11">
        <f>HYPERLINK("https://klasma.github.io/Logging_1882/klagomålsmail/A 2441-2025 FSC-klagomål mail.docx", "A 2441-2025")</f>
        <v/>
      </c>
      <c r="X11">
        <f>HYPERLINK("https://klasma.github.io/Logging_1882/tillsyn/A 2441-2025 tillsynsbegäran.docx", "A 2441-2025")</f>
        <v/>
      </c>
      <c r="Y11">
        <f>HYPERLINK("https://klasma.github.io/Logging_1882/tillsynsmail/A 2441-2025 tillsynsbegäran mail.docx", "A 2441-2025")</f>
        <v/>
      </c>
    </row>
    <row r="12" ht="15" customHeight="1">
      <c r="A12" t="inlineStr">
        <is>
          <t>A 7751-2024</t>
        </is>
      </c>
      <c r="B12" s="1" t="n">
        <v>45349</v>
      </c>
      <c r="C12" s="1" t="n">
        <v>45950</v>
      </c>
      <c r="D12" t="inlineStr">
        <is>
          <t>ÖREBRO LÄN</t>
        </is>
      </c>
      <c r="E12" t="inlineStr">
        <is>
          <t>ASKERSUND</t>
        </is>
      </c>
      <c r="G12" t="n">
        <v>12.4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Slåtterfibbla
Svinrot
Fläcknycklar
Nattviol</t>
        </is>
      </c>
      <c r="S12">
        <f>HYPERLINK("https://klasma.github.io/Logging_1882/artfynd/A 7751-2024 artfynd.xlsx", "A 7751-2024")</f>
        <v/>
      </c>
      <c r="T12">
        <f>HYPERLINK("https://klasma.github.io/Logging_1882/kartor/A 7751-2024 karta.png", "A 7751-2024")</f>
        <v/>
      </c>
      <c r="V12">
        <f>HYPERLINK("https://klasma.github.io/Logging_1882/klagomål/A 7751-2024 FSC-klagomål.docx", "A 7751-2024")</f>
        <v/>
      </c>
      <c r="W12">
        <f>HYPERLINK("https://klasma.github.io/Logging_1882/klagomålsmail/A 7751-2024 FSC-klagomål mail.docx", "A 7751-2024")</f>
        <v/>
      </c>
      <c r="X12">
        <f>HYPERLINK("https://klasma.github.io/Logging_1882/tillsyn/A 7751-2024 tillsynsbegäran.docx", "A 7751-2024")</f>
        <v/>
      </c>
      <c r="Y12">
        <f>HYPERLINK("https://klasma.github.io/Logging_1882/tillsynsmail/A 7751-2024 tillsynsbegäran mail.docx", "A 7751-2024")</f>
        <v/>
      </c>
    </row>
    <row r="13" ht="15" customHeight="1">
      <c r="A13" t="inlineStr">
        <is>
          <t>A 401-2023</t>
        </is>
      </c>
      <c r="B13" s="1" t="n">
        <v>44929</v>
      </c>
      <c r="C13" s="1" t="n">
        <v>45950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3.6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Blanksvart spiklav
Vanlig groda
Fläcknycklar
Mattlummer</t>
        </is>
      </c>
      <c r="S13">
        <f>HYPERLINK("https://klasma.github.io/Logging_1882/artfynd/A 401-2023 artfynd.xlsx", "A 401-2023")</f>
        <v/>
      </c>
      <c r="T13">
        <f>HYPERLINK("https://klasma.github.io/Logging_1882/kartor/A 401-2023 karta.png", "A 401-2023")</f>
        <v/>
      </c>
      <c r="V13">
        <f>HYPERLINK("https://klasma.github.io/Logging_1882/klagomål/A 401-2023 FSC-klagomål.docx", "A 401-2023")</f>
        <v/>
      </c>
      <c r="W13">
        <f>HYPERLINK("https://klasma.github.io/Logging_1882/klagomålsmail/A 401-2023 FSC-klagomål mail.docx", "A 401-2023")</f>
        <v/>
      </c>
      <c r="X13">
        <f>HYPERLINK("https://klasma.github.io/Logging_1882/tillsyn/A 401-2023 tillsynsbegäran.docx", "A 401-2023")</f>
        <v/>
      </c>
      <c r="Y13">
        <f>HYPERLINK("https://klasma.github.io/Logging_1882/tillsynsmail/A 401-2023 tillsynsbegäran mail.docx", "A 401-2023")</f>
        <v/>
      </c>
    </row>
    <row r="14" ht="15" customHeight="1">
      <c r="A14" t="inlineStr">
        <is>
          <t>A 54592-2023</t>
        </is>
      </c>
      <c r="B14" s="1" t="n">
        <v>45228</v>
      </c>
      <c r="C14" s="1" t="n">
        <v>45950</v>
      </c>
      <c r="D14" t="inlineStr">
        <is>
          <t>ÖREBRO LÄN</t>
        </is>
      </c>
      <c r="E14" t="inlineStr">
        <is>
          <t>ASKERSUND</t>
        </is>
      </c>
      <c r="G14" t="n">
        <v>4.6</v>
      </c>
      <c r="H14" t="n">
        <v>1</v>
      </c>
      <c r="I14" t="n">
        <v>0</v>
      </c>
      <c r="J14" t="n">
        <v>3</v>
      </c>
      <c r="K14" t="n">
        <v>0</v>
      </c>
      <c r="L14" t="n">
        <v>1</v>
      </c>
      <c r="M14" t="n">
        <v>0</v>
      </c>
      <c r="N14" t="n">
        <v>0</v>
      </c>
      <c r="O14" t="n">
        <v>4</v>
      </c>
      <c r="P14" t="n">
        <v>1</v>
      </c>
      <c r="Q14" t="n">
        <v>4</v>
      </c>
      <c r="R14" s="2" t="inlineStr">
        <is>
          <t>Ask
Spillkråka
Svinrot
Vårstarr</t>
        </is>
      </c>
      <c r="S14">
        <f>HYPERLINK("https://klasma.github.io/Logging_1882/artfynd/A 54592-2023 artfynd.xlsx", "A 54592-2023")</f>
        <v/>
      </c>
      <c r="T14">
        <f>HYPERLINK("https://klasma.github.io/Logging_1882/kartor/A 54592-2023 karta.png", "A 54592-2023")</f>
        <v/>
      </c>
      <c r="V14">
        <f>HYPERLINK("https://klasma.github.io/Logging_1882/klagomål/A 54592-2023 FSC-klagomål.docx", "A 54592-2023")</f>
        <v/>
      </c>
      <c r="W14">
        <f>HYPERLINK("https://klasma.github.io/Logging_1882/klagomålsmail/A 54592-2023 FSC-klagomål mail.docx", "A 54592-2023")</f>
        <v/>
      </c>
      <c r="X14">
        <f>HYPERLINK("https://klasma.github.io/Logging_1882/tillsyn/A 54592-2023 tillsynsbegäran.docx", "A 54592-2023")</f>
        <v/>
      </c>
      <c r="Y14">
        <f>HYPERLINK("https://klasma.github.io/Logging_1882/tillsynsmail/A 54592-2023 tillsynsbegäran mail.docx", "A 54592-2023")</f>
        <v/>
      </c>
      <c r="Z14">
        <f>HYPERLINK("https://klasma.github.io/Logging_1882/fåglar/A 54592-2023 prioriterade fågelarter.docx", "A 54592-2023")</f>
        <v/>
      </c>
    </row>
    <row r="15" ht="15" customHeight="1">
      <c r="A15" t="inlineStr">
        <is>
          <t>A 32709-2021</t>
        </is>
      </c>
      <c r="B15" s="1" t="n">
        <v>44375</v>
      </c>
      <c r="C15" s="1" t="n">
        <v>45950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6.8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Skogsklocka
Vätteros
Blåsippa</t>
        </is>
      </c>
      <c r="S15">
        <f>HYPERLINK("https://klasma.github.io/Logging_1882/artfynd/A 32709-2021 artfynd.xlsx", "A 32709-2021")</f>
        <v/>
      </c>
      <c r="T15">
        <f>HYPERLINK("https://klasma.github.io/Logging_1882/kartor/A 32709-2021 karta.png", "A 32709-2021")</f>
        <v/>
      </c>
      <c r="V15">
        <f>HYPERLINK("https://klasma.github.io/Logging_1882/klagomål/A 32709-2021 FSC-klagomål.docx", "A 32709-2021")</f>
        <v/>
      </c>
      <c r="W15">
        <f>HYPERLINK("https://klasma.github.io/Logging_1882/klagomålsmail/A 32709-2021 FSC-klagomål mail.docx", "A 32709-2021")</f>
        <v/>
      </c>
      <c r="X15">
        <f>HYPERLINK("https://klasma.github.io/Logging_1882/tillsyn/A 32709-2021 tillsynsbegäran.docx", "A 32709-2021")</f>
        <v/>
      </c>
      <c r="Y15">
        <f>HYPERLINK("https://klasma.github.io/Logging_1882/tillsynsmail/A 32709-2021 tillsynsbegäran mail.docx", "A 32709-2021")</f>
        <v/>
      </c>
    </row>
    <row r="16" ht="15" customHeight="1">
      <c r="A16" t="inlineStr">
        <is>
          <t>A 60537-2020</t>
        </is>
      </c>
      <c r="B16" s="1" t="n">
        <v>44153</v>
      </c>
      <c r="C16" s="1" t="n">
        <v>45950</v>
      </c>
      <c r="D16" t="inlineStr">
        <is>
          <t>ÖREBRO LÄN</t>
        </is>
      </c>
      <c r="E16" t="inlineStr">
        <is>
          <t>ASKERSUND</t>
        </is>
      </c>
      <c r="G16" t="n">
        <v>8.699999999999999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Gropticka
Spillkråka
Talltita</t>
        </is>
      </c>
      <c r="S16">
        <f>HYPERLINK("https://klasma.github.io/Logging_1882/artfynd/A 60537-2020 artfynd.xlsx", "A 60537-2020")</f>
        <v/>
      </c>
      <c r="T16">
        <f>HYPERLINK("https://klasma.github.io/Logging_1882/kartor/A 60537-2020 karta.png", "A 60537-2020")</f>
        <v/>
      </c>
      <c r="V16">
        <f>HYPERLINK("https://klasma.github.io/Logging_1882/klagomål/A 60537-2020 FSC-klagomål.docx", "A 60537-2020")</f>
        <v/>
      </c>
      <c r="W16">
        <f>HYPERLINK("https://klasma.github.io/Logging_1882/klagomålsmail/A 60537-2020 FSC-klagomål mail.docx", "A 60537-2020")</f>
        <v/>
      </c>
      <c r="X16">
        <f>HYPERLINK("https://klasma.github.io/Logging_1882/tillsyn/A 60537-2020 tillsynsbegäran.docx", "A 60537-2020")</f>
        <v/>
      </c>
      <c r="Y16">
        <f>HYPERLINK("https://klasma.github.io/Logging_1882/tillsynsmail/A 60537-2020 tillsynsbegäran mail.docx", "A 60537-2020")</f>
        <v/>
      </c>
      <c r="Z16">
        <f>HYPERLINK("https://klasma.github.io/Logging_1882/fåglar/A 60537-2020 prioriterade fågelarter.docx", "A 60537-2020")</f>
        <v/>
      </c>
    </row>
    <row r="17" ht="15" customHeight="1">
      <c r="A17" t="inlineStr">
        <is>
          <t>A 49813-2023</t>
        </is>
      </c>
      <c r="B17" s="1" t="n">
        <v>45212</v>
      </c>
      <c r="C17" s="1" t="n">
        <v>45950</v>
      </c>
      <c r="D17" t="inlineStr">
        <is>
          <t>ÖREBRO LÄN</t>
        </is>
      </c>
      <c r="E17" t="inlineStr">
        <is>
          <t>ASKERSUND</t>
        </is>
      </c>
      <c r="G17" t="n">
        <v>4.7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Motaggsvamp
Björksplintborre
Mattlummer</t>
        </is>
      </c>
      <c r="S17">
        <f>HYPERLINK("https://klasma.github.io/Logging_1882/artfynd/A 49813-2023 artfynd.xlsx", "A 49813-2023")</f>
        <v/>
      </c>
      <c r="T17">
        <f>HYPERLINK("https://klasma.github.io/Logging_1882/kartor/A 49813-2023 karta.png", "A 49813-2023")</f>
        <v/>
      </c>
      <c r="V17">
        <f>HYPERLINK("https://klasma.github.io/Logging_1882/klagomål/A 49813-2023 FSC-klagomål.docx", "A 49813-2023")</f>
        <v/>
      </c>
      <c r="W17">
        <f>HYPERLINK("https://klasma.github.io/Logging_1882/klagomålsmail/A 49813-2023 FSC-klagomål mail.docx", "A 49813-2023")</f>
        <v/>
      </c>
      <c r="X17">
        <f>HYPERLINK("https://klasma.github.io/Logging_1882/tillsyn/A 49813-2023 tillsynsbegäran.docx", "A 49813-2023")</f>
        <v/>
      </c>
      <c r="Y17">
        <f>HYPERLINK("https://klasma.github.io/Logging_1882/tillsynsmail/A 49813-2023 tillsynsbegäran mail.docx", "A 49813-2023")</f>
        <v/>
      </c>
    </row>
    <row r="18" ht="15" customHeight="1">
      <c r="A18" t="inlineStr">
        <is>
          <t>A 3945-2022</t>
        </is>
      </c>
      <c r="B18" s="1" t="n">
        <v>44587</v>
      </c>
      <c r="C18" s="1" t="n">
        <v>45950</v>
      </c>
      <c r="D18" t="inlineStr">
        <is>
          <t>ÖREBRO LÄN</t>
        </is>
      </c>
      <c r="E18" t="inlineStr">
        <is>
          <t>ASKERSUND</t>
        </is>
      </c>
      <c r="G18" t="n">
        <v>1.5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Tretåig hackspett
Tjäder
Revlummer</t>
        </is>
      </c>
      <c r="S18">
        <f>HYPERLINK("https://klasma.github.io/Logging_1882/artfynd/A 3945-2022 artfynd.xlsx", "A 3945-2022")</f>
        <v/>
      </c>
      <c r="T18">
        <f>HYPERLINK("https://klasma.github.io/Logging_1882/kartor/A 3945-2022 karta.png", "A 3945-2022")</f>
        <v/>
      </c>
      <c r="V18">
        <f>HYPERLINK("https://klasma.github.io/Logging_1882/klagomål/A 3945-2022 FSC-klagomål.docx", "A 3945-2022")</f>
        <v/>
      </c>
      <c r="W18">
        <f>HYPERLINK("https://klasma.github.io/Logging_1882/klagomålsmail/A 3945-2022 FSC-klagomål mail.docx", "A 3945-2022")</f>
        <v/>
      </c>
      <c r="X18">
        <f>HYPERLINK("https://klasma.github.io/Logging_1882/tillsyn/A 3945-2022 tillsynsbegäran.docx", "A 3945-2022")</f>
        <v/>
      </c>
      <c r="Y18">
        <f>HYPERLINK("https://klasma.github.io/Logging_1882/tillsynsmail/A 3945-2022 tillsynsbegäran mail.docx", "A 3945-2022")</f>
        <v/>
      </c>
      <c r="Z18">
        <f>HYPERLINK("https://klasma.github.io/Logging_1882/fåglar/A 3945-2022 prioriterade fågelarter.docx", "A 3945-2022")</f>
        <v/>
      </c>
    </row>
    <row r="19" ht="15" customHeight="1">
      <c r="A19" t="inlineStr">
        <is>
          <t>A 27550-2023</t>
        </is>
      </c>
      <c r="B19" s="1" t="n">
        <v>45092</v>
      </c>
      <c r="C19" s="1" t="n">
        <v>45950</v>
      </c>
      <c r="D19" t="inlineStr">
        <is>
          <t>ÖREBRO LÄN</t>
        </is>
      </c>
      <c r="E19" t="inlineStr">
        <is>
          <t>ASKERSUND</t>
        </is>
      </c>
      <c r="G19" t="n">
        <v>3.6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Tallticka
Dropptaggsvamp
Vedticka</t>
        </is>
      </c>
      <c r="S19">
        <f>HYPERLINK("https://klasma.github.io/Logging_1882/artfynd/A 27550-2023 artfynd.xlsx", "A 27550-2023")</f>
        <v/>
      </c>
      <c r="T19">
        <f>HYPERLINK("https://klasma.github.io/Logging_1882/kartor/A 27550-2023 karta.png", "A 27550-2023")</f>
        <v/>
      </c>
      <c r="V19">
        <f>HYPERLINK("https://klasma.github.io/Logging_1882/klagomål/A 27550-2023 FSC-klagomål.docx", "A 27550-2023")</f>
        <v/>
      </c>
      <c r="W19">
        <f>HYPERLINK("https://klasma.github.io/Logging_1882/klagomålsmail/A 27550-2023 FSC-klagomål mail.docx", "A 27550-2023")</f>
        <v/>
      </c>
      <c r="X19">
        <f>HYPERLINK("https://klasma.github.io/Logging_1882/tillsyn/A 27550-2023 tillsynsbegäran.docx", "A 27550-2023")</f>
        <v/>
      </c>
      <c r="Y19">
        <f>HYPERLINK("https://klasma.github.io/Logging_1882/tillsynsmail/A 27550-2023 tillsynsbegäran mail.docx", "A 27550-2023")</f>
        <v/>
      </c>
    </row>
    <row r="20" ht="15" customHeight="1">
      <c r="A20" t="inlineStr">
        <is>
          <t>A 38299-2022</t>
        </is>
      </c>
      <c r="B20" s="1" t="n">
        <v>44812</v>
      </c>
      <c r="C20" s="1" t="n">
        <v>45950</v>
      </c>
      <c r="D20" t="inlineStr">
        <is>
          <t>ÖREBRO LÄN</t>
        </is>
      </c>
      <c r="E20" t="inlineStr">
        <is>
          <t>ASKERSUND</t>
        </is>
      </c>
      <c r="G20" t="n">
        <v>6.2</v>
      </c>
      <c r="H20" t="n">
        <v>1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Mörk husmossa
Skogshakmossa
Nattviol</t>
        </is>
      </c>
      <c r="S20">
        <f>HYPERLINK("https://klasma.github.io/Logging_1882/artfynd/A 38299-2022 artfynd.xlsx", "A 38299-2022")</f>
        <v/>
      </c>
      <c r="T20">
        <f>HYPERLINK("https://klasma.github.io/Logging_1882/kartor/A 38299-2022 karta.png", "A 38299-2022")</f>
        <v/>
      </c>
      <c r="V20">
        <f>HYPERLINK("https://klasma.github.io/Logging_1882/klagomål/A 38299-2022 FSC-klagomål.docx", "A 38299-2022")</f>
        <v/>
      </c>
      <c r="W20">
        <f>HYPERLINK("https://klasma.github.io/Logging_1882/klagomålsmail/A 38299-2022 FSC-klagomål mail.docx", "A 38299-2022")</f>
        <v/>
      </c>
      <c r="X20">
        <f>HYPERLINK("https://klasma.github.io/Logging_1882/tillsyn/A 38299-2022 tillsynsbegäran.docx", "A 38299-2022")</f>
        <v/>
      </c>
      <c r="Y20">
        <f>HYPERLINK("https://klasma.github.io/Logging_1882/tillsynsmail/A 38299-2022 tillsynsbegäran mail.docx", "A 38299-2022")</f>
        <v/>
      </c>
    </row>
    <row r="21" ht="15" customHeight="1">
      <c r="A21" t="inlineStr">
        <is>
          <t>A 44883-2024</t>
        </is>
      </c>
      <c r="B21" s="1" t="n">
        <v>45575</v>
      </c>
      <c r="C21" s="1" t="n">
        <v>45950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2.8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Svinrot
Svart trolldruva
Gullviva</t>
        </is>
      </c>
      <c r="S21">
        <f>HYPERLINK("https://klasma.github.io/Logging_1882/artfynd/A 44883-2024 artfynd.xlsx", "A 44883-2024")</f>
        <v/>
      </c>
      <c r="T21">
        <f>HYPERLINK("https://klasma.github.io/Logging_1882/kartor/A 44883-2024 karta.png", "A 44883-2024")</f>
        <v/>
      </c>
      <c r="V21">
        <f>HYPERLINK("https://klasma.github.io/Logging_1882/klagomål/A 44883-2024 FSC-klagomål.docx", "A 44883-2024")</f>
        <v/>
      </c>
      <c r="W21">
        <f>HYPERLINK("https://klasma.github.io/Logging_1882/klagomålsmail/A 44883-2024 FSC-klagomål mail.docx", "A 44883-2024")</f>
        <v/>
      </c>
      <c r="X21">
        <f>HYPERLINK("https://klasma.github.io/Logging_1882/tillsyn/A 44883-2024 tillsynsbegäran.docx", "A 44883-2024")</f>
        <v/>
      </c>
      <c r="Y21">
        <f>HYPERLINK("https://klasma.github.io/Logging_1882/tillsynsmail/A 44883-2024 tillsynsbegäran mail.docx", "A 44883-2024")</f>
        <v/>
      </c>
    </row>
    <row r="22" ht="15" customHeight="1">
      <c r="A22" t="inlineStr">
        <is>
          <t>A 17866-2021</t>
        </is>
      </c>
      <c r="B22" s="1" t="n">
        <v>44300</v>
      </c>
      <c r="C22" s="1" t="n">
        <v>45950</v>
      </c>
      <c r="D22" t="inlineStr">
        <is>
          <t>ÖREBRO LÄN</t>
        </is>
      </c>
      <c r="E22" t="inlineStr">
        <is>
          <t>ASKERSUND</t>
        </is>
      </c>
      <c r="G22" t="n">
        <v>2.5</v>
      </c>
      <c r="H22" t="n">
        <v>2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Svinrot
Blåsippa
Gullviva</t>
        </is>
      </c>
      <c r="S22">
        <f>HYPERLINK("https://klasma.github.io/Logging_1882/artfynd/A 17866-2021 artfynd.xlsx", "A 17866-2021")</f>
        <v/>
      </c>
      <c r="T22">
        <f>HYPERLINK("https://klasma.github.io/Logging_1882/kartor/A 17866-2021 karta.png", "A 17866-2021")</f>
        <v/>
      </c>
      <c r="V22">
        <f>HYPERLINK("https://klasma.github.io/Logging_1882/klagomål/A 17866-2021 FSC-klagomål.docx", "A 17866-2021")</f>
        <v/>
      </c>
      <c r="W22">
        <f>HYPERLINK("https://klasma.github.io/Logging_1882/klagomålsmail/A 17866-2021 FSC-klagomål mail.docx", "A 17866-2021")</f>
        <v/>
      </c>
      <c r="X22">
        <f>HYPERLINK("https://klasma.github.io/Logging_1882/tillsyn/A 17866-2021 tillsynsbegäran.docx", "A 17866-2021")</f>
        <v/>
      </c>
      <c r="Y22">
        <f>HYPERLINK("https://klasma.github.io/Logging_1882/tillsynsmail/A 17866-2021 tillsynsbegäran mail.docx", "A 17866-2021")</f>
        <v/>
      </c>
    </row>
    <row r="23" ht="15" customHeight="1">
      <c r="A23" t="inlineStr">
        <is>
          <t>A 3731-2025</t>
        </is>
      </c>
      <c r="B23" s="1" t="n">
        <v>45681</v>
      </c>
      <c r="C23" s="1" t="n">
        <v>45950</v>
      </c>
      <c r="D23" t="inlineStr">
        <is>
          <t>ÖREBRO LÄN</t>
        </is>
      </c>
      <c r="E23" t="inlineStr">
        <is>
          <t>ASKERSUND</t>
        </is>
      </c>
      <c r="G23" t="n">
        <v>1.5</v>
      </c>
      <c r="H23" t="n">
        <v>0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Slåttergubbe
Slåtterfibbla
Svinrot</t>
        </is>
      </c>
      <c r="S23">
        <f>HYPERLINK("https://klasma.github.io/Logging_1882/artfynd/A 3731-2025 artfynd.xlsx", "A 3731-2025")</f>
        <v/>
      </c>
      <c r="T23">
        <f>HYPERLINK("https://klasma.github.io/Logging_1882/kartor/A 3731-2025 karta.png", "A 3731-2025")</f>
        <v/>
      </c>
      <c r="V23">
        <f>HYPERLINK("https://klasma.github.io/Logging_1882/klagomål/A 3731-2025 FSC-klagomål.docx", "A 3731-2025")</f>
        <v/>
      </c>
      <c r="W23">
        <f>HYPERLINK("https://klasma.github.io/Logging_1882/klagomålsmail/A 3731-2025 FSC-klagomål mail.docx", "A 3731-2025")</f>
        <v/>
      </c>
      <c r="X23">
        <f>HYPERLINK("https://klasma.github.io/Logging_1882/tillsyn/A 3731-2025 tillsynsbegäran.docx", "A 3731-2025")</f>
        <v/>
      </c>
      <c r="Y23">
        <f>HYPERLINK("https://klasma.github.io/Logging_1882/tillsynsmail/A 3731-2025 tillsynsbegäran mail.docx", "A 3731-2025")</f>
        <v/>
      </c>
    </row>
    <row r="24" ht="15" customHeight="1">
      <c r="A24" t="inlineStr">
        <is>
          <t>A 30410-2023</t>
        </is>
      </c>
      <c r="B24" s="1" t="n">
        <v>45111</v>
      </c>
      <c r="C24" s="1" t="n">
        <v>45950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4.9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Slåtterfibbla
Blåsippa</t>
        </is>
      </c>
      <c r="S24">
        <f>HYPERLINK("https://klasma.github.io/Logging_1882/artfynd/A 30410-2023 artfynd.xlsx", "A 30410-2023")</f>
        <v/>
      </c>
      <c r="T24">
        <f>HYPERLINK("https://klasma.github.io/Logging_1882/kartor/A 30410-2023 karta.png", "A 30410-2023")</f>
        <v/>
      </c>
      <c r="V24">
        <f>HYPERLINK("https://klasma.github.io/Logging_1882/klagomål/A 30410-2023 FSC-klagomål.docx", "A 30410-2023")</f>
        <v/>
      </c>
      <c r="W24">
        <f>HYPERLINK("https://klasma.github.io/Logging_1882/klagomålsmail/A 30410-2023 FSC-klagomål mail.docx", "A 30410-2023")</f>
        <v/>
      </c>
      <c r="X24">
        <f>HYPERLINK("https://klasma.github.io/Logging_1882/tillsyn/A 30410-2023 tillsynsbegäran.docx", "A 30410-2023")</f>
        <v/>
      </c>
      <c r="Y24">
        <f>HYPERLINK("https://klasma.github.io/Logging_1882/tillsynsmail/A 30410-2023 tillsynsbegäran mail.docx", "A 30410-2023")</f>
        <v/>
      </c>
    </row>
    <row r="25" ht="15" customHeight="1">
      <c r="A25" t="inlineStr">
        <is>
          <t>A 45554-2025</t>
        </is>
      </c>
      <c r="B25" s="1" t="n">
        <v>45922.64197916666</v>
      </c>
      <c r="C25" s="1" t="n">
        <v>45950</v>
      </c>
      <c r="D25" t="inlineStr">
        <is>
          <t>ÖREBRO LÄN</t>
        </is>
      </c>
      <c r="E25" t="inlineStr">
        <is>
          <t>ASKERSUND</t>
        </is>
      </c>
      <c r="G25" t="n">
        <v>5.8</v>
      </c>
      <c r="H25" t="n">
        <v>1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Mindre märgborre
Vågbandad barkbock</t>
        </is>
      </c>
      <c r="S25">
        <f>HYPERLINK("https://klasma.github.io/Logging_1882/artfynd/A 45554-2025 artfynd.xlsx", "A 45554-2025")</f>
        <v/>
      </c>
      <c r="T25">
        <f>HYPERLINK("https://klasma.github.io/Logging_1882/kartor/A 45554-2025 karta.png", "A 45554-2025")</f>
        <v/>
      </c>
      <c r="V25">
        <f>HYPERLINK("https://klasma.github.io/Logging_1882/klagomål/A 45554-2025 FSC-klagomål.docx", "A 45554-2025")</f>
        <v/>
      </c>
      <c r="W25">
        <f>HYPERLINK("https://klasma.github.io/Logging_1882/klagomålsmail/A 45554-2025 FSC-klagomål mail.docx", "A 45554-2025")</f>
        <v/>
      </c>
      <c r="X25">
        <f>HYPERLINK("https://klasma.github.io/Logging_1882/tillsyn/A 45554-2025 tillsynsbegäran.docx", "A 45554-2025")</f>
        <v/>
      </c>
      <c r="Y25">
        <f>HYPERLINK("https://klasma.github.io/Logging_1882/tillsynsmail/A 45554-2025 tillsynsbegäran mail.docx", "A 45554-2025")</f>
        <v/>
      </c>
      <c r="Z25">
        <f>HYPERLINK("https://klasma.github.io/Logging_1882/fåglar/A 45554-2025 prioriterade fågelarter.docx", "A 45554-2025")</f>
        <v/>
      </c>
    </row>
    <row r="26" ht="15" customHeight="1">
      <c r="A26" t="inlineStr">
        <is>
          <t>A 22787-2022</t>
        </is>
      </c>
      <c r="B26" s="1" t="n">
        <v>44714</v>
      </c>
      <c r="C26" s="1" t="n">
        <v>45950</v>
      </c>
      <c r="D26" t="inlineStr">
        <is>
          <t>ÖREBRO LÄN</t>
        </is>
      </c>
      <c r="E26" t="inlineStr">
        <is>
          <t>ASKERSUND</t>
        </is>
      </c>
      <c r="G26" t="n">
        <v>3.7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Björksplintborre
Revlummer</t>
        </is>
      </c>
      <c r="S26">
        <f>HYPERLINK("https://klasma.github.io/Logging_1882/artfynd/A 22787-2022 artfynd.xlsx", "A 22787-2022")</f>
        <v/>
      </c>
      <c r="T26">
        <f>HYPERLINK("https://klasma.github.io/Logging_1882/kartor/A 22787-2022 karta.png", "A 22787-2022")</f>
        <v/>
      </c>
      <c r="V26">
        <f>HYPERLINK("https://klasma.github.io/Logging_1882/klagomål/A 22787-2022 FSC-klagomål.docx", "A 22787-2022")</f>
        <v/>
      </c>
      <c r="W26">
        <f>HYPERLINK("https://klasma.github.io/Logging_1882/klagomålsmail/A 22787-2022 FSC-klagomål mail.docx", "A 22787-2022")</f>
        <v/>
      </c>
      <c r="X26">
        <f>HYPERLINK("https://klasma.github.io/Logging_1882/tillsyn/A 22787-2022 tillsynsbegäran.docx", "A 22787-2022")</f>
        <v/>
      </c>
      <c r="Y26">
        <f>HYPERLINK("https://klasma.github.io/Logging_1882/tillsynsmail/A 22787-2022 tillsynsbegäran mail.docx", "A 22787-2022")</f>
        <v/>
      </c>
    </row>
    <row r="27" ht="15" customHeight="1">
      <c r="A27" t="inlineStr">
        <is>
          <t>A 52264-2021</t>
        </is>
      </c>
      <c r="B27" s="1" t="n">
        <v>44463</v>
      </c>
      <c r="C27" s="1" t="n">
        <v>45950</v>
      </c>
      <c r="D27" t="inlineStr">
        <is>
          <t>ÖREBRO LÄN</t>
        </is>
      </c>
      <c r="E27" t="inlineStr">
        <is>
          <t>ASKERSUND</t>
        </is>
      </c>
      <c r="F27" t="inlineStr">
        <is>
          <t>Sveaskog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Svart trolldruva
Blåsippa</t>
        </is>
      </c>
      <c r="S27">
        <f>HYPERLINK("https://klasma.github.io/Logging_1882/artfynd/A 52264-2021 artfynd.xlsx", "A 52264-2021")</f>
        <v/>
      </c>
      <c r="T27">
        <f>HYPERLINK("https://klasma.github.io/Logging_1882/kartor/A 52264-2021 karta.png", "A 52264-2021")</f>
        <v/>
      </c>
      <c r="V27">
        <f>HYPERLINK("https://klasma.github.io/Logging_1882/klagomål/A 52264-2021 FSC-klagomål.docx", "A 52264-2021")</f>
        <v/>
      </c>
      <c r="W27">
        <f>HYPERLINK("https://klasma.github.io/Logging_1882/klagomålsmail/A 52264-2021 FSC-klagomål mail.docx", "A 52264-2021")</f>
        <v/>
      </c>
      <c r="X27">
        <f>HYPERLINK("https://klasma.github.io/Logging_1882/tillsyn/A 52264-2021 tillsynsbegäran.docx", "A 52264-2021")</f>
        <v/>
      </c>
      <c r="Y27">
        <f>HYPERLINK("https://klasma.github.io/Logging_1882/tillsynsmail/A 52264-2021 tillsynsbegäran mail.docx", "A 52264-2021")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45950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HYPERLINK("https://klasma.github.io/Logging_1882/artfynd/A 52268-2021 artfynd.xlsx", "A 52268-2021")</f>
        <v/>
      </c>
      <c r="T28">
        <f>HYPERLINK("https://klasma.github.io/Logging_1882/kartor/A 52268-2021 karta.png", "A 52268-2021")</f>
        <v/>
      </c>
      <c r="V28">
        <f>HYPERLINK("https://klasma.github.io/Logging_1882/klagomål/A 52268-2021 FSC-klagomål.docx", "A 52268-2021")</f>
        <v/>
      </c>
      <c r="W28">
        <f>HYPERLINK("https://klasma.github.io/Logging_1882/klagomålsmail/A 52268-2021 FSC-klagomål mail.docx", "A 52268-2021")</f>
        <v/>
      </c>
      <c r="X28">
        <f>HYPERLINK("https://klasma.github.io/Logging_1882/tillsyn/A 52268-2021 tillsynsbegäran.docx", "A 52268-2021")</f>
        <v/>
      </c>
      <c r="Y28">
        <f>HYPERLINK("https://klasma.github.io/Logging_1882/tillsynsmail/A 52268-2021 tillsynsbegäran mail.docx", "A 52268-2021")</f>
        <v/>
      </c>
    </row>
    <row r="29" ht="15" customHeight="1">
      <c r="A29" t="inlineStr">
        <is>
          <t>A 69455-2020</t>
        </is>
      </c>
      <c r="B29" s="1" t="n">
        <v>44194</v>
      </c>
      <c r="C29" s="1" t="n">
        <v>45950</v>
      </c>
      <c r="D29" t="inlineStr">
        <is>
          <t>ÖREBRO LÄN</t>
        </is>
      </c>
      <c r="E29" t="inlineStr">
        <is>
          <t>ASKERSUND</t>
        </is>
      </c>
      <c r="G29" t="n">
        <v>4.7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Svinrot
Fläcknycklar</t>
        </is>
      </c>
      <c r="S29">
        <f>HYPERLINK("https://klasma.github.io/Logging_1882/artfynd/A 69455-2020 artfynd.xlsx", "A 69455-2020")</f>
        <v/>
      </c>
      <c r="T29">
        <f>HYPERLINK("https://klasma.github.io/Logging_1882/kartor/A 69455-2020 karta.png", "A 69455-2020")</f>
        <v/>
      </c>
      <c r="V29">
        <f>HYPERLINK("https://klasma.github.io/Logging_1882/klagomål/A 69455-2020 FSC-klagomål.docx", "A 69455-2020")</f>
        <v/>
      </c>
      <c r="W29">
        <f>HYPERLINK("https://klasma.github.io/Logging_1882/klagomålsmail/A 69455-2020 FSC-klagomål mail.docx", "A 69455-2020")</f>
        <v/>
      </c>
      <c r="X29">
        <f>HYPERLINK("https://klasma.github.io/Logging_1882/tillsyn/A 69455-2020 tillsynsbegäran.docx", "A 69455-2020")</f>
        <v/>
      </c>
      <c r="Y29">
        <f>HYPERLINK("https://klasma.github.io/Logging_1882/tillsynsmail/A 69455-2020 tillsynsbegäran mail.docx", "A 69455-2020")</f>
        <v/>
      </c>
    </row>
    <row r="30" ht="15" customHeight="1">
      <c r="A30" t="inlineStr">
        <is>
          <t>A 3460-2025</t>
        </is>
      </c>
      <c r="B30" s="1" t="n">
        <v>45680</v>
      </c>
      <c r="C30" s="1" t="n">
        <v>45950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2.5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Fläcknycklar
Mattlummer</t>
        </is>
      </c>
      <c r="S30">
        <f>HYPERLINK("https://klasma.github.io/Logging_1882/artfynd/A 3460-2025 artfynd.xlsx", "A 3460-2025")</f>
        <v/>
      </c>
      <c r="T30">
        <f>HYPERLINK("https://klasma.github.io/Logging_1882/kartor/A 3460-2025 karta.png", "A 3460-2025")</f>
        <v/>
      </c>
      <c r="V30">
        <f>HYPERLINK("https://klasma.github.io/Logging_1882/klagomål/A 3460-2025 FSC-klagomål.docx", "A 3460-2025")</f>
        <v/>
      </c>
      <c r="W30">
        <f>HYPERLINK("https://klasma.github.io/Logging_1882/klagomålsmail/A 3460-2025 FSC-klagomål mail.docx", "A 3460-2025")</f>
        <v/>
      </c>
      <c r="X30">
        <f>HYPERLINK("https://klasma.github.io/Logging_1882/tillsyn/A 3460-2025 tillsynsbegäran.docx", "A 3460-2025")</f>
        <v/>
      </c>
      <c r="Y30">
        <f>HYPERLINK("https://klasma.github.io/Logging_1882/tillsynsmail/A 3460-2025 tillsynsbegäran mail.docx", "A 3460-2025")</f>
        <v/>
      </c>
    </row>
    <row r="31" ht="15" customHeight="1">
      <c r="A31" t="inlineStr">
        <is>
          <t>A 23750-2022</t>
        </is>
      </c>
      <c r="B31" s="1" t="n">
        <v>44722</v>
      </c>
      <c r="C31" s="1" t="n">
        <v>45950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4.3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Blåsippa
Revlummer</t>
        </is>
      </c>
      <c r="S31">
        <f>HYPERLINK("https://klasma.github.io/Logging_1882/artfynd/A 23750-2022 artfynd.xlsx", "A 23750-2022")</f>
        <v/>
      </c>
      <c r="T31">
        <f>HYPERLINK("https://klasma.github.io/Logging_1882/kartor/A 23750-2022 karta.png", "A 23750-2022")</f>
        <v/>
      </c>
      <c r="V31">
        <f>HYPERLINK("https://klasma.github.io/Logging_1882/klagomål/A 23750-2022 FSC-klagomål.docx", "A 23750-2022")</f>
        <v/>
      </c>
      <c r="W31">
        <f>HYPERLINK("https://klasma.github.io/Logging_1882/klagomålsmail/A 23750-2022 FSC-klagomål mail.docx", "A 23750-2022")</f>
        <v/>
      </c>
      <c r="X31">
        <f>HYPERLINK("https://klasma.github.io/Logging_1882/tillsyn/A 23750-2022 tillsynsbegäran.docx", "A 23750-2022")</f>
        <v/>
      </c>
      <c r="Y31">
        <f>HYPERLINK("https://klasma.github.io/Logging_1882/tillsynsmail/A 23750-2022 tillsynsbegäran mail.docx", "A 23750-2022")</f>
        <v/>
      </c>
    </row>
    <row r="32" ht="15" customHeight="1">
      <c r="A32" t="inlineStr">
        <is>
          <t>A 31967-2023</t>
        </is>
      </c>
      <c r="B32" s="1" t="n">
        <v>45107</v>
      </c>
      <c r="C32" s="1" t="n">
        <v>45950</v>
      </c>
      <c r="D32" t="inlineStr">
        <is>
          <t>ÖREBRO LÄN</t>
        </is>
      </c>
      <c r="E32" t="inlineStr">
        <is>
          <t>ASKERSUND</t>
        </is>
      </c>
      <c r="G32" t="n">
        <v>1.2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Blåsfliksmossa
Trubbfjädermossa</t>
        </is>
      </c>
      <c r="S32">
        <f>HYPERLINK("https://klasma.github.io/Logging_1882/artfynd/A 31967-2023 artfynd.xlsx", "A 31967-2023")</f>
        <v/>
      </c>
      <c r="T32">
        <f>HYPERLINK("https://klasma.github.io/Logging_1882/kartor/A 31967-2023 karta.png", "A 31967-2023")</f>
        <v/>
      </c>
      <c r="V32">
        <f>HYPERLINK("https://klasma.github.io/Logging_1882/klagomål/A 31967-2023 FSC-klagomål.docx", "A 31967-2023")</f>
        <v/>
      </c>
      <c r="W32">
        <f>HYPERLINK("https://klasma.github.io/Logging_1882/klagomålsmail/A 31967-2023 FSC-klagomål mail.docx", "A 31967-2023")</f>
        <v/>
      </c>
      <c r="X32">
        <f>HYPERLINK("https://klasma.github.io/Logging_1882/tillsyn/A 31967-2023 tillsynsbegäran.docx", "A 31967-2023")</f>
        <v/>
      </c>
      <c r="Y32">
        <f>HYPERLINK("https://klasma.github.io/Logging_1882/tillsynsmail/A 31967-2023 tillsynsbegäran mail.docx", "A 31967-2023")</f>
        <v/>
      </c>
    </row>
    <row r="33" ht="15" customHeight="1">
      <c r="A33" t="inlineStr">
        <is>
          <t>A 39575-2021</t>
        </is>
      </c>
      <c r="B33" s="1" t="n">
        <v>44416</v>
      </c>
      <c r="C33" s="1" t="n">
        <v>45950</v>
      </c>
      <c r="D33" t="inlineStr">
        <is>
          <t>ÖREBRO LÄN</t>
        </is>
      </c>
      <c r="E33" t="inlineStr">
        <is>
          <t>ASKERSUND</t>
        </is>
      </c>
      <c r="G33" t="n">
        <v>0.6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HYPERLINK("https://klasma.github.io/Logging_1882/artfynd/A 39575-2021 artfynd.xlsx", "A 39575-2021")</f>
        <v/>
      </c>
      <c r="T33">
        <f>HYPERLINK("https://klasma.github.io/Logging_1882/kartor/A 39575-2021 karta.png", "A 39575-2021")</f>
        <v/>
      </c>
      <c r="V33">
        <f>HYPERLINK("https://klasma.github.io/Logging_1882/klagomål/A 39575-2021 FSC-klagomål.docx", "A 39575-2021")</f>
        <v/>
      </c>
      <c r="W33">
        <f>HYPERLINK("https://klasma.github.io/Logging_1882/klagomålsmail/A 39575-2021 FSC-klagomål mail.docx", "A 39575-2021")</f>
        <v/>
      </c>
      <c r="X33">
        <f>HYPERLINK("https://klasma.github.io/Logging_1882/tillsyn/A 39575-2021 tillsynsbegäran.docx", "A 39575-2021")</f>
        <v/>
      </c>
      <c r="Y33">
        <f>HYPERLINK("https://klasma.github.io/Logging_1882/tillsynsmail/A 39575-2021 tillsynsbegäran mail.docx", "A 39575-2021")</f>
        <v/>
      </c>
    </row>
    <row r="34" ht="15" customHeight="1">
      <c r="A34" t="inlineStr">
        <is>
          <t>A 48684-2021</t>
        </is>
      </c>
      <c r="B34" s="1" t="n">
        <v>44452</v>
      </c>
      <c r="C34" s="1" t="n">
        <v>45950</v>
      </c>
      <c r="D34" t="inlineStr">
        <is>
          <t>ÖREBRO LÄN</t>
        </is>
      </c>
      <c r="E34" t="inlineStr">
        <is>
          <t>ASKERSUND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HYPERLINK("https://klasma.github.io/Logging_1882/artfynd/A 48684-2021 artfynd.xlsx", "A 48684-2021")</f>
        <v/>
      </c>
      <c r="T34">
        <f>HYPERLINK("https://klasma.github.io/Logging_1882/kartor/A 48684-2021 karta.png", "A 48684-2021")</f>
        <v/>
      </c>
      <c r="V34">
        <f>HYPERLINK("https://klasma.github.io/Logging_1882/klagomål/A 48684-2021 FSC-klagomål.docx", "A 48684-2021")</f>
        <v/>
      </c>
      <c r="W34">
        <f>HYPERLINK("https://klasma.github.io/Logging_1882/klagomålsmail/A 48684-2021 FSC-klagomål mail.docx", "A 48684-2021")</f>
        <v/>
      </c>
      <c r="X34">
        <f>HYPERLINK("https://klasma.github.io/Logging_1882/tillsyn/A 48684-2021 tillsynsbegäran.docx", "A 48684-2021")</f>
        <v/>
      </c>
      <c r="Y34">
        <f>HYPERLINK("https://klasma.github.io/Logging_1882/tillsynsmail/A 48684-2021 tillsynsbegäran mail.docx", "A 48684-2021")</f>
        <v/>
      </c>
    </row>
    <row r="35" ht="15" customHeight="1">
      <c r="A35" t="inlineStr">
        <is>
          <t>A 13408-2025</t>
        </is>
      </c>
      <c r="B35" s="1" t="n">
        <v>45735.86130787037</v>
      </c>
      <c r="C35" s="1" t="n">
        <v>45950</v>
      </c>
      <c r="D35" t="inlineStr">
        <is>
          <t>ÖREBRO LÄN</t>
        </is>
      </c>
      <c r="E35" t="inlineStr">
        <is>
          <t>ASKERSUND</t>
        </is>
      </c>
      <c r="G35" t="n">
        <v>13.3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Hasselmus</t>
        </is>
      </c>
      <c r="S35">
        <f>HYPERLINK("https://klasma.github.io/Logging_1882/artfynd/A 13408-2025 artfynd.xlsx", "A 13408-2025")</f>
        <v/>
      </c>
      <c r="T35">
        <f>HYPERLINK("https://klasma.github.io/Logging_1882/kartor/A 13408-2025 karta.png", "A 13408-2025")</f>
        <v/>
      </c>
      <c r="V35">
        <f>HYPERLINK("https://klasma.github.io/Logging_1882/klagomål/A 13408-2025 FSC-klagomål.docx", "A 13408-2025")</f>
        <v/>
      </c>
      <c r="W35">
        <f>HYPERLINK("https://klasma.github.io/Logging_1882/klagomålsmail/A 13408-2025 FSC-klagomål mail.docx", "A 13408-2025")</f>
        <v/>
      </c>
      <c r="X35">
        <f>HYPERLINK("https://klasma.github.io/Logging_1882/tillsyn/A 13408-2025 tillsynsbegäran.docx", "A 13408-2025")</f>
        <v/>
      </c>
      <c r="Y35">
        <f>HYPERLINK("https://klasma.github.io/Logging_1882/tillsynsmail/A 13408-2025 tillsynsbegäran mail.docx", "A 13408-2025")</f>
        <v/>
      </c>
    </row>
    <row r="36" ht="15" customHeight="1">
      <c r="A36" t="inlineStr">
        <is>
          <t>A 66339-2021</t>
        </is>
      </c>
      <c r="B36" s="1" t="n">
        <v>44518</v>
      </c>
      <c r="C36" s="1" t="n">
        <v>45950</v>
      </c>
      <c r="D36" t="inlineStr">
        <is>
          <t>ÖREBRO LÄN</t>
        </is>
      </c>
      <c r="E36" t="inlineStr">
        <is>
          <t>ASKERSUND</t>
        </is>
      </c>
      <c r="G36" t="n">
        <v>2.5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Gransotdyna</t>
        </is>
      </c>
      <c r="S36">
        <f>HYPERLINK("https://klasma.github.io/Logging_1882/artfynd/A 66339-2021 artfynd.xlsx", "A 66339-2021")</f>
        <v/>
      </c>
      <c r="T36">
        <f>HYPERLINK("https://klasma.github.io/Logging_1882/kartor/A 66339-2021 karta.png", "A 66339-2021")</f>
        <v/>
      </c>
      <c r="V36">
        <f>HYPERLINK("https://klasma.github.io/Logging_1882/klagomål/A 66339-2021 FSC-klagomål.docx", "A 66339-2021")</f>
        <v/>
      </c>
      <c r="W36">
        <f>HYPERLINK("https://klasma.github.io/Logging_1882/klagomålsmail/A 66339-2021 FSC-klagomål mail.docx", "A 66339-2021")</f>
        <v/>
      </c>
      <c r="X36">
        <f>HYPERLINK("https://klasma.github.io/Logging_1882/tillsyn/A 66339-2021 tillsynsbegäran.docx", "A 66339-2021")</f>
        <v/>
      </c>
      <c r="Y36">
        <f>HYPERLINK("https://klasma.github.io/Logging_1882/tillsynsmail/A 66339-2021 tillsynsbegäran mail.docx", "A 66339-2021")</f>
        <v/>
      </c>
    </row>
    <row r="37" ht="15" customHeight="1">
      <c r="A37" t="inlineStr">
        <is>
          <t>A 7845-2025</t>
        </is>
      </c>
      <c r="B37" s="1" t="n">
        <v>45706.66359953704</v>
      </c>
      <c r="C37" s="1" t="n">
        <v>45950</v>
      </c>
      <c r="D37" t="inlineStr">
        <is>
          <t>ÖREBRO LÄN</t>
        </is>
      </c>
      <c r="E37" t="inlineStr">
        <is>
          <t>ASKERSUND</t>
        </is>
      </c>
      <c r="F37" t="inlineStr">
        <is>
          <t>Kyrkan</t>
        </is>
      </c>
      <c r="G37" t="n">
        <v>6.1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HYPERLINK("https://klasma.github.io/Logging_1882/artfynd/A 7845-2025 artfynd.xlsx", "A 7845-2025")</f>
        <v/>
      </c>
      <c r="T37">
        <f>HYPERLINK("https://klasma.github.io/Logging_1882/kartor/A 7845-2025 karta.png", "A 7845-2025")</f>
        <v/>
      </c>
      <c r="V37">
        <f>HYPERLINK("https://klasma.github.io/Logging_1882/klagomål/A 7845-2025 FSC-klagomål.docx", "A 7845-2025")</f>
        <v/>
      </c>
      <c r="W37">
        <f>HYPERLINK("https://klasma.github.io/Logging_1882/klagomålsmail/A 7845-2025 FSC-klagomål mail.docx", "A 7845-2025")</f>
        <v/>
      </c>
      <c r="X37">
        <f>HYPERLINK("https://klasma.github.io/Logging_1882/tillsyn/A 7845-2025 tillsynsbegäran.docx", "A 7845-2025")</f>
        <v/>
      </c>
      <c r="Y37">
        <f>HYPERLINK("https://klasma.github.io/Logging_1882/tillsynsmail/A 7845-2025 tillsynsbegäran mail.docx", "A 7845-2025")</f>
        <v/>
      </c>
    </row>
    <row r="38" ht="15" customHeight="1">
      <c r="A38" t="inlineStr">
        <is>
          <t>A 55832-2021</t>
        </is>
      </c>
      <c r="B38" s="1" t="n">
        <v>44476</v>
      </c>
      <c r="C38" s="1" t="n">
        <v>45950</v>
      </c>
      <c r="D38" t="inlineStr">
        <is>
          <t>ÖREBRO LÄN</t>
        </is>
      </c>
      <c r="E38" t="inlineStr">
        <is>
          <t>ASKERSUND</t>
        </is>
      </c>
      <c r="F38" t="inlineStr">
        <is>
          <t>Sveaskog</t>
        </is>
      </c>
      <c r="G38" t="n">
        <v>3.2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HYPERLINK("https://klasma.github.io/Logging_1882/artfynd/A 55832-2021 artfynd.xlsx", "A 55832-2021")</f>
        <v/>
      </c>
      <c r="T38">
        <f>HYPERLINK("https://klasma.github.io/Logging_1882/kartor/A 55832-2021 karta.png", "A 55832-2021")</f>
        <v/>
      </c>
      <c r="V38">
        <f>HYPERLINK("https://klasma.github.io/Logging_1882/klagomål/A 55832-2021 FSC-klagomål.docx", "A 55832-2021")</f>
        <v/>
      </c>
      <c r="W38">
        <f>HYPERLINK("https://klasma.github.io/Logging_1882/klagomålsmail/A 55832-2021 FSC-klagomål mail.docx", "A 55832-2021")</f>
        <v/>
      </c>
      <c r="X38">
        <f>HYPERLINK("https://klasma.github.io/Logging_1882/tillsyn/A 55832-2021 tillsynsbegäran.docx", "A 55832-2021")</f>
        <v/>
      </c>
      <c r="Y38">
        <f>HYPERLINK("https://klasma.github.io/Logging_1882/tillsynsmail/A 55832-2021 tillsynsbegäran mail.docx", "A 55832-2021")</f>
        <v/>
      </c>
    </row>
    <row r="39" ht="15" customHeight="1">
      <c r="A39" t="inlineStr">
        <is>
          <t>A 5230-2023</t>
        </is>
      </c>
      <c r="B39" s="1" t="n">
        <v>44959</v>
      </c>
      <c r="C39" s="1" t="n">
        <v>45950</v>
      </c>
      <c r="D39" t="inlineStr">
        <is>
          <t>ÖREBRO LÄN</t>
        </is>
      </c>
      <c r="E39" t="inlineStr">
        <is>
          <t>ASKERSUND</t>
        </is>
      </c>
      <c r="G39" t="n">
        <v>5.7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HYPERLINK("https://klasma.github.io/Logging_1882/artfynd/A 5230-2023 artfynd.xlsx", "A 5230-2023")</f>
        <v/>
      </c>
      <c r="T39">
        <f>HYPERLINK("https://klasma.github.io/Logging_1882/kartor/A 5230-2023 karta.png", "A 5230-2023")</f>
        <v/>
      </c>
      <c r="V39">
        <f>HYPERLINK("https://klasma.github.io/Logging_1882/klagomål/A 5230-2023 FSC-klagomål.docx", "A 5230-2023")</f>
        <v/>
      </c>
      <c r="W39">
        <f>HYPERLINK("https://klasma.github.io/Logging_1882/klagomålsmail/A 5230-2023 FSC-klagomål mail.docx", "A 5230-2023")</f>
        <v/>
      </c>
      <c r="X39">
        <f>HYPERLINK("https://klasma.github.io/Logging_1882/tillsyn/A 5230-2023 tillsynsbegäran.docx", "A 5230-2023")</f>
        <v/>
      </c>
      <c r="Y39">
        <f>HYPERLINK("https://klasma.github.io/Logging_1882/tillsynsmail/A 5230-2023 tillsynsbegäran mail.docx", "A 5230-2023")</f>
        <v/>
      </c>
    </row>
    <row r="40" ht="15" customHeight="1">
      <c r="A40" t="inlineStr">
        <is>
          <t>A 2561-2024</t>
        </is>
      </c>
      <c r="B40" s="1" t="n">
        <v>45313</v>
      </c>
      <c r="C40" s="1" t="n">
        <v>45950</v>
      </c>
      <c r="D40" t="inlineStr">
        <is>
          <t>ÖREBRO LÄN</t>
        </is>
      </c>
      <c r="E40" t="inlineStr">
        <is>
          <t>ASKERSUND</t>
        </is>
      </c>
      <c r="G40" t="n">
        <v>5.4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HYPERLINK("https://klasma.github.io/Logging_1882/artfynd/A 2561-2024 artfynd.xlsx", "A 2561-2024")</f>
        <v/>
      </c>
      <c r="T40">
        <f>HYPERLINK("https://klasma.github.io/Logging_1882/kartor/A 2561-2024 karta.png", "A 2561-2024")</f>
        <v/>
      </c>
      <c r="V40">
        <f>HYPERLINK("https://klasma.github.io/Logging_1882/klagomål/A 2561-2024 FSC-klagomål.docx", "A 2561-2024")</f>
        <v/>
      </c>
      <c r="W40">
        <f>HYPERLINK("https://klasma.github.io/Logging_1882/klagomålsmail/A 2561-2024 FSC-klagomål mail.docx", "A 2561-2024")</f>
        <v/>
      </c>
      <c r="X40">
        <f>HYPERLINK("https://klasma.github.io/Logging_1882/tillsyn/A 2561-2024 tillsynsbegäran.docx", "A 2561-2024")</f>
        <v/>
      </c>
      <c r="Y40">
        <f>HYPERLINK("https://klasma.github.io/Logging_1882/tillsynsmail/A 2561-2024 tillsynsbegäran mail.docx", "A 2561-2024")</f>
        <v/>
      </c>
    </row>
    <row r="41" ht="15" customHeight="1">
      <c r="A41" t="inlineStr">
        <is>
          <t>A 57427-2024</t>
        </is>
      </c>
      <c r="B41" s="1" t="n">
        <v>45629</v>
      </c>
      <c r="C41" s="1" t="n">
        <v>45950</v>
      </c>
      <c r="D41" t="inlineStr">
        <is>
          <t>ÖREBRO LÄN</t>
        </is>
      </c>
      <c r="E41" t="inlineStr">
        <is>
          <t>ASKERSUND</t>
        </is>
      </c>
      <c r="G41" t="n">
        <v>3.3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HYPERLINK("https://klasma.github.io/Logging_1882/artfynd/A 57427-2024 artfynd.xlsx", "A 57427-2024")</f>
        <v/>
      </c>
      <c r="T41">
        <f>HYPERLINK("https://klasma.github.io/Logging_1882/kartor/A 57427-2024 karta.png", "A 57427-2024")</f>
        <v/>
      </c>
      <c r="V41">
        <f>HYPERLINK("https://klasma.github.io/Logging_1882/klagomål/A 57427-2024 FSC-klagomål.docx", "A 57427-2024")</f>
        <v/>
      </c>
      <c r="W41">
        <f>HYPERLINK("https://klasma.github.io/Logging_1882/klagomålsmail/A 57427-2024 FSC-klagomål mail.docx", "A 57427-2024")</f>
        <v/>
      </c>
      <c r="X41">
        <f>HYPERLINK("https://klasma.github.io/Logging_1882/tillsyn/A 57427-2024 tillsynsbegäran.docx", "A 57427-2024")</f>
        <v/>
      </c>
      <c r="Y41">
        <f>HYPERLINK("https://klasma.github.io/Logging_1882/tillsynsmail/A 57427-2024 tillsynsbegäran mail.docx", "A 57427-2024")</f>
        <v/>
      </c>
    </row>
    <row r="42" ht="15" customHeight="1">
      <c r="A42" t="inlineStr">
        <is>
          <t>A 28786-2023</t>
        </is>
      </c>
      <c r="B42" s="1" t="n">
        <v>45104</v>
      </c>
      <c r="C42" s="1" t="n">
        <v>45950</v>
      </c>
      <c r="D42" t="inlineStr">
        <is>
          <t>ÖREBRO LÄN</t>
        </is>
      </c>
      <c r="E42" t="inlineStr">
        <is>
          <t>ASKERSUND</t>
        </is>
      </c>
      <c r="G42" t="n">
        <v>9.800000000000001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HYPERLINK("https://klasma.github.io/Logging_1882/artfynd/A 28786-2023 artfynd.xlsx", "A 28786-2023")</f>
        <v/>
      </c>
      <c r="T42">
        <f>HYPERLINK("https://klasma.github.io/Logging_1882/kartor/A 28786-2023 karta.png", "A 28786-2023")</f>
        <v/>
      </c>
      <c r="V42">
        <f>HYPERLINK("https://klasma.github.io/Logging_1882/klagomål/A 28786-2023 FSC-klagomål.docx", "A 28786-2023")</f>
        <v/>
      </c>
      <c r="W42">
        <f>HYPERLINK("https://klasma.github.io/Logging_1882/klagomålsmail/A 28786-2023 FSC-klagomål mail.docx", "A 28786-2023")</f>
        <v/>
      </c>
      <c r="X42">
        <f>HYPERLINK("https://klasma.github.io/Logging_1882/tillsyn/A 28786-2023 tillsynsbegäran.docx", "A 28786-2023")</f>
        <v/>
      </c>
      <c r="Y42">
        <f>HYPERLINK("https://klasma.github.io/Logging_1882/tillsynsmail/A 28786-2023 tillsynsbegäran mail.docx", "A 28786-2023")</f>
        <v/>
      </c>
    </row>
    <row r="43" ht="15" customHeight="1">
      <c r="A43" t="inlineStr">
        <is>
          <t>A 44891-2024</t>
        </is>
      </c>
      <c r="B43" s="1" t="n">
        <v>45575</v>
      </c>
      <c r="C43" s="1" t="n">
        <v>45950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1.4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Grönvit nattviol</t>
        </is>
      </c>
      <c r="S43">
        <f>HYPERLINK("https://klasma.github.io/Logging_1882/artfynd/A 44891-2024 artfynd.xlsx", "A 44891-2024")</f>
        <v/>
      </c>
      <c r="T43">
        <f>HYPERLINK("https://klasma.github.io/Logging_1882/kartor/A 44891-2024 karta.png", "A 44891-2024")</f>
        <v/>
      </c>
      <c r="V43">
        <f>HYPERLINK("https://klasma.github.io/Logging_1882/klagomål/A 44891-2024 FSC-klagomål.docx", "A 44891-2024")</f>
        <v/>
      </c>
      <c r="W43">
        <f>HYPERLINK("https://klasma.github.io/Logging_1882/klagomålsmail/A 44891-2024 FSC-klagomål mail.docx", "A 44891-2024")</f>
        <v/>
      </c>
      <c r="X43">
        <f>HYPERLINK("https://klasma.github.io/Logging_1882/tillsyn/A 44891-2024 tillsynsbegäran.docx", "A 44891-2024")</f>
        <v/>
      </c>
      <c r="Y43">
        <f>HYPERLINK("https://klasma.github.io/Logging_1882/tillsynsmail/A 44891-2024 tillsynsbegäran mail.docx", "A 44891-2024")</f>
        <v/>
      </c>
    </row>
    <row r="44" ht="15" customHeight="1">
      <c r="A44" t="inlineStr">
        <is>
          <t>A 34515-2024</t>
        </is>
      </c>
      <c r="B44" s="1" t="n">
        <v>45525</v>
      </c>
      <c r="C44" s="1" t="n">
        <v>45950</v>
      </c>
      <c r="D44" t="inlineStr">
        <is>
          <t>ÖREBRO LÄN</t>
        </is>
      </c>
      <c r="E44" t="inlineStr">
        <is>
          <t>ASKERSUND</t>
        </is>
      </c>
      <c r="F44" t="inlineStr">
        <is>
          <t>Sveaskog</t>
        </is>
      </c>
      <c r="G44" t="n">
        <v>1.5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Gröngöling</t>
        </is>
      </c>
      <c r="S44">
        <f>HYPERLINK("https://klasma.github.io/Logging_1882/artfynd/A 34515-2024 artfynd.xlsx", "A 34515-2024")</f>
        <v/>
      </c>
      <c r="T44">
        <f>HYPERLINK("https://klasma.github.io/Logging_1882/kartor/A 34515-2024 karta.png", "A 34515-2024")</f>
        <v/>
      </c>
      <c r="V44">
        <f>HYPERLINK("https://klasma.github.io/Logging_1882/klagomål/A 34515-2024 FSC-klagomål.docx", "A 34515-2024")</f>
        <v/>
      </c>
      <c r="W44">
        <f>HYPERLINK("https://klasma.github.io/Logging_1882/klagomålsmail/A 34515-2024 FSC-klagomål mail.docx", "A 34515-2024")</f>
        <v/>
      </c>
      <c r="X44">
        <f>HYPERLINK("https://klasma.github.io/Logging_1882/tillsyn/A 34515-2024 tillsynsbegäran.docx", "A 34515-2024")</f>
        <v/>
      </c>
      <c r="Y44">
        <f>HYPERLINK("https://klasma.github.io/Logging_1882/tillsynsmail/A 34515-2024 tillsynsbegäran mail.docx", "A 34515-2024")</f>
        <v/>
      </c>
      <c r="Z44">
        <f>HYPERLINK("https://klasma.github.io/Logging_1882/fåglar/A 34515-2024 prioriterade fågelarter.docx", "A 34515-2024")</f>
        <v/>
      </c>
    </row>
    <row r="45" ht="15" customHeight="1">
      <c r="A45" t="inlineStr">
        <is>
          <t>A 9508-2025</t>
        </is>
      </c>
      <c r="B45" s="1" t="n">
        <v>45714</v>
      </c>
      <c r="C45" s="1" t="n">
        <v>45950</v>
      </c>
      <c r="D45" t="inlineStr">
        <is>
          <t>ÖREBRO LÄN</t>
        </is>
      </c>
      <c r="E45" t="inlineStr">
        <is>
          <t>ASKERSUND</t>
        </is>
      </c>
      <c r="F45" t="inlineStr">
        <is>
          <t>Övriga Aktiebolag</t>
        </is>
      </c>
      <c r="G45" t="n">
        <v>4.6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HYPERLINK("https://klasma.github.io/Logging_1882/artfynd/A 9508-2025 artfynd.xlsx", "A 9508-2025")</f>
        <v/>
      </c>
      <c r="T45">
        <f>HYPERLINK("https://klasma.github.io/Logging_1882/kartor/A 9508-2025 karta.png", "A 9508-2025")</f>
        <v/>
      </c>
      <c r="V45">
        <f>HYPERLINK("https://klasma.github.io/Logging_1882/klagomål/A 9508-2025 FSC-klagomål.docx", "A 9508-2025")</f>
        <v/>
      </c>
      <c r="W45">
        <f>HYPERLINK("https://klasma.github.io/Logging_1882/klagomålsmail/A 9508-2025 FSC-klagomål mail.docx", "A 9508-2025")</f>
        <v/>
      </c>
      <c r="X45">
        <f>HYPERLINK("https://klasma.github.io/Logging_1882/tillsyn/A 9508-2025 tillsynsbegäran.docx", "A 9508-2025")</f>
        <v/>
      </c>
      <c r="Y45">
        <f>HYPERLINK("https://klasma.github.io/Logging_1882/tillsynsmail/A 9508-2025 tillsynsbegäran mail.docx", "A 9508-2025")</f>
        <v/>
      </c>
    </row>
    <row r="46" ht="15" customHeight="1">
      <c r="A46" t="inlineStr">
        <is>
          <t>A 4683-2025</t>
        </is>
      </c>
      <c r="B46" s="1" t="n">
        <v>45687.86934027778</v>
      </c>
      <c r="C46" s="1" t="n">
        <v>45950</v>
      </c>
      <c r="D46" t="inlineStr">
        <is>
          <t>ÖREBRO LÄN</t>
        </is>
      </c>
      <c r="E46" t="inlineStr">
        <is>
          <t>ASKERSUND</t>
        </is>
      </c>
      <c r="G46" t="n">
        <v>1.2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Mattlummer</t>
        </is>
      </c>
      <c r="S46">
        <f>HYPERLINK("https://klasma.github.io/Logging_1882/artfynd/A 4683-2025 artfynd.xlsx", "A 4683-2025")</f>
        <v/>
      </c>
      <c r="T46">
        <f>HYPERLINK("https://klasma.github.io/Logging_1882/kartor/A 4683-2025 karta.png", "A 4683-2025")</f>
        <v/>
      </c>
      <c r="V46">
        <f>HYPERLINK("https://klasma.github.io/Logging_1882/klagomål/A 4683-2025 FSC-klagomål.docx", "A 4683-2025")</f>
        <v/>
      </c>
      <c r="W46">
        <f>HYPERLINK("https://klasma.github.io/Logging_1882/klagomålsmail/A 4683-2025 FSC-klagomål mail.docx", "A 4683-2025")</f>
        <v/>
      </c>
      <c r="X46">
        <f>HYPERLINK("https://klasma.github.io/Logging_1882/tillsyn/A 4683-2025 tillsynsbegäran.docx", "A 4683-2025")</f>
        <v/>
      </c>
      <c r="Y46">
        <f>HYPERLINK("https://klasma.github.io/Logging_1882/tillsynsmail/A 4683-2025 tillsynsbegäran mail.docx", "A 4683-2025")</f>
        <v/>
      </c>
    </row>
    <row r="47" ht="15" customHeight="1">
      <c r="A47" t="inlineStr">
        <is>
          <t>A 63535-2021</t>
        </is>
      </c>
      <c r="B47" s="1" t="n">
        <v>44508</v>
      </c>
      <c r="C47" s="1" t="n">
        <v>45950</v>
      </c>
      <c r="D47" t="inlineStr">
        <is>
          <t>ÖREBRO LÄN</t>
        </is>
      </c>
      <c r="E47" t="inlineStr">
        <is>
          <t>ASKERSUND</t>
        </is>
      </c>
      <c r="G47" t="n">
        <v>0.8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Humlerotfjäril</t>
        </is>
      </c>
      <c r="S47">
        <f>HYPERLINK("https://klasma.github.io/Logging_1882/artfynd/A 63535-2021 artfynd.xlsx", "A 63535-2021")</f>
        <v/>
      </c>
      <c r="T47">
        <f>HYPERLINK("https://klasma.github.io/Logging_1882/kartor/A 63535-2021 karta.png", "A 63535-2021")</f>
        <v/>
      </c>
      <c r="V47">
        <f>HYPERLINK("https://klasma.github.io/Logging_1882/klagomål/A 63535-2021 FSC-klagomål.docx", "A 63535-2021")</f>
        <v/>
      </c>
      <c r="W47">
        <f>HYPERLINK("https://klasma.github.io/Logging_1882/klagomålsmail/A 63535-2021 FSC-klagomål mail.docx", "A 63535-2021")</f>
        <v/>
      </c>
      <c r="X47">
        <f>HYPERLINK("https://klasma.github.io/Logging_1882/tillsyn/A 63535-2021 tillsynsbegäran.docx", "A 63535-2021")</f>
        <v/>
      </c>
      <c r="Y47">
        <f>HYPERLINK("https://klasma.github.io/Logging_1882/tillsynsmail/A 63535-2021 tillsynsbegäran mail.docx", "A 63535-2021")</f>
        <v/>
      </c>
    </row>
    <row r="48" ht="15" customHeight="1">
      <c r="A48" t="inlineStr">
        <is>
          <t>A 51319-2021</t>
        </is>
      </c>
      <c r="B48" s="1" t="n">
        <v>44461</v>
      </c>
      <c r="C48" s="1" t="n">
        <v>45950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Sexfläckig bastardsvärmare</t>
        </is>
      </c>
      <c r="S48">
        <f>HYPERLINK("https://klasma.github.io/Logging_1882/artfynd/A 51319-2021 artfynd.xlsx", "A 51319-2021")</f>
        <v/>
      </c>
      <c r="T48">
        <f>HYPERLINK("https://klasma.github.io/Logging_1882/kartor/A 51319-2021 karta.png", "A 51319-2021")</f>
        <v/>
      </c>
      <c r="V48">
        <f>HYPERLINK("https://klasma.github.io/Logging_1882/klagomål/A 51319-2021 FSC-klagomål.docx", "A 51319-2021")</f>
        <v/>
      </c>
      <c r="W48">
        <f>HYPERLINK("https://klasma.github.io/Logging_1882/klagomålsmail/A 51319-2021 FSC-klagomål mail.docx", "A 51319-2021")</f>
        <v/>
      </c>
      <c r="X48">
        <f>HYPERLINK("https://klasma.github.io/Logging_1882/tillsyn/A 51319-2021 tillsynsbegäran.docx", "A 51319-2021")</f>
        <v/>
      </c>
      <c r="Y48">
        <f>HYPERLINK("https://klasma.github.io/Logging_1882/tillsynsmail/A 51319-2021 tillsynsbegäran mail.docx", "A 51319-2021")</f>
        <v/>
      </c>
    </row>
    <row r="49" ht="15" customHeight="1">
      <c r="A49" t="inlineStr">
        <is>
          <t>A 11519-2023</t>
        </is>
      </c>
      <c r="B49" s="1" t="n">
        <v>44993.71164351852</v>
      </c>
      <c r="C49" s="1" t="n">
        <v>45950</v>
      </c>
      <c r="D49" t="inlineStr">
        <is>
          <t>ÖREBRO LÄN</t>
        </is>
      </c>
      <c r="E49" t="inlineStr">
        <is>
          <t>ASKERSUND</t>
        </is>
      </c>
      <c r="G49" t="n">
        <v>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Vågbandad barkbock</t>
        </is>
      </c>
      <c r="S49">
        <f>HYPERLINK("https://klasma.github.io/Logging_1882/artfynd/A 11519-2023 artfynd.xlsx", "A 11519-2023")</f>
        <v/>
      </c>
      <c r="T49">
        <f>HYPERLINK("https://klasma.github.io/Logging_1882/kartor/A 11519-2023 karta.png", "A 11519-2023")</f>
        <v/>
      </c>
      <c r="V49">
        <f>HYPERLINK("https://klasma.github.io/Logging_1882/klagomål/A 11519-2023 FSC-klagomål.docx", "A 11519-2023")</f>
        <v/>
      </c>
      <c r="W49">
        <f>HYPERLINK("https://klasma.github.io/Logging_1882/klagomålsmail/A 11519-2023 FSC-klagomål mail.docx", "A 11519-2023")</f>
        <v/>
      </c>
      <c r="X49">
        <f>HYPERLINK("https://klasma.github.io/Logging_1882/tillsyn/A 11519-2023 tillsynsbegäran.docx", "A 11519-2023")</f>
        <v/>
      </c>
      <c r="Y49">
        <f>HYPERLINK("https://klasma.github.io/Logging_1882/tillsynsmail/A 11519-2023 tillsynsbegäran mail.docx", "A 11519-2023")</f>
        <v/>
      </c>
    </row>
    <row r="50" ht="15" customHeight="1">
      <c r="A50" t="inlineStr">
        <is>
          <t>A 48879-2022</t>
        </is>
      </c>
      <c r="B50" s="1" t="n">
        <v>44859</v>
      </c>
      <c r="C50" s="1" t="n">
        <v>45950</v>
      </c>
      <c r="D50" t="inlineStr">
        <is>
          <t>ÖREBRO LÄN</t>
        </is>
      </c>
      <c r="E50" t="inlineStr">
        <is>
          <t>ASKERSUND</t>
        </is>
      </c>
      <c r="G50" t="n">
        <v>8.199999999999999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Rutspindling</t>
        </is>
      </c>
      <c r="S50">
        <f>HYPERLINK("https://klasma.github.io/Logging_1882/artfynd/A 48879-2022 artfynd.xlsx", "A 48879-2022")</f>
        <v/>
      </c>
      <c r="T50">
        <f>HYPERLINK("https://klasma.github.io/Logging_1882/kartor/A 48879-2022 karta.png", "A 48879-2022")</f>
        <v/>
      </c>
      <c r="V50">
        <f>HYPERLINK("https://klasma.github.io/Logging_1882/klagomål/A 48879-2022 FSC-klagomål.docx", "A 48879-2022")</f>
        <v/>
      </c>
      <c r="W50">
        <f>HYPERLINK("https://klasma.github.io/Logging_1882/klagomålsmail/A 48879-2022 FSC-klagomål mail.docx", "A 48879-2022")</f>
        <v/>
      </c>
      <c r="X50">
        <f>HYPERLINK("https://klasma.github.io/Logging_1882/tillsyn/A 48879-2022 tillsynsbegäran.docx", "A 48879-2022")</f>
        <v/>
      </c>
      <c r="Y50">
        <f>HYPERLINK("https://klasma.github.io/Logging_1882/tillsynsmail/A 48879-2022 tillsynsbegäran mail.docx", "A 48879-2022")</f>
        <v/>
      </c>
    </row>
    <row r="51" ht="15" customHeight="1">
      <c r="A51" t="inlineStr">
        <is>
          <t>A 31512-2023</t>
        </is>
      </c>
      <c r="B51" s="1" t="n">
        <v>45115</v>
      </c>
      <c r="C51" s="1" t="n">
        <v>45950</v>
      </c>
      <c r="D51" t="inlineStr">
        <is>
          <t>ÖREBRO LÄN</t>
        </is>
      </c>
      <c r="E51" t="inlineStr">
        <is>
          <t>ASKERSUND</t>
        </is>
      </c>
      <c r="F51" t="inlineStr">
        <is>
          <t>Sveaskog</t>
        </is>
      </c>
      <c r="G51" t="n">
        <v>1.1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HYPERLINK("https://klasma.github.io/Logging_1882/artfynd/A 31512-2023 artfynd.xlsx", "A 31512-2023")</f>
        <v/>
      </c>
      <c r="T51">
        <f>HYPERLINK("https://klasma.github.io/Logging_1882/kartor/A 31512-2023 karta.png", "A 31512-2023")</f>
        <v/>
      </c>
      <c r="V51">
        <f>HYPERLINK("https://klasma.github.io/Logging_1882/klagomål/A 31512-2023 FSC-klagomål.docx", "A 31512-2023")</f>
        <v/>
      </c>
      <c r="W51">
        <f>HYPERLINK("https://klasma.github.io/Logging_1882/klagomålsmail/A 31512-2023 FSC-klagomål mail.docx", "A 31512-2023")</f>
        <v/>
      </c>
      <c r="X51">
        <f>HYPERLINK("https://klasma.github.io/Logging_1882/tillsyn/A 31512-2023 tillsynsbegäran.docx", "A 31512-2023")</f>
        <v/>
      </c>
      <c r="Y51">
        <f>HYPERLINK("https://klasma.github.io/Logging_1882/tillsynsmail/A 31512-2023 tillsynsbegäran mail.docx", "A 31512-2023")</f>
        <v/>
      </c>
      <c r="Z51">
        <f>HYPERLINK("https://klasma.github.io/Logging_1882/fåglar/A 31512-2023 prioriterade fågelarter.docx", "A 31512-2023")</f>
        <v/>
      </c>
    </row>
    <row r="52" ht="15" customHeight="1">
      <c r="A52" t="inlineStr">
        <is>
          <t>A 44888-2024</t>
        </is>
      </c>
      <c r="B52" s="1" t="n">
        <v>45575</v>
      </c>
      <c r="C52" s="1" t="n">
        <v>45950</v>
      </c>
      <c r="D52" t="inlineStr">
        <is>
          <t>ÖREBRO LÄN</t>
        </is>
      </c>
      <c r="E52" t="inlineStr">
        <is>
          <t>ASKERSUND</t>
        </is>
      </c>
      <c r="F52" t="inlineStr">
        <is>
          <t>Sveaskog</t>
        </is>
      </c>
      <c r="G52" t="n">
        <v>2.4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Grönvit nattviol</t>
        </is>
      </c>
      <c r="S52">
        <f>HYPERLINK("https://klasma.github.io/Logging_1882/artfynd/A 44888-2024 artfynd.xlsx", "A 44888-2024")</f>
        <v/>
      </c>
      <c r="T52">
        <f>HYPERLINK("https://klasma.github.io/Logging_1882/kartor/A 44888-2024 karta.png", "A 44888-2024")</f>
        <v/>
      </c>
      <c r="V52">
        <f>HYPERLINK("https://klasma.github.io/Logging_1882/klagomål/A 44888-2024 FSC-klagomål.docx", "A 44888-2024")</f>
        <v/>
      </c>
      <c r="W52">
        <f>HYPERLINK("https://klasma.github.io/Logging_1882/klagomålsmail/A 44888-2024 FSC-klagomål mail.docx", "A 44888-2024")</f>
        <v/>
      </c>
      <c r="X52">
        <f>HYPERLINK("https://klasma.github.io/Logging_1882/tillsyn/A 44888-2024 tillsynsbegäran.docx", "A 44888-2024")</f>
        <v/>
      </c>
      <c r="Y52">
        <f>HYPERLINK("https://klasma.github.io/Logging_1882/tillsynsmail/A 44888-2024 tillsynsbegäran mail.docx", "A 44888-2024")</f>
        <v/>
      </c>
    </row>
    <row r="53" ht="15" customHeight="1">
      <c r="A53" t="inlineStr">
        <is>
          <t>A 7069-2024</t>
        </is>
      </c>
      <c r="B53" s="1" t="n">
        <v>45343.68663194445</v>
      </c>
      <c r="C53" s="1" t="n">
        <v>45950</v>
      </c>
      <c r="D53" t="inlineStr">
        <is>
          <t>ÖREBRO LÄN</t>
        </is>
      </c>
      <c r="E53" t="inlineStr">
        <is>
          <t>ASKERSUND</t>
        </is>
      </c>
      <c r="G53" t="n">
        <v>1.9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Nattviol</t>
        </is>
      </c>
      <c r="S53">
        <f>HYPERLINK("https://klasma.github.io/Logging_1882/artfynd/A 7069-2024 artfynd.xlsx", "A 7069-2024")</f>
        <v/>
      </c>
      <c r="T53">
        <f>HYPERLINK("https://klasma.github.io/Logging_1882/kartor/A 7069-2024 karta.png", "A 7069-2024")</f>
        <v/>
      </c>
      <c r="V53">
        <f>HYPERLINK("https://klasma.github.io/Logging_1882/klagomål/A 7069-2024 FSC-klagomål.docx", "A 7069-2024")</f>
        <v/>
      </c>
      <c r="W53">
        <f>HYPERLINK("https://klasma.github.io/Logging_1882/klagomålsmail/A 7069-2024 FSC-klagomål mail.docx", "A 7069-2024")</f>
        <v/>
      </c>
      <c r="X53">
        <f>HYPERLINK("https://klasma.github.io/Logging_1882/tillsyn/A 7069-2024 tillsynsbegäran.docx", "A 7069-2024")</f>
        <v/>
      </c>
      <c r="Y53">
        <f>HYPERLINK("https://klasma.github.io/Logging_1882/tillsynsmail/A 7069-2024 tillsynsbegäran mail.docx", "A 7069-2024")</f>
        <v/>
      </c>
    </row>
    <row r="54" ht="15" customHeight="1">
      <c r="A54" t="inlineStr">
        <is>
          <t>A 30189-2022</t>
        </is>
      </c>
      <c r="B54" s="1" t="n">
        <v>44757</v>
      </c>
      <c r="C54" s="1" t="n">
        <v>45950</v>
      </c>
      <c r="D54" t="inlineStr">
        <is>
          <t>ÖREBRO LÄN</t>
        </is>
      </c>
      <c r="E54" t="inlineStr">
        <is>
          <t>ASKERSUND</t>
        </is>
      </c>
      <c r="G54" t="n">
        <v>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HYPERLINK("https://klasma.github.io/Logging_1882/artfynd/A 30189-2022 artfynd.xlsx", "A 30189-2022")</f>
        <v/>
      </c>
      <c r="T54">
        <f>HYPERLINK("https://klasma.github.io/Logging_1882/kartor/A 30189-2022 karta.png", "A 30189-2022")</f>
        <v/>
      </c>
      <c r="V54">
        <f>HYPERLINK("https://klasma.github.io/Logging_1882/klagomål/A 30189-2022 FSC-klagomål.docx", "A 30189-2022")</f>
        <v/>
      </c>
      <c r="W54">
        <f>HYPERLINK("https://klasma.github.io/Logging_1882/klagomålsmail/A 30189-2022 FSC-klagomål mail.docx", "A 30189-2022")</f>
        <v/>
      </c>
      <c r="X54">
        <f>HYPERLINK("https://klasma.github.io/Logging_1882/tillsyn/A 30189-2022 tillsynsbegäran.docx", "A 30189-2022")</f>
        <v/>
      </c>
      <c r="Y54">
        <f>HYPERLINK("https://klasma.github.io/Logging_1882/tillsynsmail/A 30189-2022 tillsynsbegäran mail.docx", "A 30189-2022")</f>
        <v/>
      </c>
    </row>
    <row r="55" ht="15" customHeight="1">
      <c r="A55" t="inlineStr">
        <is>
          <t>A 168-2021</t>
        </is>
      </c>
      <c r="B55" s="1" t="n">
        <v>44200</v>
      </c>
      <c r="C55" s="1" t="n">
        <v>45950</v>
      </c>
      <c r="D55" t="inlineStr">
        <is>
          <t>ÖREBRO LÄN</t>
        </is>
      </c>
      <c r="E55" t="inlineStr">
        <is>
          <t>ASKERSUND</t>
        </is>
      </c>
      <c r="G55" t="n">
        <v>4.7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HYPERLINK("https://klasma.github.io/Logging_1882/artfynd/A 168-2021 artfynd.xlsx", "A 168-2021")</f>
        <v/>
      </c>
      <c r="T55">
        <f>HYPERLINK("https://klasma.github.io/Logging_1882/kartor/A 168-2021 karta.png", "A 168-2021")</f>
        <v/>
      </c>
      <c r="U55">
        <f>HYPERLINK("https://klasma.github.io/Logging_1882/knärot/A 168-2021 karta knärot.png", "A 168-2021")</f>
        <v/>
      </c>
      <c r="V55">
        <f>HYPERLINK("https://klasma.github.io/Logging_1882/klagomål/A 168-2021 FSC-klagomål.docx", "A 168-2021")</f>
        <v/>
      </c>
      <c r="W55">
        <f>HYPERLINK("https://klasma.github.io/Logging_1882/klagomålsmail/A 168-2021 FSC-klagomål mail.docx", "A 168-2021")</f>
        <v/>
      </c>
      <c r="X55">
        <f>HYPERLINK("https://klasma.github.io/Logging_1882/tillsyn/A 168-2021 tillsynsbegäran.docx", "A 168-2021")</f>
        <v/>
      </c>
      <c r="Y55">
        <f>HYPERLINK("https://klasma.github.io/Logging_1882/tillsynsmail/A 168-2021 tillsynsbegäran mail.docx", "A 168-2021")</f>
        <v/>
      </c>
    </row>
    <row r="56" ht="15" customHeight="1">
      <c r="A56" t="inlineStr">
        <is>
          <t>A 62084-2024</t>
        </is>
      </c>
      <c r="B56" s="1" t="n">
        <v>45656.45586805556</v>
      </c>
      <c r="C56" s="1" t="n">
        <v>45950</v>
      </c>
      <c r="D56" t="inlineStr">
        <is>
          <t>ÖREBRO LÄN</t>
        </is>
      </c>
      <c r="E56" t="inlineStr">
        <is>
          <t>ASKERSUND</t>
        </is>
      </c>
      <c r="G56" t="n">
        <v>0.8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Ängsvaxskivling</t>
        </is>
      </c>
      <c r="S56">
        <f>HYPERLINK("https://klasma.github.io/Logging_1882/artfynd/A 62084-2024 artfynd.xlsx", "A 62084-2024")</f>
        <v/>
      </c>
      <c r="T56">
        <f>HYPERLINK("https://klasma.github.io/Logging_1882/kartor/A 62084-2024 karta.png", "A 62084-2024")</f>
        <v/>
      </c>
      <c r="V56">
        <f>HYPERLINK("https://klasma.github.io/Logging_1882/klagomål/A 62084-2024 FSC-klagomål.docx", "A 62084-2024")</f>
        <v/>
      </c>
      <c r="W56">
        <f>HYPERLINK("https://klasma.github.io/Logging_1882/klagomålsmail/A 62084-2024 FSC-klagomål mail.docx", "A 62084-2024")</f>
        <v/>
      </c>
      <c r="X56">
        <f>HYPERLINK("https://klasma.github.io/Logging_1882/tillsyn/A 62084-2024 tillsynsbegäran.docx", "A 62084-2024")</f>
        <v/>
      </c>
      <c r="Y56">
        <f>HYPERLINK("https://klasma.github.io/Logging_1882/tillsynsmail/A 62084-2024 tillsynsbegäran mail.docx", "A 62084-2024")</f>
        <v/>
      </c>
    </row>
    <row r="57" ht="15" customHeight="1">
      <c r="A57" t="inlineStr">
        <is>
          <t>A 16677-2023</t>
        </is>
      </c>
      <c r="B57" s="1" t="n">
        <v>45030</v>
      </c>
      <c r="C57" s="1" t="n">
        <v>45950</v>
      </c>
      <c r="D57" t="inlineStr">
        <is>
          <t>ÖREBRO LÄN</t>
        </is>
      </c>
      <c r="E57" t="inlineStr">
        <is>
          <t>ASKERSUND</t>
        </is>
      </c>
      <c r="G57" t="n">
        <v>0.9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Svart trolldruva</t>
        </is>
      </c>
      <c r="S57">
        <f>HYPERLINK("https://klasma.github.io/Logging_1882/artfynd/A 16677-2023 artfynd.xlsx", "A 16677-2023")</f>
        <v/>
      </c>
      <c r="T57">
        <f>HYPERLINK("https://klasma.github.io/Logging_1882/kartor/A 16677-2023 karta.png", "A 16677-2023")</f>
        <v/>
      </c>
      <c r="V57">
        <f>HYPERLINK("https://klasma.github.io/Logging_1882/klagomål/A 16677-2023 FSC-klagomål.docx", "A 16677-2023")</f>
        <v/>
      </c>
      <c r="W57">
        <f>HYPERLINK("https://klasma.github.io/Logging_1882/klagomålsmail/A 16677-2023 FSC-klagomål mail.docx", "A 16677-2023")</f>
        <v/>
      </c>
      <c r="X57">
        <f>HYPERLINK("https://klasma.github.io/Logging_1882/tillsyn/A 16677-2023 tillsynsbegäran.docx", "A 16677-2023")</f>
        <v/>
      </c>
      <c r="Y57">
        <f>HYPERLINK("https://klasma.github.io/Logging_1882/tillsynsmail/A 16677-2023 tillsynsbegäran mail.docx", "A 16677-2023")</f>
        <v/>
      </c>
    </row>
    <row r="58" ht="15" customHeight="1">
      <c r="A58" t="inlineStr">
        <is>
          <t>A 38601-2024</t>
        </is>
      </c>
      <c r="B58" s="1" t="n">
        <v>45546.67635416667</v>
      </c>
      <c r="C58" s="1" t="n">
        <v>45950</v>
      </c>
      <c r="D58" t="inlineStr">
        <is>
          <t>ÖREBRO LÄN</t>
        </is>
      </c>
      <c r="E58" t="inlineStr">
        <is>
          <t>ASKERSUND</t>
        </is>
      </c>
      <c r="F58" t="inlineStr">
        <is>
          <t>Sveaskog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Luddfingersvamp</t>
        </is>
      </c>
      <c r="S58">
        <f>HYPERLINK("https://klasma.github.io/Logging_1882/artfynd/A 38601-2024 artfynd.xlsx", "A 38601-2024")</f>
        <v/>
      </c>
      <c r="T58">
        <f>HYPERLINK("https://klasma.github.io/Logging_1882/kartor/A 38601-2024 karta.png", "A 38601-2024")</f>
        <v/>
      </c>
      <c r="V58">
        <f>HYPERLINK("https://klasma.github.io/Logging_1882/klagomål/A 38601-2024 FSC-klagomål.docx", "A 38601-2024")</f>
        <v/>
      </c>
      <c r="W58">
        <f>HYPERLINK("https://klasma.github.io/Logging_1882/klagomålsmail/A 38601-2024 FSC-klagomål mail.docx", "A 38601-2024")</f>
        <v/>
      </c>
      <c r="X58">
        <f>HYPERLINK("https://klasma.github.io/Logging_1882/tillsyn/A 38601-2024 tillsynsbegäran.docx", "A 38601-2024")</f>
        <v/>
      </c>
      <c r="Y58">
        <f>HYPERLINK("https://klasma.github.io/Logging_1882/tillsynsmail/A 38601-2024 tillsynsbegäran mail.docx", "A 38601-2024")</f>
        <v/>
      </c>
    </row>
    <row r="59" ht="15" customHeight="1">
      <c r="A59" t="inlineStr">
        <is>
          <t>A 29366-2025</t>
        </is>
      </c>
      <c r="B59" s="1" t="n">
        <v>45824.57144675926</v>
      </c>
      <c r="C59" s="1" t="n">
        <v>45950</v>
      </c>
      <c r="D59" t="inlineStr">
        <is>
          <t>ÖREBRO LÄN</t>
        </is>
      </c>
      <c r="E59" t="inlineStr">
        <is>
          <t>ASKERSUND</t>
        </is>
      </c>
      <c r="G59" t="n">
        <v>10.9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Svart trolldruva</t>
        </is>
      </c>
      <c r="S59">
        <f>HYPERLINK("https://klasma.github.io/Logging_1882/artfynd/A 29366-2025 artfynd.xlsx", "A 29366-2025")</f>
        <v/>
      </c>
      <c r="T59">
        <f>HYPERLINK("https://klasma.github.io/Logging_1882/kartor/A 29366-2025 karta.png", "A 29366-2025")</f>
        <v/>
      </c>
      <c r="V59">
        <f>HYPERLINK("https://klasma.github.io/Logging_1882/klagomål/A 29366-2025 FSC-klagomål.docx", "A 29366-2025")</f>
        <v/>
      </c>
      <c r="W59">
        <f>HYPERLINK("https://klasma.github.io/Logging_1882/klagomålsmail/A 29366-2025 FSC-klagomål mail.docx", "A 29366-2025")</f>
        <v/>
      </c>
      <c r="X59">
        <f>HYPERLINK("https://klasma.github.io/Logging_1882/tillsyn/A 29366-2025 tillsynsbegäran.docx", "A 29366-2025")</f>
        <v/>
      </c>
      <c r="Y59">
        <f>HYPERLINK("https://klasma.github.io/Logging_1882/tillsynsmail/A 29366-2025 tillsynsbegäran mail.docx", "A 29366-2025")</f>
        <v/>
      </c>
    </row>
    <row r="60" ht="15" customHeight="1">
      <c r="A60" t="inlineStr">
        <is>
          <t>A 12793-2025</t>
        </is>
      </c>
      <c r="B60" s="1" t="n">
        <v>45733.60920138889</v>
      </c>
      <c r="C60" s="1" t="n">
        <v>45950</v>
      </c>
      <c r="D60" t="inlineStr">
        <is>
          <t>ÖREBRO LÄN</t>
        </is>
      </c>
      <c r="E60" t="inlineStr">
        <is>
          <t>ASKERSUND</t>
        </is>
      </c>
      <c r="G60" t="n">
        <v>8.5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HYPERLINK("https://klasma.github.io/Logging_1882/artfynd/A 12793-2025 artfynd.xlsx", "A 12793-2025")</f>
        <v/>
      </c>
      <c r="T60">
        <f>HYPERLINK("https://klasma.github.io/Logging_1882/kartor/A 12793-2025 karta.png", "A 12793-2025")</f>
        <v/>
      </c>
      <c r="V60">
        <f>HYPERLINK("https://klasma.github.io/Logging_1882/klagomål/A 12793-2025 FSC-klagomål.docx", "A 12793-2025")</f>
        <v/>
      </c>
      <c r="W60">
        <f>HYPERLINK("https://klasma.github.io/Logging_1882/klagomålsmail/A 12793-2025 FSC-klagomål mail.docx", "A 12793-2025")</f>
        <v/>
      </c>
      <c r="X60">
        <f>HYPERLINK("https://klasma.github.io/Logging_1882/tillsyn/A 12793-2025 tillsynsbegäran.docx", "A 12793-2025")</f>
        <v/>
      </c>
      <c r="Y60">
        <f>HYPERLINK("https://klasma.github.io/Logging_1882/tillsynsmail/A 12793-2025 tillsynsbegäran mail.docx", "A 12793-2025")</f>
        <v/>
      </c>
      <c r="Z60">
        <f>HYPERLINK("https://klasma.github.io/Logging_1882/fåglar/A 12793-2025 prioriterade fågelarter.docx", "A 12793-2025")</f>
        <v/>
      </c>
    </row>
    <row r="61" ht="15" customHeight="1">
      <c r="A61" t="inlineStr">
        <is>
          <t>A 32037-2024</t>
        </is>
      </c>
      <c r="B61" s="1" t="n">
        <v>45510</v>
      </c>
      <c r="C61" s="1" t="n">
        <v>45950</v>
      </c>
      <c r="D61" t="inlineStr">
        <is>
          <t>ÖREBRO LÄN</t>
        </is>
      </c>
      <c r="E61" t="inlineStr">
        <is>
          <t>ASKERSUND</t>
        </is>
      </c>
      <c r="G61" t="n">
        <v>8.199999999999999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Svart trolldruva</t>
        </is>
      </c>
      <c r="S61">
        <f>HYPERLINK("https://klasma.github.io/Logging_1882/artfynd/A 32037-2024 artfynd.xlsx", "A 32037-2024")</f>
        <v/>
      </c>
      <c r="T61">
        <f>HYPERLINK("https://klasma.github.io/Logging_1882/kartor/A 32037-2024 karta.png", "A 32037-2024")</f>
        <v/>
      </c>
      <c r="V61">
        <f>HYPERLINK("https://klasma.github.io/Logging_1882/klagomål/A 32037-2024 FSC-klagomål.docx", "A 32037-2024")</f>
        <v/>
      </c>
      <c r="W61">
        <f>HYPERLINK("https://klasma.github.io/Logging_1882/klagomålsmail/A 32037-2024 FSC-klagomål mail.docx", "A 32037-2024")</f>
        <v/>
      </c>
      <c r="X61">
        <f>HYPERLINK("https://klasma.github.io/Logging_1882/tillsyn/A 32037-2024 tillsynsbegäran.docx", "A 32037-2024")</f>
        <v/>
      </c>
      <c r="Y61">
        <f>HYPERLINK("https://klasma.github.io/Logging_1882/tillsynsmail/A 32037-2024 tillsynsbegäran mail.docx", "A 32037-2024")</f>
        <v/>
      </c>
    </row>
    <row r="62" ht="15" customHeight="1">
      <c r="A62" t="inlineStr">
        <is>
          <t>A 1347-2021</t>
        </is>
      </c>
      <c r="B62" s="1" t="n">
        <v>44208</v>
      </c>
      <c r="C62" s="1" t="n">
        <v>45950</v>
      </c>
      <c r="D62" t="inlineStr">
        <is>
          <t>ÖREBRO LÄN</t>
        </is>
      </c>
      <c r="E62" t="inlineStr">
        <is>
          <t>ASKERSUND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5218-2021</t>
        </is>
      </c>
      <c r="B63" s="1" t="n">
        <v>44228</v>
      </c>
      <c r="C63" s="1" t="n">
        <v>45950</v>
      </c>
      <c r="D63" t="inlineStr">
        <is>
          <t>ÖREBRO LÄN</t>
        </is>
      </c>
      <c r="E63" t="inlineStr">
        <is>
          <t>ASKERSUND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16548-2021</t>
        </is>
      </c>
      <c r="B64" s="1" t="n">
        <v>44293.7392824074</v>
      </c>
      <c r="C64" s="1" t="n">
        <v>45950</v>
      </c>
      <c r="D64" t="inlineStr">
        <is>
          <t>ÖREBRO LÄN</t>
        </is>
      </c>
      <c r="E64" t="inlineStr">
        <is>
          <t>ASKERSUND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60240-2021</t>
        </is>
      </c>
      <c r="B65" s="1" t="n">
        <v>44495</v>
      </c>
      <c r="C65" s="1" t="n">
        <v>45950</v>
      </c>
      <c r="D65" t="inlineStr">
        <is>
          <t>ÖREBRO LÄN</t>
        </is>
      </c>
      <c r="E65" t="inlineStr">
        <is>
          <t>ASKERSUND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26549-2021</t>
        </is>
      </c>
      <c r="B66" s="1" t="n">
        <v>44348.52565972223</v>
      </c>
      <c r="C66" s="1" t="n">
        <v>45950</v>
      </c>
      <c r="D66" t="inlineStr">
        <is>
          <t>ÖREBRO LÄN</t>
        </is>
      </c>
      <c r="E66" t="inlineStr">
        <is>
          <t>ASKERSUND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66235-2021</t>
        </is>
      </c>
      <c r="B67" s="1" t="n">
        <v>44518</v>
      </c>
      <c r="C67" s="1" t="n">
        <v>45950</v>
      </c>
      <c r="D67" t="inlineStr">
        <is>
          <t>ÖREBRO LÄN</t>
        </is>
      </c>
      <c r="E67" t="inlineStr">
        <is>
          <t>ASKERSUND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51186-2021</t>
        </is>
      </c>
      <c r="B68" s="1" t="n">
        <v>44461.47859953704</v>
      </c>
      <c r="C68" s="1" t="n">
        <v>45950</v>
      </c>
      <c r="D68" t="inlineStr">
        <is>
          <t>ÖREBRO LÄN</t>
        </is>
      </c>
      <c r="E68" t="inlineStr">
        <is>
          <t>ASKERSUND</t>
        </is>
      </c>
      <c r="F68" t="inlineStr">
        <is>
          <t>Sveaskog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38359-2022</t>
        </is>
      </c>
      <c r="B69" s="1" t="n">
        <v>44812</v>
      </c>
      <c r="C69" s="1" t="n">
        <v>45950</v>
      </c>
      <c r="D69" t="inlineStr">
        <is>
          <t>ÖREBRO LÄN</t>
        </is>
      </c>
      <c r="E69" t="inlineStr">
        <is>
          <t>ASKERSUND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68859-2021</t>
        </is>
      </c>
      <c r="B70" s="1" t="n">
        <v>44530.40655092592</v>
      </c>
      <c r="C70" s="1" t="n">
        <v>45950</v>
      </c>
      <c r="D70" t="inlineStr">
        <is>
          <t>ÖREBRO LÄN</t>
        </is>
      </c>
      <c r="E70" t="inlineStr">
        <is>
          <t>ASKERSUND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35303-2022</t>
        </is>
      </c>
      <c r="B71" s="1" t="n">
        <v>44798</v>
      </c>
      <c r="C71" s="1" t="n">
        <v>45950</v>
      </c>
      <c r="D71" t="inlineStr">
        <is>
          <t>ÖREBRO LÄN</t>
        </is>
      </c>
      <c r="E71" t="inlineStr">
        <is>
          <t>ASKERSUND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23700-2022</t>
        </is>
      </c>
      <c r="B72" s="1" t="n">
        <v>44721</v>
      </c>
      <c r="C72" s="1" t="n">
        <v>45950</v>
      </c>
      <c r="D72" t="inlineStr">
        <is>
          <t>ÖREBRO LÄN</t>
        </is>
      </c>
      <c r="E72" t="inlineStr">
        <is>
          <t>ASKERSUND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69556-2020</t>
        </is>
      </c>
      <c r="B73" s="1" t="n">
        <v>44194</v>
      </c>
      <c r="C73" s="1" t="n">
        <v>45950</v>
      </c>
      <c r="D73" t="inlineStr">
        <is>
          <t>ÖREBRO LÄN</t>
        </is>
      </c>
      <c r="E73" t="inlineStr">
        <is>
          <t>ASKERSUND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7043-2021</t>
        </is>
      </c>
      <c r="B74" s="1" t="n">
        <v>44237</v>
      </c>
      <c r="C74" s="1" t="n">
        <v>45950</v>
      </c>
      <c r="D74" t="inlineStr">
        <is>
          <t>ÖREBRO LÄN</t>
        </is>
      </c>
      <c r="E74" t="inlineStr">
        <is>
          <t>ASKERSUND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7045-2021</t>
        </is>
      </c>
      <c r="B75" s="1" t="n">
        <v>44237</v>
      </c>
      <c r="C75" s="1" t="n">
        <v>45950</v>
      </c>
      <c r="D75" t="inlineStr">
        <is>
          <t>ÖREBRO LÄN</t>
        </is>
      </c>
      <c r="E75" t="inlineStr">
        <is>
          <t>ASKERSUND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59557-2021</t>
        </is>
      </c>
      <c r="B76" s="1" t="n">
        <v>44491</v>
      </c>
      <c r="C76" s="1" t="n">
        <v>45950</v>
      </c>
      <c r="D76" t="inlineStr">
        <is>
          <t>ÖREBRO LÄN</t>
        </is>
      </c>
      <c r="E76" t="inlineStr">
        <is>
          <t>ASKERSUND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42839-2021</t>
        </is>
      </c>
      <c r="B77" s="1" t="n">
        <v>44430</v>
      </c>
      <c r="C77" s="1" t="n">
        <v>45950</v>
      </c>
      <c r="D77" t="inlineStr">
        <is>
          <t>ÖREBRO LÄN</t>
        </is>
      </c>
      <c r="E77" t="inlineStr">
        <is>
          <t>ASKERSUND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20506-2021</t>
        </is>
      </c>
      <c r="B78" s="1" t="n">
        <v>44315</v>
      </c>
      <c r="C78" s="1" t="n">
        <v>45950</v>
      </c>
      <c r="D78" t="inlineStr">
        <is>
          <t>ÖREBRO LÄN</t>
        </is>
      </c>
      <c r="E78" t="inlineStr">
        <is>
          <t>ASKERSUND</t>
        </is>
      </c>
      <c r="G78" t="n">
        <v>5.5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4531-2021</t>
        </is>
      </c>
      <c r="B79" s="1" t="n">
        <v>44229</v>
      </c>
      <c r="C79" s="1" t="n">
        <v>45950</v>
      </c>
      <c r="D79" t="inlineStr">
        <is>
          <t>ÖREBRO LÄN</t>
        </is>
      </c>
      <c r="E79" t="inlineStr">
        <is>
          <t>ASKERSUND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64901-2020</t>
        </is>
      </c>
      <c r="B80" s="1" t="n">
        <v>44167</v>
      </c>
      <c r="C80" s="1" t="n">
        <v>45950</v>
      </c>
      <c r="D80" t="inlineStr">
        <is>
          <t>ÖREBRO LÄN</t>
        </is>
      </c>
      <c r="E80" t="inlineStr">
        <is>
          <t>ASKERSUND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7400-2022</t>
        </is>
      </c>
      <c r="B81" s="1" t="n">
        <v>44606</v>
      </c>
      <c r="C81" s="1" t="n">
        <v>45950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56014-2022</t>
        </is>
      </c>
      <c r="B82" s="1" t="n">
        <v>44889.51722222222</v>
      </c>
      <c r="C82" s="1" t="n">
        <v>45950</v>
      </c>
      <c r="D82" t="inlineStr">
        <is>
          <t>ÖREBRO LÄN</t>
        </is>
      </c>
      <c r="E82" t="inlineStr">
        <is>
          <t>ASKERSUND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7468-2022</t>
        </is>
      </c>
      <c r="B83" s="1" t="n">
        <v>44607</v>
      </c>
      <c r="C83" s="1" t="n">
        <v>45950</v>
      </c>
      <c r="D83" t="inlineStr">
        <is>
          <t>ÖREBRO LÄN</t>
        </is>
      </c>
      <c r="E83" t="inlineStr">
        <is>
          <t>ASKERSUND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68719-2021</t>
        </is>
      </c>
      <c r="B84" s="1" t="n">
        <v>44529</v>
      </c>
      <c r="C84" s="1" t="n">
        <v>45950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68450-2020</t>
        </is>
      </c>
      <c r="B85" s="1" t="n">
        <v>44186</v>
      </c>
      <c r="C85" s="1" t="n">
        <v>45950</v>
      </c>
      <c r="D85" t="inlineStr">
        <is>
          <t>ÖREBRO LÄN</t>
        </is>
      </c>
      <c r="E85" t="inlineStr">
        <is>
          <t>ASKERSUND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56360-2021</t>
        </is>
      </c>
      <c r="B86" s="1" t="n">
        <v>44480.42299768519</v>
      </c>
      <c r="C86" s="1" t="n">
        <v>45950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64115-2021</t>
        </is>
      </c>
      <c r="B87" s="1" t="n">
        <v>44509</v>
      </c>
      <c r="C87" s="1" t="n">
        <v>45950</v>
      </c>
      <c r="D87" t="inlineStr">
        <is>
          <t>ÖREBRO LÄN</t>
        </is>
      </c>
      <c r="E87" t="inlineStr">
        <is>
          <t>ASKERSUND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9172-2022</t>
        </is>
      </c>
      <c r="B88" s="1" t="n">
        <v>44615</v>
      </c>
      <c r="C88" s="1" t="n">
        <v>45950</v>
      </c>
      <c r="D88" t="inlineStr">
        <is>
          <t>ÖREBRO LÄN</t>
        </is>
      </c>
      <c r="E88" t="inlineStr">
        <is>
          <t>ASKERSUND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33157-2021</t>
        </is>
      </c>
      <c r="B89" s="1" t="n">
        <v>44376.68837962963</v>
      </c>
      <c r="C89" s="1" t="n">
        <v>45950</v>
      </c>
      <c r="D89" t="inlineStr">
        <is>
          <t>ÖREBRO LÄN</t>
        </is>
      </c>
      <c r="E89" t="inlineStr">
        <is>
          <t>ASKERSUND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51180-2021</t>
        </is>
      </c>
      <c r="B90" s="1" t="n">
        <v>44461.47516203704</v>
      </c>
      <c r="C90" s="1" t="n">
        <v>45950</v>
      </c>
      <c r="D90" t="inlineStr">
        <is>
          <t>ÖREBRO LÄN</t>
        </is>
      </c>
      <c r="E90" t="inlineStr">
        <is>
          <t>ASKERSUND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32578-2022</t>
        </is>
      </c>
      <c r="B91" s="1" t="n">
        <v>44783</v>
      </c>
      <c r="C91" s="1" t="n">
        <v>45950</v>
      </c>
      <c r="D91" t="inlineStr">
        <is>
          <t>ÖREBRO LÄN</t>
        </is>
      </c>
      <c r="E91" t="inlineStr">
        <is>
          <t>ASKERSUND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25860-2022</t>
        </is>
      </c>
      <c r="B92" s="1" t="n">
        <v>44733</v>
      </c>
      <c r="C92" s="1" t="n">
        <v>45950</v>
      </c>
      <c r="D92" t="inlineStr">
        <is>
          <t>ÖREBRO LÄN</t>
        </is>
      </c>
      <c r="E92" t="inlineStr">
        <is>
          <t>ASKERSUND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50137-2021</t>
        </is>
      </c>
      <c r="B93" s="1" t="n">
        <v>44456</v>
      </c>
      <c r="C93" s="1" t="n">
        <v>45950</v>
      </c>
      <c r="D93" t="inlineStr">
        <is>
          <t>ÖREBRO LÄN</t>
        </is>
      </c>
      <c r="E93" t="inlineStr">
        <is>
          <t>ASKERSUND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50251-2021</t>
        </is>
      </c>
      <c r="B94" s="1" t="n">
        <v>44458</v>
      </c>
      <c r="C94" s="1" t="n">
        <v>45950</v>
      </c>
      <c r="D94" t="inlineStr">
        <is>
          <t>ÖREBRO LÄN</t>
        </is>
      </c>
      <c r="E94" t="inlineStr">
        <is>
          <t>ASKERSUND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40999-2022</t>
        </is>
      </c>
      <c r="B95" s="1" t="n">
        <v>44825.50923611111</v>
      </c>
      <c r="C95" s="1" t="n">
        <v>45950</v>
      </c>
      <c r="D95" t="inlineStr">
        <is>
          <t>ÖREBRO LÄN</t>
        </is>
      </c>
      <c r="E95" t="inlineStr">
        <is>
          <t>ASKERSUND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65485-2021</t>
        </is>
      </c>
      <c r="B96" s="1" t="n">
        <v>44516.35936342592</v>
      </c>
      <c r="C96" s="1" t="n">
        <v>45950</v>
      </c>
      <c r="D96" t="inlineStr">
        <is>
          <t>ÖREBRO LÄN</t>
        </is>
      </c>
      <c r="E96" t="inlineStr">
        <is>
          <t>ASKERSUND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45297-2022</t>
        </is>
      </c>
      <c r="B97" s="1" t="n">
        <v>44844</v>
      </c>
      <c r="C97" s="1" t="n">
        <v>45950</v>
      </c>
      <c r="D97" t="inlineStr">
        <is>
          <t>ÖREBRO LÄN</t>
        </is>
      </c>
      <c r="E97" t="inlineStr">
        <is>
          <t>ASKERSUND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68432-2020</t>
        </is>
      </c>
      <c r="B98" s="1" t="n">
        <v>44186</v>
      </c>
      <c r="C98" s="1" t="n">
        <v>45950</v>
      </c>
      <c r="D98" t="inlineStr">
        <is>
          <t>ÖREBRO LÄN</t>
        </is>
      </c>
      <c r="E98" t="inlineStr">
        <is>
          <t>ASKERSUND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39597-2021</t>
        </is>
      </c>
      <c r="B99" s="1" t="n">
        <v>44413</v>
      </c>
      <c r="C99" s="1" t="n">
        <v>45950</v>
      </c>
      <c r="D99" t="inlineStr">
        <is>
          <t>ÖREBRO LÄN</t>
        </is>
      </c>
      <c r="E99" t="inlineStr">
        <is>
          <t>ASKERSUND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52602-2021</t>
        </is>
      </c>
      <c r="B100" s="1" t="n">
        <v>44466.59140046296</v>
      </c>
      <c r="C100" s="1" t="n">
        <v>45950</v>
      </c>
      <c r="D100" t="inlineStr">
        <is>
          <t>ÖREBRO LÄN</t>
        </is>
      </c>
      <c r="E100" t="inlineStr">
        <is>
          <t>ASKERSUND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7481-2022</t>
        </is>
      </c>
      <c r="B101" s="1" t="n">
        <v>44607</v>
      </c>
      <c r="C101" s="1" t="n">
        <v>45950</v>
      </c>
      <c r="D101" t="inlineStr">
        <is>
          <t>ÖREBRO LÄN</t>
        </is>
      </c>
      <c r="E101" t="inlineStr">
        <is>
          <t>ASKERSUND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17826-2021</t>
        </is>
      </c>
      <c r="B102" s="1" t="n">
        <v>44300</v>
      </c>
      <c r="C102" s="1" t="n">
        <v>45950</v>
      </c>
      <c r="D102" t="inlineStr">
        <is>
          <t>ÖREBRO LÄN</t>
        </is>
      </c>
      <c r="E102" t="inlineStr">
        <is>
          <t>ASKERSUND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17870-2021</t>
        </is>
      </c>
      <c r="B103" s="1" t="n">
        <v>44300</v>
      </c>
      <c r="C103" s="1" t="n">
        <v>45950</v>
      </c>
      <c r="D103" t="inlineStr">
        <is>
          <t>ÖREBRO LÄN</t>
        </is>
      </c>
      <c r="E103" t="inlineStr">
        <is>
          <t>ASKERSUND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39579-2022</t>
        </is>
      </c>
      <c r="B104" s="1" t="n">
        <v>44818</v>
      </c>
      <c r="C104" s="1" t="n">
        <v>45950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25661-2021</t>
        </is>
      </c>
      <c r="B105" s="1" t="n">
        <v>44343.5646875</v>
      </c>
      <c r="C105" s="1" t="n">
        <v>45950</v>
      </c>
      <c r="D105" t="inlineStr">
        <is>
          <t>ÖREBRO LÄN</t>
        </is>
      </c>
      <c r="E105" t="inlineStr">
        <is>
          <t>ASKERSUND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25724-2021</t>
        </is>
      </c>
      <c r="B106" s="1" t="n">
        <v>44343.62412037037</v>
      </c>
      <c r="C106" s="1" t="n">
        <v>45950</v>
      </c>
      <c r="D106" t="inlineStr">
        <is>
          <t>ÖREBRO LÄN</t>
        </is>
      </c>
      <c r="E106" t="inlineStr">
        <is>
          <t>ASKERSUND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13502-2022</t>
        </is>
      </c>
      <c r="B107" s="1" t="n">
        <v>44647.87050925926</v>
      </c>
      <c r="C107" s="1" t="n">
        <v>45950</v>
      </c>
      <c r="D107" t="inlineStr">
        <is>
          <t>ÖREBRO LÄN</t>
        </is>
      </c>
      <c r="E107" t="inlineStr">
        <is>
          <t>ASKERSUND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50559-2021</t>
        </is>
      </c>
      <c r="B108" s="1" t="n">
        <v>44459</v>
      </c>
      <c r="C108" s="1" t="n">
        <v>45950</v>
      </c>
      <c r="D108" t="inlineStr">
        <is>
          <t>ÖREBRO LÄN</t>
        </is>
      </c>
      <c r="E108" t="inlineStr">
        <is>
          <t>ASKERSUND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58145-2021</t>
        </is>
      </c>
      <c r="B109" s="1" t="n">
        <v>44487</v>
      </c>
      <c r="C109" s="1" t="n">
        <v>45950</v>
      </c>
      <c r="D109" t="inlineStr">
        <is>
          <t>ÖREBRO LÄN</t>
        </is>
      </c>
      <c r="E109" t="inlineStr">
        <is>
          <t>ASKERSUND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64007-2021</t>
        </is>
      </c>
      <c r="B110" s="1" t="n">
        <v>44510.28791666667</v>
      </c>
      <c r="C110" s="1" t="n">
        <v>45950</v>
      </c>
      <c r="D110" t="inlineStr">
        <is>
          <t>ÖREBRO LÄN</t>
        </is>
      </c>
      <c r="E110" t="inlineStr">
        <is>
          <t>ASKERSUND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29390-2022</t>
        </is>
      </c>
      <c r="B111" s="1" t="n">
        <v>44753</v>
      </c>
      <c r="C111" s="1" t="n">
        <v>45950</v>
      </c>
      <c r="D111" t="inlineStr">
        <is>
          <t>ÖREBRO LÄN</t>
        </is>
      </c>
      <c r="E111" t="inlineStr">
        <is>
          <t>ASKERSUND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51402-2022</t>
        </is>
      </c>
      <c r="B112" s="1" t="n">
        <v>44866</v>
      </c>
      <c r="C112" s="1" t="n">
        <v>45950</v>
      </c>
      <c r="D112" t="inlineStr">
        <is>
          <t>ÖREBRO LÄN</t>
        </is>
      </c>
      <c r="E112" t="inlineStr">
        <is>
          <t>ASKERSUND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68831-2020</t>
        </is>
      </c>
      <c r="B113" s="1" t="n">
        <v>44187</v>
      </c>
      <c r="C113" s="1" t="n">
        <v>45950</v>
      </c>
      <c r="D113" t="inlineStr">
        <is>
          <t>ÖREBRO LÄN</t>
        </is>
      </c>
      <c r="E113" t="inlineStr">
        <is>
          <t>ASKERSUND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25720-2021</t>
        </is>
      </c>
      <c r="B114" s="1" t="n">
        <v>44343.61642361111</v>
      </c>
      <c r="C114" s="1" t="n">
        <v>45950</v>
      </c>
      <c r="D114" t="inlineStr">
        <is>
          <t>ÖREBRO LÄN</t>
        </is>
      </c>
      <c r="E114" t="inlineStr">
        <is>
          <t>ASKERSUND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25729-2021</t>
        </is>
      </c>
      <c r="B115" s="1" t="n">
        <v>44343.62988425926</v>
      </c>
      <c r="C115" s="1" t="n">
        <v>45950</v>
      </c>
      <c r="D115" t="inlineStr">
        <is>
          <t>ÖREBRO LÄN</t>
        </is>
      </c>
      <c r="E115" t="inlineStr">
        <is>
          <t>ASKERSUND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166-2021</t>
        </is>
      </c>
      <c r="B116" s="1" t="n">
        <v>44200</v>
      </c>
      <c r="C116" s="1" t="n">
        <v>45950</v>
      </c>
      <c r="D116" t="inlineStr">
        <is>
          <t>ÖREBRO LÄN</t>
        </is>
      </c>
      <c r="E116" t="inlineStr">
        <is>
          <t>ASKERSUND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28949-2021</t>
        </is>
      </c>
      <c r="B117" s="1" t="n">
        <v>44358</v>
      </c>
      <c r="C117" s="1" t="n">
        <v>45950</v>
      </c>
      <c r="D117" t="inlineStr">
        <is>
          <t>ÖREBRO LÄN</t>
        </is>
      </c>
      <c r="E117" t="inlineStr">
        <is>
          <t>ASKERSUND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42830-2021</t>
        </is>
      </c>
      <c r="B118" s="1" t="n">
        <v>44430</v>
      </c>
      <c r="C118" s="1" t="n">
        <v>45950</v>
      </c>
      <c r="D118" t="inlineStr">
        <is>
          <t>ÖREBRO LÄN</t>
        </is>
      </c>
      <c r="E118" t="inlineStr">
        <is>
          <t>ASKERSUND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25059-2022</t>
        </is>
      </c>
      <c r="B119" s="1" t="n">
        <v>44729</v>
      </c>
      <c r="C119" s="1" t="n">
        <v>45950</v>
      </c>
      <c r="D119" t="inlineStr">
        <is>
          <t>ÖREBRO LÄN</t>
        </is>
      </c>
      <c r="E119" t="inlineStr">
        <is>
          <t>ASKERSUND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68343-2021</t>
        </is>
      </c>
      <c r="B120" s="1" t="n">
        <v>44528.6599074074</v>
      </c>
      <c r="C120" s="1" t="n">
        <v>45950</v>
      </c>
      <c r="D120" t="inlineStr">
        <is>
          <t>ÖREBRO LÄN</t>
        </is>
      </c>
      <c r="E120" t="inlineStr">
        <is>
          <t>ASKERSUND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66879-2021</t>
        </is>
      </c>
      <c r="B121" s="1" t="n">
        <v>44522</v>
      </c>
      <c r="C121" s="1" t="n">
        <v>45950</v>
      </c>
      <c r="D121" t="inlineStr">
        <is>
          <t>ÖREBRO LÄN</t>
        </is>
      </c>
      <c r="E121" t="inlineStr">
        <is>
          <t>ASKERSUND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32573-2022</t>
        </is>
      </c>
      <c r="B122" s="1" t="n">
        <v>44783.38261574074</v>
      </c>
      <c r="C122" s="1" t="n">
        <v>45950</v>
      </c>
      <c r="D122" t="inlineStr">
        <is>
          <t>ÖREBRO LÄN</t>
        </is>
      </c>
      <c r="E122" t="inlineStr">
        <is>
          <t>ASKERSUND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32325-2022</t>
        </is>
      </c>
      <c r="B123" s="1" t="n">
        <v>44781</v>
      </c>
      <c r="C123" s="1" t="n">
        <v>45950</v>
      </c>
      <c r="D123" t="inlineStr">
        <is>
          <t>ÖREBRO LÄN</t>
        </is>
      </c>
      <c r="E123" t="inlineStr">
        <is>
          <t>ASKERSUND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36080-2021</t>
        </is>
      </c>
      <c r="B124" s="1" t="n">
        <v>44389</v>
      </c>
      <c r="C124" s="1" t="n">
        <v>45950</v>
      </c>
      <c r="D124" t="inlineStr">
        <is>
          <t>ÖREBRO LÄN</t>
        </is>
      </c>
      <c r="E124" t="inlineStr">
        <is>
          <t>ASKERSUND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35796-2021</t>
        </is>
      </c>
      <c r="B125" s="1" t="n">
        <v>44386</v>
      </c>
      <c r="C125" s="1" t="n">
        <v>45950</v>
      </c>
      <c r="D125" t="inlineStr">
        <is>
          <t>ÖREBRO LÄN</t>
        </is>
      </c>
      <c r="E125" t="inlineStr">
        <is>
          <t>ASKERSUND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47517-2021</t>
        </is>
      </c>
      <c r="B126" s="1" t="n">
        <v>44447</v>
      </c>
      <c r="C126" s="1" t="n">
        <v>45950</v>
      </c>
      <c r="D126" t="inlineStr">
        <is>
          <t>ÖREBRO LÄN</t>
        </is>
      </c>
      <c r="E126" t="inlineStr">
        <is>
          <t>ASKERSUND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44150-2021</t>
        </is>
      </c>
      <c r="B127" s="1" t="n">
        <v>44434</v>
      </c>
      <c r="C127" s="1" t="n">
        <v>45950</v>
      </c>
      <c r="D127" t="inlineStr">
        <is>
          <t>ÖREBRO LÄN</t>
        </is>
      </c>
      <c r="E127" t="inlineStr">
        <is>
          <t>ASKERSUND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48428-2021</t>
        </is>
      </c>
      <c r="B128" s="1" t="n">
        <v>44449</v>
      </c>
      <c r="C128" s="1" t="n">
        <v>45950</v>
      </c>
      <c r="D128" t="inlineStr">
        <is>
          <t>ÖREBRO LÄN</t>
        </is>
      </c>
      <c r="E128" t="inlineStr">
        <is>
          <t>ASKERSUND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48463-2021</t>
        </is>
      </c>
      <c r="B129" s="1" t="n">
        <v>44452.38803240741</v>
      </c>
      <c r="C129" s="1" t="n">
        <v>45950</v>
      </c>
      <c r="D129" t="inlineStr">
        <is>
          <t>ÖREBRO LÄN</t>
        </is>
      </c>
      <c r="E129" t="inlineStr">
        <is>
          <t>ASKERSUND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64008-2021</t>
        </is>
      </c>
      <c r="B130" s="1" t="n">
        <v>44510.29388888889</v>
      </c>
      <c r="C130" s="1" t="n">
        <v>45950</v>
      </c>
      <c r="D130" t="inlineStr">
        <is>
          <t>ÖREBRO LÄN</t>
        </is>
      </c>
      <c r="E130" t="inlineStr">
        <is>
          <t>ASKERSUND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51227-2021</t>
        </is>
      </c>
      <c r="B131" s="1" t="n">
        <v>44461.51197916667</v>
      </c>
      <c r="C131" s="1" t="n">
        <v>45950</v>
      </c>
      <c r="D131" t="inlineStr">
        <is>
          <t>ÖREBRO LÄN</t>
        </is>
      </c>
      <c r="E131" t="inlineStr">
        <is>
          <t>ASKERSUND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38271-2021</t>
        </is>
      </c>
      <c r="B132" s="1" t="n">
        <v>44405</v>
      </c>
      <c r="C132" s="1" t="n">
        <v>45950</v>
      </c>
      <c r="D132" t="inlineStr">
        <is>
          <t>ÖREBRO LÄN</t>
        </is>
      </c>
      <c r="E132" t="inlineStr">
        <is>
          <t>ASKERSUND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40404-2021</t>
        </is>
      </c>
      <c r="B133" s="1" t="n">
        <v>44419</v>
      </c>
      <c r="C133" s="1" t="n">
        <v>45950</v>
      </c>
      <c r="D133" t="inlineStr">
        <is>
          <t>ÖREBRO LÄN</t>
        </is>
      </c>
      <c r="E133" t="inlineStr">
        <is>
          <t>ASKERSUND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41252-2021</t>
        </is>
      </c>
      <c r="B134" s="1" t="n">
        <v>44424</v>
      </c>
      <c r="C134" s="1" t="n">
        <v>45950</v>
      </c>
      <c r="D134" t="inlineStr">
        <is>
          <t>ÖREBRO LÄN</t>
        </is>
      </c>
      <c r="E134" t="inlineStr">
        <is>
          <t>ASKERSUND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30878-2022</t>
        </is>
      </c>
      <c r="B135" s="1" t="n">
        <v>44767</v>
      </c>
      <c r="C135" s="1" t="n">
        <v>45950</v>
      </c>
      <c r="D135" t="inlineStr">
        <is>
          <t>ÖREBRO LÄN</t>
        </is>
      </c>
      <c r="E135" t="inlineStr">
        <is>
          <t>ASKERSUND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30787-2022</t>
        </is>
      </c>
      <c r="B136" s="1" t="n">
        <v>44764</v>
      </c>
      <c r="C136" s="1" t="n">
        <v>45950</v>
      </c>
      <c r="D136" t="inlineStr">
        <is>
          <t>ÖREBRO LÄN</t>
        </is>
      </c>
      <c r="E136" t="inlineStr">
        <is>
          <t>ASKERSUND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46966-2021</t>
        </is>
      </c>
      <c r="B137" s="1" t="n">
        <v>44446</v>
      </c>
      <c r="C137" s="1" t="n">
        <v>45950</v>
      </c>
      <c r="D137" t="inlineStr">
        <is>
          <t>ÖREBRO LÄN</t>
        </is>
      </c>
      <c r="E137" t="inlineStr">
        <is>
          <t>ASKERSUND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46954-2021</t>
        </is>
      </c>
      <c r="B138" s="1" t="n">
        <v>44446</v>
      </c>
      <c r="C138" s="1" t="n">
        <v>45950</v>
      </c>
      <c r="D138" t="inlineStr">
        <is>
          <t>ÖREBRO LÄN</t>
        </is>
      </c>
      <c r="E138" t="inlineStr">
        <is>
          <t>ASKERSUND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49308-2021</t>
        </is>
      </c>
      <c r="B139" s="1" t="n">
        <v>44454.50037037037</v>
      </c>
      <c r="C139" s="1" t="n">
        <v>45950</v>
      </c>
      <c r="D139" t="inlineStr">
        <is>
          <t>ÖREBRO LÄN</t>
        </is>
      </c>
      <c r="E139" t="inlineStr">
        <is>
          <t>ASKERSUND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56294-2021</t>
        </is>
      </c>
      <c r="B140" s="1" t="n">
        <v>44480</v>
      </c>
      <c r="C140" s="1" t="n">
        <v>45950</v>
      </c>
      <c r="D140" t="inlineStr">
        <is>
          <t>ÖREBRO LÄN</t>
        </is>
      </c>
      <c r="E140" t="inlineStr">
        <is>
          <t>ASKERSUND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56363-2021</t>
        </is>
      </c>
      <c r="B141" s="1" t="n">
        <v>44480</v>
      </c>
      <c r="C141" s="1" t="n">
        <v>45950</v>
      </c>
      <c r="D141" t="inlineStr">
        <is>
          <t>ÖREBRO LÄN</t>
        </is>
      </c>
      <c r="E141" t="inlineStr">
        <is>
          <t>ASKERSUND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40589-2021</t>
        </is>
      </c>
      <c r="B142" s="1" t="n">
        <v>44420</v>
      </c>
      <c r="C142" s="1" t="n">
        <v>45950</v>
      </c>
      <c r="D142" t="inlineStr">
        <is>
          <t>ÖREBRO LÄN</t>
        </is>
      </c>
      <c r="E142" t="inlineStr">
        <is>
          <t>ASKERSUND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47371-2022</t>
        </is>
      </c>
      <c r="B143" s="1" t="n">
        <v>44853</v>
      </c>
      <c r="C143" s="1" t="n">
        <v>45950</v>
      </c>
      <c r="D143" t="inlineStr">
        <is>
          <t>ÖREBRO LÄN</t>
        </is>
      </c>
      <c r="E143" t="inlineStr">
        <is>
          <t>ASKERSUND</t>
        </is>
      </c>
      <c r="G143" t="n">
        <v>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29997-2022</t>
        </is>
      </c>
      <c r="B144" s="1" t="n">
        <v>44756.86049768519</v>
      </c>
      <c r="C144" s="1" t="n">
        <v>45950</v>
      </c>
      <c r="D144" t="inlineStr">
        <is>
          <t>ÖREBRO LÄN</t>
        </is>
      </c>
      <c r="E144" t="inlineStr">
        <is>
          <t>ASKERSUND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8296-2022</t>
        </is>
      </c>
      <c r="B145" s="1" t="n">
        <v>44610</v>
      </c>
      <c r="C145" s="1" t="n">
        <v>45950</v>
      </c>
      <c r="D145" t="inlineStr">
        <is>
          <t>ÖREBRO LÄN</t>
        </is>
      </c>
      <c r="E145" t="inlineStr">
        <is>
          <t>ASKERSUND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1601-2021</t>
        </is>
      </c>
      <c r="B146" s="1" t="n">
        <v>44209</v>
      </c>
      <c r="C146" s="1" t="n">
        <v>45950</v>
      </c>
      <c r="D146" t="inlineStr">
        <is>
          <t>ÖREBRO LÄN</t>
        </is>
      </c>
      <c r="E146" t="inlineStr">
        <is>
          <t>ASKERSUND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37277-2021</t>
        </is>
      </c>
      <c r="B147" s="1" t="n">
        <v>44397</v>
      </c>
      <c r="C147" s="1" t="n">
        <v>45950</v>
      </c>
      <c r="D147" t="inlineStr">
        <is>
          <t>ÖREBRO LÄN</t>
        </is>
      </c>
      <c r="E147" t="inlineStr">
        <is>
          <t>ASKERSUND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52259-2021</t>
        </is>
      </c>
      <c r="B148" s="1" t="n">
        <v>44463</v>
      </c>
      <c r="C148" s="1" t="n">
        <v>45950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59889-2020</t>
        </is>
      </c>
      <c r="B149" s="1" t="n">
        <v>44151</v>
      </c>
      <c r="C149" s="1" t="n">
        <v>45950</v>
      </c>
      <c r="D149" t="inlineStr">
        <is>
          <t>ÖREBRO LÄN</t>
        </is>
      </c>
      <c r="E149" t="inlineStr">
        <is>
          <t>ASKERSUND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10290-2021</t>
        </is>
      </c>
      <c r="B150" s="1" t="n">
        <v>44256</v>
      </c>
      <c r="C150" s="1" t="n">
        <v>45950</v>
      </c>
      <c r="D150" t="inlineStr">
        <is>
          <t>ÖREBRO LÄN</t>
        </is>
      </c>
      <c r="E150" t="inlineStr">
        <is>
          <t>ASKERSUND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38484-2021</t>
        </is>
      </c>
      <c r="B151" s="1" t="n">
        <v>44407</v>
      </c>
      <c r="C151" s="1" t="n">
        <v>45950</v>
      </c>
      <c r="D151" t="inlineStr">
        <is>
          <t>ÖREBRO LÄN</t>
        </is>
      </c>
      <c r="E151" t="inlineStr">
        <is>
          <t>ASKERSUND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54647-2020</t>
        </is>
      </c>
      <c r="B152" s="1" t="n">
        <v>44127</v>
      </c>
      <c r="C152" s="1" t="n">
        <v>45950</v>
      </c>
      <c r="D152" t="inlineStr">
        <is>
          <t>ÖREBRO LÄN</t>
        </is>
      </c>
      <c r="E152" t="inlineStr">
        <is>
          <t>ASKERSUND</t>
        </is>
      </c>
      <c r="F152" t="inlineStr">
        <is>
          <t>Sveaskog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55733-2020</t>
        </is>
      </c>
      <c r="B153" s="1" t="n">
        <v>44132</v>
      </c>
      <c r="C153" s="1" t="n">
        <v>45950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12289-2022</t>
        </is>
      </c>
      <c r="B154" s="1" t="n">
        <v>44637</v>
      </c>
      <c r="C154" s="1" t="n">
        <v>45950</v>
      </c>
      <c r="D154" t="inlineStr">
        <is>
          <t>ÖREBRO LÄN</t>
        </is>
      </c>
      <c r="E154" t="inlineStr">
        <is>
          <t>ASKERSUND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12290-2022</t>
        </is>
      </c>
      <c r="B155" s="1" t="n">
        <v>44637</v>
      </c>
      <c r="C155" s="1" t="n">
        <v>45950</v>
      </c>
      <c r="D155" t="inlineStr">
        <is>
          <t>ÖREBRO LÄN</t>
        </is>
      </c>
      <c r="E155" t="inlineStr">
        <is>
          <t>ASKERSUND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54069-2020</t>
        </is>
      </c>
      <c r="B156" s="1" t="n">
        <v>44125</v>
      </c>
      <c r="C156" s="1" t="n">
        <v>45950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66010-2021</t>
        </is>
      </c>
      <c r="B157" s="1" t="n">
        <v>44517</v>
      </c>
      <c r="C157" s="1" t="n">
        <v>45950</v>
      </c>
      <c r="D157" t="inlineStr">
        <is>
          <t>ÖREBRO LÄN</t>
        </is>
      </c>
      <c r="E157" t="inlineStr">
        <is>
          <t>ASKERSUND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39605-2021</t>
        </is>
      </c>
      <c r="B158" s="1" t="n">
        <v>44413</v>
      </c>
      <c r="C158" s="1" t="n">
        <v>45950</v>
      </c>
      <c r="D158" t="inlineStr">
        <is>
          <t>ÖREBRO LÄN</t>
        </is>
      </c>
      <c r="E158" t="inlineStr">
        <is>
          <t>ASKERSUND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23720-2021</t>
        </is>
      </c>
      <c r="B159" s="1" t="n">
        <v>44334.75537037037</v>
      </c>
      <c r="C159" s="1" t="n">
        <v>45950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6065-2021</t>
        </is>
      </c>
      <c r="B160" s="1" t="n">
        <v>44232</v>
      </c>
      <c r="C160" s="1" t="n">
        <v>45950</v>
      </c>
      <c r="D160" t="inlineStr">
        <is>
          <t>ÖREBRO LÄN</t>
        </is>
      </c>
      <c r="E160" t="inlineStr">
        <is>
          <t>ASKERSUND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58541-2020</t>
        </is>
      </c>
      <c r="B161" s="1" t="n">
        <v>44145</v>
      </c>
      <c r="C161" s="1" t="n">
        <v>45950</v>
      </c>
      <c r="D161" t="inlineStr">
        <is>
          <t>ÖREBRO LÄN</t>
        </is>
      </c>
      <c r="E161" t="inlineStr">
        <is>
          <t>ASKERSUND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22116-2021</t>
        </is>
      </c>
      <c r="B162" s="1" t="n">
        <v>44323.73480324074</v>
      </c>
      <c r="C162" s="1" t="n">
        <v>45950</v>
      </c>
      <c r="D162" t="inlineStr">
        <is>
          <t>ÖREBRO LÄN</t>
        </is>
      </c>
      <c r="E162" t="inlineStr">
        <is>
          <t>ASKERSUND</t>
        </is>
      </c>
      <c r="F162" t="inlineStr">
        <is>
          <t>Sveaskog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65716-2020</t>
        </is>
      </c>
      <c r="B163" s="1" t="n">
        <v>44174</v>
      </c>
      <c r="C163" s="1" t="n">
        <v>45950</v>
      </c>
      <c r="D163" t="inlineStr">
        <is>
          <t>ÖREBRO LÄN</t>
        </is>
      </c>
      <c r="E163" t="inlineStr">
        <is>
          <t>ASKERSUND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36504-2021</t>
        </is>
      </c>
      <c r="B164" s="1" t="n">
        <v>44391</v>
      </c>
      <c r="C164" s="1" t="n">
        <v>45950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64938-2020</t>
        </is>
      </c>
      <c r="B165" s="1" t="n">
        <v>44172</v>
      </c>
      <c r="C165" s="1" t="n">
        <v>45950</v>
      </c>
      <c r="D165" t="inlineStr">
        <is>
          <t>ÖREBRO LÄN</t>
        </is>
      </c>
      <c r="E165" t="inlineStr">
        <is>
          <t>ASKERSUND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42495-2022</t>
        </is>
      </c>
      <c r="B166" s="1" t="n">
        <v>44831</v>
      </c>
      <c r="C166" s="1" t="n">
        <v>45950</v>
      </c>
      <c r="D166" t="inlineStr">
        <is>
          <t>ÖREBRO LÄN</t>
        </is>
      </c>
      <c r="E166" t="inlineStr">
        <is>
          <t>ASKERSUND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5504-2022</t>
        </is>
      </c>
      <c r="B167" s="1" t="n">
        <v>44595</v>
      </c>
      <c r="C167" s="1" t="n">
        <v>45950</v>
      </c>
      <c r="D167" t="inlineStr">
        <is>
          <t>ÖREBRO LÄN</t>
        </is>
      </c>
      <c r="E167" t="inlineStr">
        <is>
          <t>ASKERSUND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43421-2021</t>
        </is>
      </c>
      <c r="B168" s="1" t="n">
        <v>44432.64310185185</v>
      </c>
      <c r="C168" s="1" t="n">
        <v>45950</v>
      </c>
      <c r="D168" t="inlineStr">
        <is>
          <t>ÖREBRO LÄN</t>
        </is>
      </c>
      <c r="E168" t="inlineStr">
        <is>
          <t>ASKERSUND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60961-2021</t>
        </is>
      </c>
      <c r="B169" s="1" t="n">
        <v>44497</v>
      </c>
      <c r="C169" s="1" t="n">
        <v>45950</v>
      </c>
      <c r="D169" t="inlineStr">
        <is>
          <t>ÖREBRO LÄN</t>
        </is>
      </c>
      <c r="E169" t="inlineStr">
        <is>
          <t>ASKERSUND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57906-2021</t>
        </is>
      </c>
      <c r="B170" s="1" t="n">
        <v>44486</v>
      </c>
      <c r="C170" s="1" t="n">
        <v>45950</v>
      </c>
      <c r="D170" t="inlineStr">
        <is>
          <t>ÖREBRO LÄN</t>
        </is>
      </c>
      <c r="E170" t="inlineStr">
        <is>
          <t>ASKERSUND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25963-2022</t>
        </is>
      </c>
      <c r="B171" s="1" t="n">
        <v>44734</v>
      </c>
      <c r="C171" s="1" t="n">
        <v>45950</v>
      </c>
      <c r="D171" t="inlineStr">
        <is>
          <t>ÖREBRO LÄN</t>
        </is>
      </c>
      <c r="E171" t="inlineStr">
        <is>
          <t>ASKERSUND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63939-2021</t>
        </is>
      </c>
      <c r="B172" s="1" t="n">
        <v>44509.74381944445</v>
      </c>
      <c r="C172" s="1" t="n">
        <v>45950</v>
      </c>
      <c r="D172" t="inlineStr">
        <is>
          <t>ÖREBRO LÄN</t>
        </is>
      </c>
      <c r="E172" t="inlineStr">
        <is>
          <t>ASKERSUND</t>
        </is>
      </c>
      <c r="F172" t="inlineStr">
        <is>
          <t>Sveaskog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12465-2022</t>
        </is>
      </c>
      <c r="B173" s="1" t="n">
        <v>44638</v>
      </c>
      <c r="C173" s="1" t="n">
        <v>45950</v>
      </c>
      <c r="D173" t="inlineStr">
        <is>
          <t>ÖREBRO LÄN</t>
        </is>
      </c>
      <c r="E173" t="inlineStr">
        <is>
          <t>ASKERSUND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31717-2022</t>
        </is>
      </c>
      <c r="B174" s="1" t="n">
        <v>44776.45553240741</v>
      </c>
      <c r="C174" s="1" t="n">
        <v>45950</v>
      </c>
      <c r="D174" t="inlineStr">
        <is>
          <t>ÖREBRO LÄN</t>
        </is>
      </c>
      <c r="E174" t="inlineStr">
        <is>
          <t>ASKERSUND</t>
        </is>
      </c>
      <c r="F174" t="inlineStr">
        <is>
          <t>Sveaskog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52222-2021</t>
        </is>
      </c>
      <c r="B175" s="1" t="n">
        <v>44463.58862268519</v>
      </c>
      <c r="C175" s="1" t="n">
        <v>45950</v>
      </c>
      <c r="D175" t="inlineStr">
        <is>
          <t>ÖREBRO LÄN</t>
        </is>
      </c>
      <c r="E175" t="inlineStr">
        <is>
          <t>ASKERSUND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52938-2021</t>
        </is>
      </c>
      <c r="B176" s="1" t="n">
        <v>44467.58364583334</v>
      </c>
      <c r="C176" s="1" t="n">
        <v>45950</v>
      </c>
      <c r="D176" t="inlineStr">
        <is>
          <t>ÖREBRO LÄN</t>
        </is>
      </c>
      <c r="E176" t="inlineStr">
        <is>
          <t>ASKERSUND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22665-2022</t>
        </is>
      </c>
      <c r="B177" s="1" t="n">
        <v>44714</v>
      </c>
      <c r="C177" s="1" t="n">
        <v>45950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57351-2020</t>
        </is>
      </c>
      <c r="B178" s="1" t="n">
        <v>44139</v>
      </c>
      <c r="C178" s="1" t="n">
        <v>45950</v>
      </c>
      <c r="D178" t="inlineStr">
        <is>
          <t>ÖREBRO LÄN</t>
        </is>
      </c>
      <c r="E178" t="inlineStr">
        <is>
          <t>ASKERSUND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41249-2021</t>
        </is>
      </c>
      <c r="B179" s="1" t="n">
        <v>44424</v>
      </c>
      <c r="C179" s="1" t="n">
        <v>45950</v>
      </c>
      <c r="D179" t="inlineStr">
        <is>
          <t>ÖREBRO LÄN</t>
        </is>
      </c>
      <c r="E179" t="inlineStr">
        <is>
          <t>ASKERSUND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48869-2022</t>
        </is>
      </c>
      <c r="B180" s="1" t="n">
        <v>44859.72824074074</v>
      </c>
      <c r="C180" s="1" t="n">
        <v>45950</v>
      </c>
      <c r="D180" t="inlineStr">
        <is>
          <t>ÖREBRO LÄN</t>
        </is>
      </c>
      <c r="E180" t="inlineStr">
        <is>
          <t>ASKERSUND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62832-2021</t>
        </is>
      </c>
      <c r="B181" s="1" t="n">
        <v>44503</v>
      </c>
      <c r="C181" s="1" t="n">
        <v>45950</v>
      </c>
      <c r="D181" t="inlineStr">
        <is>
          <t>ÖREBRO LÄN</t>
        </is>
      </c>
      <c r="E181" t="inlineStr">
        <is>
          <t>ASKERSUND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51205-2021</t>
        </is>
      </c>
      <c r="B182" s="1" t="n">
        <v>44461.49383101852</v>
      </c>
      <c r="C182" s="1" t="n">
        <v>45950</v>
      </c>
      <c r="D182" t="inlineStr">
        <is>
          <t>ÖREBRO LÄN</t>
        </is>
      </c>
      <c r="E182" t="inlineStr">
        <is>
          <t>ASKERSUND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2991-2023</t>
        </is>
      </c>
      <c r="B183" s="1" t="n">
        <v>44945.72797453704</v>
      </c>
      <c r="C183" s="1" t="n">
        <v>45950</v>
      </c>
      <c r="D183" t="inlineStr">
        <is>
          <t>ÖREBRO LÄN</t>
        </is>
      </c>
      <c r="E183" t="inlineStr">
        <is>
          <t>ASKERSUND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68977-2021</t>
        </is>
      </c>
      <c r="B184" s="1" t="n">
        <v>44530.56172453704</v>
      </c>
      <c r="C184" s="1" t="n">
        <v>45950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12292-2022</t>
        </is>
      </c>
      <c r="B185" s="1" t="n">
        <v>44637</v>
      </c>
      <c r="C185" s="1" t="n">
        <v>45950</v>
      </c>
      <c r="D185" t="inlineStr">
        <is>
          <t>ÖREBRO LÄN</t>
        </is>
      </c>
      <c r="E185" t="inlineStr">
        <is>
          <t>ASKERSUND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25858-2022</t>
        </is>
      </c>
      <c r="B186" s="1" t="n">
        <v>44733.62664351852</v>
      </c>
      <c r="C186" s="1" t="n">
        <v>45950</v>
      </c>
      <c r="D186" t="inlineStr">
        <is>
          <t>ÖREBRO LÄN</t>
        </is>
      </c>
      <c r="E186" t="inlineStr">
        <is>
          <t>ASKERSUND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7544-2024</t>
        </is>
      </c>
      <c r="B187" s="1" t="n">
        <v>45348</v>
      </c>
      <c r="C187" s="1" t="n">
        <v>45950</v>
      </c>
      <c r="D187" t="inlineStr">
        <is>
          <t>ÖREBRO LÄN</t>
        </is>
      </c>
      <c r="E187" t="inlineStr">
        <is>
          <t>ASKERSUND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64778-2021</t>
        </is>
      </c>
      <c r="B188" s="1" t="n">
        <v>44512</v>
      </c>
      <c r="C188" s="1" t="n">
        <v>45950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14464-2021</t>
        </is>
      </c>
      <c r="B189" s="1" t="n">
        <v>44279</v>
      </c>
      <c r="C189" s="1" t="n">
        <v>45950</v>
      </c>
      <c r="D189" t="inlineStr">
        <is>
          <t>ÖREBRO LÄN</t>
        </is>
      </c>
      <c r="E189" t="inlineStr">
        <is>
          <t>ASKERSUND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61570-2021</t>
        </is>
      </c>
      <c r="B190" s="1" t="n">
        <v>44501.44331018518</v>
      </c>
      <c r="C190" s="1" t="n">
        <v>45950</v>
      </c>
      <c r="D190" t="inlineStr">
        <is>
          <t>ÖREBRO LÄN</t>
        </is>
      </c>
      <c r="E190" t="inlineStr">
        <is>
          <t>ASKERSUND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57221-2020</t>
        </is>
      </c>
      <c r="B191" s="1" t="n">
        <v>44139</v>
      </c>
      <c r="C191" s="1" t="n">
        <v>45950</v>
      </c>
      <c r="D191" t="inlineStr">
        <is>
          <t>ÖREBRO LÄN</t>
        </is>
      </c>
      <c r="E191" t="inlineStr">
        <is>
          <t>ASKERSUND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18672-2022</t>
        </is>
      </c>
      <c r="B192" s="1" t="n">
        <v>44687.54699074074</v>
      </c>
      <c r="C192" s="1" t="n">
        <v>45950</v>
      </c>
      <c r="D192" t="inlineStr">
        <is>
          <t>ÖREBRO LÄN</t>
        </is>
      </c>
      <c r="E192" t="inlineStr">
        <is>
          <t>ASKERSUND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64929-2020</t>
        </is>
      </c>
      <c r="B193" s="1" t="n">
        <v>44172</v>
      </c>
      <c r="C193" s="1" t="n">
        <v>45950</v>
      </c>
      <c r="D193" t="inlineStr">
        <is>
          <t>ÖREBRO LÄN</t>
        </is>
      </c>
      <c r="E193" t="inlineStr">
        <is>
          <t>ASKERSUND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63941-2021</t>
        </is>
      </c>
      <c r="B194" s="1" t="n">
        <v>44509.7458449074</v>
      </c>
      <c r="C194" s="1" t="n">
        <v>45950</v>
      </c>
      <c r="D194" t="inlineStr">
        <is>
          <t>ÖREBRO LÄN</t>
        </is>
      </c>
      <c r="E194" t="inlineStr">
        <is>
          <t>ASKERSUND</t>
        </is>
      </c>
      <c r="F194" t="inlineStr">
        <is>
          <t>Sveaskog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34998-2022</t>
        </is>
      </c>
      <c r="B195" s="1" t="n">
        <v>44796</v>
      </c>
      <c r="C195" s="1" t="n">
        <v>45950</v>
      </c>
      <c r="D195" t="inlineStr">
        <is>
          <t>ÖREBRO LÄN</t>
        </is>
      </c>
      <c r="E195" t="inlineStr">
        <is>
          <t>ASKERSUND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63647-2020</t>
        </is>
      </c>
      <c r="B196" s="1" t="n">
        <v>44162</v>
      </c>
      <c r="C196" s="1" t="n">
        <v>45950</v>
      </c>
      <c r="D196" t="inlineStr">
        <is>
          <t>ÖREBRO LÄN</t>
        </is>
      </c>
      <c r="E196" t="inlineStr">
        <is>
          <t>ASKERSUND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65000-2021</t>
        </is>
      </c>
      <c r="B197" s="1" t="n">
        <v>44514</v>
      </c>
      <c r="C197" s="1" t="n">
        <v>45950</v>
      </c>
      <c r="D197" t="inlineStr">
        <is>
          <t>ÖREBRO LÄN</t>
        </is>
      </c>
      <c r="E197" t="inlineStr">
        <is>
          <t>ASKERSUND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12730-2022</t>
        </is>
      </c>
      <c r="B198" s="1" t="n">
        <v>44641</v>
      </c>
      <c r="C198" s="1" t="n">
        <v>45950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67275-2021</t>
        </is>
      </c>
      <c r="B199" s="1" t="n">
        <v>44523</v>
      </c>
      <c r="C199" s="1" t="n">
        <v>45950</v>
      </c>
      <c r="D199" t="inlineStr">
        <is>
          <t>ÖREBRO LÄN</t>
        </is>
      </c>
      <c r="E199" t="inlineStr">
        <is>
          <t>ASKERSUND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829-2021</t>
        </is>
      </c>
      <c r="B200" s="1" t="n">
        <v>44204</v>
      </c>
      <c r="C200" s="1" t="n">
        <v>45950</v>
      </c>
      <c r="D200" t="inlineStr">
        <is>
          <t>ÖREBRO LÄN</t>
        </is>
      </c>
      <c r="E200" t="inlineStr">
        <is>
          <t>ASKERSUND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6904-2023</t>
        </is>
      </c>
      <c r="B201" s="1" t="n">
        <v>44967.51170138889</v>
      </c>
      <c r="C201" s="1" t="n">
        <v>45950</v>
      </c>
      <c r="D201" t="inlineStr">
        <is>
          <t>ÖREBRO LÄN</t>
        </is>
      </c>
      <c r="E201" t="inlineStr">
        <is>
          <t>ASKERSUND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8158-2021</t>
        </is>
      </c>
      <c r="B202" s="1" t="n">
        <v>44244</v>
      </c>
      <c r="C202" s="1" t="n">
        <v>45950</v>
      </c>
      <c r="D202" t="inlineStr">
        <is>
          <t>ÖREBRO LÄN</t>
        </is>
      </c>
      <c r="E202" t="inlineStr">
        <is>
          <t>ASKERSUND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55053-2021</t>
        </is>
      </c>
      <c r="B203" s="1" t="n">
        <v>44474</v>
      </c>
      <c r="C203" s="1" t="n">
        <v>45950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4786-2022</t>
        </is>
      </c>
      <c r="B204" s="1" t="n">
        <v>44592</v>
      </c>
      <c r="C204" s="1" t="n">
        <v>45950</v>
      </c>
      <c r="D204" t="inlineStr">
        <is>
          <t>ÖREBRO LÄN</t>
        </is>
      </c>
      <c r="E204" t="inlineStr">
        <is>
          <t>ASKERSUND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13997-2022</t>
        </is>
      </c>
      <c r="B205" s="1" t="n">
        <v>44650</v>
      </c>
      <c r="C205" s="1" t="n">
        <v>45950</v>
      </c>
      <c r="D205" t="inlineStr">
        <is>
          <t>ÖREBRO LÄN</t>
        </is>
      </c>
      <c r="E205" t="inlineStr">
        <is>
          <t>ASKERSUND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8298-2022</t>
        </is>
      </c>
      <c r="B206" s="1" t="n">
        <v>44610</v>
      </c>
      <c r="C206" s="1" t="n">
        <v>45950</v>
      </c>
      <c r="D206" t="inlineStr">
        <is>
          <t>ÖREBRO LÄN</t>
        </is>
      </c>
      <c r="E206" t="inlineStr">
        <is>
          <t>ASKERSUND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11836-2025</t>
        </is>
      </c>
      <c r="B207" s="1" t="n">
        <v>45728.35930555555</v>
      </c>
      <c r="C207" s="1" t="n">
        <v>45950</v>
      </c>
      <c r="D207" t="inlineStr">
        <is>
          <t>ÖREBRO LÄN</t>
        </is>
      </c>
      <c r="E207" t="inlineStr">
        <is>
          <t>ASKERSUND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46661-2022</t>
        </is>
      </c>
      <c r="B208" s="1" t="n">
        <v>44850</v>
      </c>
      <c r="C208" s="1" t="n">
        <v>45950</v>
      </c>
      <c r="D208" t="inlineStr">
        <is>
          <t>ÖREBRO LÄN</t>
        </is>
      </c>
      <c r="E208" t="inlineStr">
        <is>
          <t>ASKERSUND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52289-2023</t>
        </is>
      </c>
      <c r="B209" s="1" t="n">
        <v>45224.59074074074</v>
      </c>
      <c r="C209" s="1" t="n">
        <v>45950</v>
      </c>
      <c r="D209" t="inlineStr">
        <is>
          <t>ÖREBRO LÄN</t>
        </is>
      </c>
      <c r="E209" t="inlineStr">
        <is>
          <t>ASKERSUND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7374-2022</t>
        </is>
      </c>
      <c r="B210" s="1" t="n">
        <v>44606.59967592593</v>
      </c>
      <c r="C210" s="1" t="n">
        <v>45950</v>
      </c>
      <c r="D210" t="inlineStr">
        <is>
          <t>ÖREBRO LÄN</t>
        </is>
      </c>
      <c r="E210" t="inlineStr">
        <is>
          <t>ASKERSUND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11161-2022</t>
        </is>
      </c>
      <c r="B211" s="1" t="n">
        <v>44629</v>
      </c>
      <c r="C211" s="1" t="n">
        <v>45950</v>
      </c>
      <c r="D211" t="inlineStr">
        <is>
          <t>ÖREBRO LÄN</t>
        </is>
      </c>
      <c r="E211" t="inlineStr">
        <is>
          <t>ASKERSUND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11635-2024</t>
        </is>
      </c>
      <c r="B212" s="1" t="n">
        <v>45373</v>
      </c>
      <c r="C212" s="1" t="n">
        <v>45950</v>
      </c>
      <c r="D212" t="inlineStr">
        <is>
          <t>ÖREBRO LÄN</t>
        </is>
      </c>
      <c r="E212" t="inlineStr">
        <is>
          <t>ASKERSUND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9530-2025</t>
        </is>
      </c>
      <c r="B213" s="1" t="n">
        <v>45714</v>
      </c>
      <c r="C213" s="1" t="n">
        <v>45950</v>
      </c>
      <c r="D213" t="inlineStr">
        <is>
          <t>ÖREBRO LÄN</t>
        </is>
      </c>
      <c r="E213" t="inlineStr">
        <is>
          <t>ASKERSUND</t>
        </is>
      </c>
      <c r="F213" t="inlineStr">
        <is>
          <t>Övriga Aktiebolag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7704-2022</t>
        </is>
      </c>
      <c r="B214" s="1" t="n">
        <v>44608</v>
      </c>
      <c r="C214" s="1" t="n">
        <v>45950</v>
      </c>
      <c r="D214" t="inlineStr">
        <is>
          <t>ÖREBRO LÄN</t>
        </is>
      </c>
      <c r="E214" t="inlineStr">
        <is>
          <t>ASKERSUND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7713-2022</t>
        </is>
      </c>
      <c r="B215" s="1" t="n">
        <v>44608.32383101852</v>
      </c>
      <c r="C215" s="1" t="n">
        <v>45950</v>
      </c>
      <c r="D215" t="inlineStr">
        <is>
          <t>ÖREBRO LÄN</t>
        </is>
      </c>
      <c r="E215" t="inlineStr">
        <is>
          <t>ASKERSUND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7730-2022</t>
        </is>
      </c>
      <c r="B216" s="1" t="n">
        <v>44608</v>
      </c>
      <c r="C216" s="1" t="n">
        <v>45950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41762-2021</t>
        </is>
      </c>
      <c r="B217" s="1" t="n">
        <v>44425.63494212963</v>
      </c>
      <c r="C217" s="1" t="n">
        <v>45950</v>
      </c>
      <c r="D217" t="inlineStr">
        <is>
          <t>ÖREBRO LÄN</t>
        </is>
      </c>
      <c r="E217" t="inlineStr">
        <is>
          <t>ASKERSUND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38624-2023</t>
        </is>
      </c>
      <c r="B218" s="1" t="n">
        <v>45162</v>
      </c>
      <c r="C218" s="1" t="n">
        <v>45950</v>
      </c>
      <c r="D218" t="inlineStr">
        <is>
          <t>ÖREBRO LÄN</t>
        </is>
      </c>
      <c r="E218" t="inlineStr">
        <is>
          <t>ASKERSUND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37393-2021</t>
        </is>
      </c>
      <c r="B219" s="1" t="n">
        <v>44398</v>
      </c>
      <c r="C219" s="1" t="n">
        <v>45950</v>
      </c>
      <c r="D219" t="inlineStr">
        <is>
          <t>ÖREBRO LÄN</t>
        </is>
      </c>
      <c r="E219" t="inlineStr">
        <is>
          <t>ASKERSUND</t>
        </is>
      </c>
      <c r="G219" t="n">
        <v>6.2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23807-2023</t>
        </is>
      </c>
      <c r="B220" s="1" t="n">
        <v>45078</v>
      </c>
      <c r="C220" s="1" t="n">
        <v>45950</v>
      </c>
      <c r="D220" t="inlineStr">
        <is>
          <t>ÖREBRO LÄN</t>
        </is>
      </c>
      <c r="E220" t="inlineStr">
        <is>
          <t>ASKERSUND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63422-2021</t>
        </is>
      </c>
      <c r="B221" s="1" t="n">
        <v>44508</v>
      </c>
      <c r="C221" s="1" t="n">
        <v>45950</v>
      </c>
      <c r="D221" t="inlineStr">
        <is>
          <t>ÖREBRO LÄN</t>
        </is>
      </c>
      <c r="E221" t="inlineStr">
        <is>
          <t>ASKERSUND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73579-2021</t>
        </is>
      </c>
      <c r="B222" s="1" t="n">
        <v>44552.34407407408</v>
      </c>
      <c r="C222" s="1" t="n">
        <v>45950</v>
      </c>
      <c r="D222" t="inlineStr">
        <is>
          <t>ÖREBRO LÄN</t>
        </is>
      </c>
      <c r="E222" t="inlineStr">
        <is>
          <t>ASKERSUND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66341-2021</t>
        </is>
      </c>
      <c r="B223" s="1" t="n">
        <v>44518</v>
      </c>
      <c r="C223" s="1" t="n">
        <v>45950</v>
      </c>
      <c r="D223" t="inlineStr">
        <is>
          <t>ÖREBRO LÄN</t>
        </is>
      </c>
      <c r="E223" t="inlineStr">
        <is>
          <t>ASKERSUND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9327-2025</t>
        </is>
      </c>
      <c r="B224" s="1" t="n">
        <v>45714.74899305555</v>
      </c>
      <c r="C224" s="1" t="n">
        <v>45950</v>
      </c>
      <c r="D224" t="inlineStr">
        <is>
          <t>ÖREBRO LÄN</t>
        </is>
      </c>
      <c r="E224" t="inlineStr">
        <is>
          <t>ASKERSUND</t>
        </is>
      </c>
      <c r="G224" t="n">
        <v>17.4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64614-2021</t>
        </is>
      </c>
      <c r="B225" s="1" t="n">
        <v>44511</v>
      </c>
      <c r="C225" s="1" t="n">
        <v>45950</v>
      </c>
      <c r="D225" t="inlineStr">
        <is>
          <t>ÖREBRO LÄN</t>
        </is>
      </c>
      <c r="E225" t="inlineStr">
        <is>
          <t>ASKERSUND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20788-2023</t>
        </is>
      </c>
      <c r="B226" s="1" t="n">
        <v>45058.59846064815</v>
      </c>
      <c r="C226" s="1" t="n">
        <v>45950</v>
      </c>
      <c r="D226" t="inlineStr">
        <is>
          <t>ÖREBRO LÄN</t>
        </is>
      </c>
      <c r="E226" t="inlineStr">
        <is>
          <t>ASKERSUND</t>
        </is>
      </c>
      <c r="F226" t="inlineStr">
        <is>
          <t>Sveaskog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8044-2025</t>
        </is>
      </c>
      <c r="B227" s="1" t="n">
        <v>45707</v>
      </c>
      <c r="C227" s="1" t="n">
        <v>45950</v>
      </c>
      <c r="D227" t="inlineStr">
        <is>
          <t>ÖREBRO LÄN</t>
        </is>
      </c>
      <c r="E227" t="inlineStr">
        <is>
          <t>ASKERSUND</t>
        </is>
      </c>
      <c r="F227" t="inlineStr">
        <is>
          <t>Sveaskog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48860-2022</t>
        </is>
      </c>
      <c r="B228" s="1" t="n">
        <v>44859.69508101852</v>
      </c>
      <c r="C228" s="1" t="n">
        <v>45950</v>
      </c>
      <c r="D228" t="inlineStr">
        <is>
          <t>ÖREBRO LÄN</t>
        </is>
      </c>
      <c r="E228" t="inlineStr">
        <is>
          <t>ASKERSUND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51897-2024</t>
        </is>
      </c>
      <c r="B229" s="1" t="n">
        <v>45607</v>
      </c>
      <c r="C229" s="1" t="n">
        <v>45950</v>
      </c>
      <c r="D229" t="inlineStr">
        <is>
          <t>ÖREBRO LÄN</t>
        </is>
      </c>
      <c r="E229" t="inlineStr">
        <is>
          <t>ASKERSUND</t>
        </is>
      </c>
      <c r="F229" t="inlineStr">
        <is>
          <t>Sveaskog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32214-2024</t>
        </is>
      </c>
      <c r="B230" s="1" t="n">
        <v>45511</v>
      </c>
      <c r="C230" s="1" t="n">
        <v>45950</v>
      </c>
      <c r="D230" t="inlineStr">
        <is>
          <t>ÖREBRO LÄN</t>
        </is>
      </c>
      <c r="E230" t="inlineStr">
        <is>
          <t>ASKERSUND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44978-2021</t>
        </is>
      </c>
      <c r="B231" s="1" t="n">
        <v>44438</v>
      </c>
      <c r="C231" s="1" t="n">
        <v>45950</v>
      </c>
      <c r="D231" t="inlineStr">
        <is>
          <t>ÖREBRO LÄN</t>
        </is>
      </c>
      <c r="E231" t="inlineStr">
        <is>
          <t>ASKERSUND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12302-2022</t>
        </is>
      </c>
      <c r="B232" s="1" t="n">
        <v>44637</v>
      </c>
      <c r="C232" s="1" t="n">
        <v>45950</v>
      </c>
      <c r="D232" t="inlineStr">
        <is>
          <t>ÖREBRO LÄN</t>
        </is>
      </c>
      <c r="E232" t="inlineStr">
        <is>
          <t>ASKERSUND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52518-2022</t>
        </is>
      </c>
      <c r="B233" s="1" t="n">
        <v>44874</v>
      </c>
      <c r="C233" s="1" t="n">
        <v>45950</v>
      </c>
      <c r="D233" t="inlineStr">
        <is>
          <t>ÖREBRO LÄN</t>
        </is>
      </c>
      <c r="E233" t="inlineStr">
        <is>
          <t>ASKERSUND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7854-2025</t>
        </is>
      </c>
      <c r="B234" s="1" t="n">
        <v>45706.67792824074</v>
      </c>
      <c r="C234" s="1" t="n">
        <v>45950</v>
      </c>
      <c r="D234" t="inlineStr">
        <is>
          <t>ÖREBRO LÄN</t>
        </is>
      </c>
      <c r="E234" t="inlineStr">
        <is>
          <t>ASKERSUND</t>
        </is>
      </c>
      <c r="F234" t="inlineStr">
        <is>
          <t>Kyrkan</t>
        </is>
      </c>
      <c r="G234" t="n">
        <v>7.6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12696-2025</t>
        </is>
      </c>
      <c r="B235" s="1" t="n">
        <v>45733.46162037037</v>
      </c>
      <c r="C235" s="1" t="n">
        <v>45950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8.9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44938-2021</t>
        </is>
      </c>
      <c r="B236" s="1" t="n">
        <v>44438</v>
      </c>
      <c r="C236" s="1" t="n">
        <v>45950</v>
      </c>
      <c r="D236" t="inlineStr">
        <is>
          <t>ÖREBRO LÄN</t>
        </is>
      </c>
      <c r="E236" t="inlineStr">
        <is>
          <t>ASKERSUND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13379-2025</t>
        </is>
      </c>
      <c r="B237" s="1" t="n">
        <v>45735.67546296296</v>
      </c>
      <c r="C237" s="1" t="n">
        <v>45950</v>
      </c>
      <c r="D237" t="inlineStr">
        <is>
          <t>ÖREBRO LÄN</t>
        </is>
      </c>
      <c r="E237" t="inlineStr">
        <is>
          <t>ASKERSUND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20184-2024</t>
        </is>
      </c>
      <c r="B238" s="1" t="n">
        <v>45434.62350694444</v>
      </c>
      <c r="C238" s="1" t="n">
        <v>45950</v>
      </c>
      <c r="D238" t="inlineStr">
        <is>
          <t>ÖREBRO LÄN</t>
        </is>
      </c>
      <c r="E238" t="inlineStr">
        <is>
          <t>ASKERSUND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4474-2024</t>
        </is>
      </c>
      <c r="B239" s="1" t="n">
        <v>45327</v>
      </c>
      <c r="C239" s="1" t="n">
        <v>45950</v>
      </c>
      <c r="D239" t="inlineStr">
        <is>
          <t>ÖREBRO LÄN</t>
        </is>
      </c>
      <c r="E239" t="inlineStr">
        <is>
          <t>ASKERSUND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32994-2024</t>
        </is>
      </c>
      <c r="B240" s="1" t="n">
        <v>45517.47724537037</v>
      </c>
      <c r="C240" s="1" t="n">
        <v>45950</v>
      </c>
      <c r="D240" t="inlineStr">
        <is>
          <t>ÖREBRO LÄN</t>
        </is>
      </c>
      <c r="E240" t="inlineStr">
        <is>
          <t>ASKERSUND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1813-2024</t>
        </is>
      </c>
      <c r="B241" s="1" t="n">
        <v>45307.60575231481</v>
      </c>
      <c r="C241" s="1" t="n">
        <v>45950</v>
      </c>
      <c r="D241" t="inlineStr">
        <is>
          <t>ÖREBRO LÄN</t>
        </is>
      </c>
      <c r="E241" t="inlineStr">
        <is>
          <t>ASKERSUND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45339-2022</t>
        </is>
      </c>
      <c r="B242" s="1" t="n">
        <v>44844</v>
      </c>
      <c r="C242" s="1" t="n">
        <v>45950</v>
      </c>
      <c r="D242" t="inlineStr">
        <is>
          <t>ÖREBRO LÄN</t>
        </is>
      </c>
      <c r="E242" t="inlineStr">
        <is>
          <t>ASKERSUND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30100-2024</t>
        </is>
      </c>
      <c r="B243" s="1" t="n">
        <v>45489.4169212963</v>
      </c>
      <c r="C243" s="1" t="n">
        <v>45950</v>
      </c>
      <c r="D243" t="inlineStr">
        <is>
          <t>ÖREBRO LÄN</t>
        </is>
      </c>
      <c r="E243" t="inlineStr">
        <is>
          <t>ASKERSUND</t>
        </is>
      </c>
      <c r="F243" t="inlineStr">
        <is>
          <t>Sveaskog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11968-2023</t>
        </is>
      </c>
      <c r="B244" s="1" t="n">
        <v>44995.5708912037</v>
      </c>
      <c r="C244" s="1" t="n">
        <v>45950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1359-2022</t>
        </is>
      </c>
      <c r="B245" s="1" t="n">
        <v>44573</v>
      </c>
      <c r="C245" s="1" t="n">
        <v>45950</v>
      </c>
      <c r="D245" t="inlineStr">
        <is>
          <t>ÖREBRO LÄN</t>
        </is>
      </c>
      <c r="E245" t="inlineStr">
        <is>
          <t>ASKERSUND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59349-2023</t>
        </is>
      </c>
      <c r="B246" s="1" t="n">
        <v>45253.65600694445</v>
      </c>
      <c r="C246" s="1" t="n">
        <v>45950</v>
      </c>
      <c r="D246" t="inlineStr">
        <is>
          <t>ÖREBRO LÄN</t>
        </is>
      </c>
      <c r="E246" t="inlineStr">
        <is>
          <t>ASKERSUND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36484-2022</t>
        </is>
      </c>
      <c r="B247" s="1" t="n">
        <v>44804.44864583333</v>
      </c>
      <c r="C247" s="1" t="n">
        <v>45950</v>
      </c>
      <c r="D247" t="inlineStr">
        <is>
          <t>ÖREBRO LÄN</t>
        </is>
      </c>
      <c r="E247" t="inlineStr">
        <is>
          <t>ASKERSUND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29993-2023</t>
        </is>
      </c>
      <c r="B248" s="1" t="n">
        <v>45109.58806712963</v>
      </c>
      <c r="C248" s="1" t="n">
        <v>45950</v>
      </c>
      <c r="D248" t="inlineStr">
        <is>
          <t>ÖREBRO LÄN</t>
        </is>
      </c>
      <c r="E248" t="inlineStr">
        <is>
          <t>ASKERSUND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38626-2023</t>
        </is>
      </c>
      <c r="B249" s="1" t="n">
        <v>45162</v>
      </c>
      <c r="C249" s="1" t="n">
        <v>45950</v>
      </c>
      <c r="D249" t="inlineStr">
        <is>
          <t>ÖREBRO LÄN</t>
        </is>
      </c>
      <c r="E249" t="inlineStr">
        <is>
          <t>ASKERSUND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11064-2025</t>
        </is>
      </c>
      <c r="B250" s="1" t="n">
        <v>45723.52434027778</v>
      </c>
      <c r="C250" s="1" t="n">
        <v>45950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7077-2024</t>
        </is>
      </c>
      <c r="B251" s="1" t="n">
        <v>45343</v>
      </c>
      <c r="C251" s="1" t="n">
        <v>45950</v>
      </c>
      <c r="D251" t="inlineStr">
        <is>
          <t>ÖREBRO LÄN</t>
        </is>
      </c>
      <c r="E251" t="inlineStr">
        <is>
          <t>ASKERSUND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44972-2021</t>
        </is>
      </c>
      <c r="B252" s="1" t="n">
        <v>44438</v>
      </c>
      <c r="C252" s="1" t="n">
        <v>45950</v>
      </c>
      <c r="D252" t="inlineStr">
        <is>
          <t>ÖREBRO LÄN</t>
        </is>
      </c>
      <c r="E252" t="inlineStr">
        <is>
          <t>ASKERSUND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26415-2024</t>
        </is>
      </c>
      <c r="B253" s="1" t="n">
        <v>45469.456875</v>
      </c>
      <c r="C253" s="1" t="n">
        <v>45950</v>
      </c>
      <c r="D253" t="inlineStr">
        <is>
          <t>ÖREBRO LÄN</t>
        </is>
      </c>
      <c r="E253" t="inlineStr">
        <is>
          <t>ASKERSUND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59530-2023</t>
        </is>
      </c>
      <c r="B254" s="1" t="n">
        <v>45254.51172453703</v>
      </c>
      <c r="C254" s="1" t="n">
        <v>45950</v>
      </c>
      <c r="D254" t="inlineStr">
        <is>
          <t>ÖREBRO LÄN</t>
        </is>
      </c>
      <c r="E254" t="inlineStr">
        <is>
          <t>ASKERSUND</t>
        </is>
      </c>
      <c r="G254" t="n">
        <v>6.5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31973-2023</t>
        </is>
      </c>
      <c r="B255" s="1" t="n">
        <v>45107</v>
      </c>
      <c r="C255" s="1" t="n">
        <v>45950</v>
      </c>
      <c r="D255" t="inlineStr">
        <is>
          <t>ÖREBRO LÄN</t>
        </is>
      </c>
      <c r="E255" t="inlineStr">
        <is>
          <t>ASKERSUND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58541-2020</t>
        </is>
      </c>
      <c r="B256" s="1" t="n">
        <v>44145</v>
      </c>
      <c r="C256" s="1" t="n">
        <v>45950</v>
      </c>
      <c r="D256" t="inlineStr">
        <is>
          <t>ÖREBRO LÄN</t>
        </is>
      </c>
      <c r="E256" t="inlineStr">
        <is>
          <t>ASKERSUND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14497-2025</t>
        </is>
      </c>
      <c r="B257" s="1" t="n">
        <v>45741.61515046296</v>
      </c>
      <c r="C257" s="1" t="n">
        <v>45950</v>
      </c>
      <c r="D257" t="inlineStr">
        <is>
          <t>ÖREBRO LÄN</t>
        </is>
      </c>
      <c r="E257" t="inlineStr">
        <is>
          <t>ASKERSUND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8187-2021</t>
        </is>
      </c>
      <c r="B258" s="1" t="n">
        <v>44244</v>
      </c>
      <c r="C258" s="1" t="n">
        <v>45950</v>
      </c>
      <c r="D258" t="inlineStr">
        <is>
          <t>ÖREBRO LÄN</t>
        </is>
      </c>
      <c r="E258" t="inlineStr">
        <is>
          <t>ASKERSUND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52072-2024</t>
        </is>
      </c>
      <c r="B259" s="1" t="n">
        <v>45608</v>
      </c>
      <c r="C259" s="1" t="n">
        <v>45950</v>
      </c>
      <c r="D259" t="inlineStr">
        <is>
          <t>ÖREBRO LÄN</t>
        </is>
      </c>
      <c r="E259" t="inlineStr">
        <is>
          <t>ASKERSUND</t>
        </is>
      </c>
      <c r="F259" t="inlineStr">
        <is>
          <t>Sveaskog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7256-2023</t>
        </is>
      </c>
      <c r="B260" s="1" t="n">
        <v>44970.63328703704</v>
      </c>
      <c r="C260" s="1" t="n">
        <v>45950</v>
      </c>
      <c r="D260" t="inlineStr">
        <is>
          <t>ÖREBRO LÄN</t>
        </is>
      </c>
      <c r="E260" t="inlineStr">
        <is>
          <t>ASKERSUND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43471-2023</t>
        </is>
      </c>
      <c r="B261" s="1" t="n">
        <v>45184.41854166667</v>
      </c>
      <c r="C261" s="1" t="n">
        <v>45950</v>
      </c>
      <c r="D261" t="inlineStr">
        <is>
          <t>ÖREBRO LÄN</t>
        </is>
      </c>
      <c r="E261" t="inlineStr">
        <is>
          <t>ASKERSUND</t>
        </is>
      </c>
      <c r="F261" t="inlineStr">
        <is>
          <t>Sveaskog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38881-2025</t>
        </is>
      </c>
      <c r="B262" s="1" t="n">
        <v>45887</v>
      </c>
      <c r="C262" s="1" t="n">
        <v>45950</v>
      </c>
      <c r="D262" t="inlineStr">
        <is>
          <t>ÖREBRO LÄN</t>
        </is>
      </c>
      <c r="E262" t="inlineStr">
        <is>
          <t>ASKERSUND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18802-2024</t>
        </is>
      </c>
      <c r="B263" s="1" t="n">
        <v>45426.60180555555</v>
      </c>
      <c r="C263" s="1" t="n">
        <v>45950</v>
      </c>
      <c r="D263" t="inlineStr">
        <is>
          <t>ÖREBRO LÄN</t>
        </is>
      </c>
      <c r="E263" t="inlineStr">
        <is>
          <t>ASKERSUND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50101-2024</t>
        </is>
      </c>
      <c r="B264" s="1" t="n">
        <v>45599</v>
      </c>
      <c r="C264" s="1" t="n">
        <v>45950</v>
      </c>
      <c r="D264" t="inlineStr">
        <is>
          <t>ÖREBRO LÄN</t>
        </is>
      </c>
      <c r="E264" t="inlineStr">
        <is>
          <t>ASKERSUND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14499-2022</t>
        </is>
      </c>
      <c r="B265" s="1" t="n">
        <v>44655.36789351852</v>
      </c>
      <c r="C265" s="1" t="n">
        <v>45950</v>
      </c>
      <c r="D265" t="inlineStr">
        <is>
          <t>ÖREBRO LÄN</t>
        </is>
      </c>
      <c r="E265" t="inlineStr">
        <is>
          <t>ASKERSUND</t>
        </is>
      </c>
      <c r="F265" t="inlineStr">
        <is>
          <t>Sveaskog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9437-2025</t>
        </is>
      </c>
      <c r="B266" s="1" t="n">
        <v>45715.4134375</v>
      </c>
      <c r="C266" s="1" t="n">
        <v>45950</v>
      </c>
      <c r="D266" t="inlineStr">
        <is>
          <t>ÖREBRO LÄN</t>
        </is>
      </c>
      <c r="E266" t="inlineStr">
        <is>
          <t>ASKERSUND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60965-2021</t>
        </is>
      </c>
      <c r="B267" s="1" t="n">
        <v>44497</v>
      </c>
      <c r="C267" s="1" t="n">
        <v>45950</v>
      </c>
      <c r="D267" t="inlineStr">
        <is>
          <t>ÖREBRO LÄN</t>
        </is>
      </c>
      <c r="E267" t="inlineStr">
        <is>
          <t>ASKERSUND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8177-2021</t>
        </is>
      </c>
      <c r="B268" s="1" t="n">
        <v>44244</v>
      </c>
      <c r="C268" s="1" t="n">
        <v>45950</v>
      </c>
      <c r="D268" t="inlineStr">
        <is>
          <t>ÖREBRO LÄN</t>
        </is>
      </c>
      <c r="E268" t="inlineStr">
        <is>
          <t>ASKERSUND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17399-2023</t>
        </is>
      </c>
      <c r="B269" s="1" t="n">
        <v>45035.6899537037</v>
      </c>
      <c r="C269" s="1" t="n">
        <v>45950</v>
      </c>
      <c r="D269" t="inlineStr">
        <is>
          <t>ÖREBRO LÄN</t>
        </is>
      </c>
      <c r="E269" t="inlineStr">
        <is>
          <t>ASKERSUND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47344-2024</t>
        </is>
      </c>
      <c r="B270" s="1" t="n">
        <v>45587.40885416666</v>
      </c>
      <c r="C270" s="1" t="n">
        <v>45950</v>
      </c>
      <c r="D270" t="inlineStr">
        <is>
          <t>ÖREBRO LÄN</t>
        </is>
      </c>
      <c r="E270" t="inlineStr">
        <is>
          <t>ASKERSUND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13902-2024</t>
        </is>
      </c>
      <c r="B271" s="1" t="n">
        <v>45391.67054398148</v>
      </c>
      <c r="C271" s="1" t="n">
        <v>45950</v>
      </c>
      <c r="D271" t="inlineStr">
        <is>
          <t>ÖREBRO LÄN</t>
        </is>
      </c>
      <c r="E271" t="inlineStr">
        <is>
          <t>ASKERSUND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1437-2024</t>
        </is>
      </c>
      <c r="B272" s="1" t="n">
        <v>45303</v>
      </c>
      <c r="C272" s="1" t="n">
        <v>45950</v>
      </c>
      <c r="D272" t="inlineStr">
        <is>
          <t>ÖREBRO LÄN</t>
        </is>
      </c>
      <c r="E272" t="inlineStr">
        <is>
          <t>ASKERSUND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58155-2021</t>
        </is>
      </c>
      <c r="B273" s="1" t="n">
        <v>44487</v>
      </c>
      <c r="C273" s="1" t="n">
        <v>45950</v>
      </c>
      <c r="D273" t="inlineStr">
        <is>
          <t>ÖREBRO LÄN</t>
        </is>
      </c>
      <c r="E273" t="inlineStr">
        <is>
          <t>ASKERSUND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56395-2024</t>
        </is>
      </c>
      <c r="B274" s="1" t="n">
        <v>45625.34810185185</v>
      </c>
      <c r="C274" s="1" t="n">
        <v>45950</v>
      </c>
      <c r="D274" t="inlineStr">
        <is>
          <t>ÖREBRO LÄN</t>
        </is>
      </c>
      <c r="E274" t="inlineStr">
        <is>
          <t>ASKERSUND</t>
        </is>
      </c>
      <c r="F274" t="inlineStr">
        <is>
          <t>Sveaskog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25808-2022</t>
        </is>
      </c>
      <c r="B275" s="1" t="n">
        <v>44733</v>
      </c>
      <c r="C275" s="1" t="n">
        <v>45950</v>
      </c>
      <c r="D275" t="inlineStr">
        <is>
          <t>ÖREBRO LÄN</t>
        </is>
      </c>
      <c r="E275" t="inlineStr">
        <is>
          <t>ASKERSUND</t>
        </is>
      </c>
      <c r="F275" t="inlineStr">
        <is>
          <t>Sveaskog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11625-2022</t>
        </is>
      </c>
      <c r="B276" s="1" t="n">
        <v>44631</v>
      </c>
      <c r="C276" s="1" t="n">
        <v>45950</v>
      </c>
      <c r="D276" t="inlineStr">
        <is>
          <t>ÖREBRO LÄN</t>
        </is>
      </c>
      <c r="E276" t="inlineStr">
        <is>
          <t>ASKERSUND</t>
        </is>
      </c>
      <c r="G276" t="n">
        <v>9.800000000000001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44976-2021</t>
        </is>
      </c>
      <c r="B277" s="1" t="n">
        <v>44438</v>
      </c>
      <c r="C277" s="1" t="n">
        <v>45950</v>
      </c>
      <c r="D277" t="inlineStr">
        <is>
          <t>ÖREBRO LÄN</t>
        </is>
      </c>
      <c r="E277" t="inlineStr">
        <is>
          <t>ASKERSUND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56394-2024</t>
        </is>
      </c>
      <c r="B278" s="1" t="n">
        <v>45625.34609953704</v>
      </c>
      <c r="C278" s="1" t="n">
        <v>45950</v>
      </c>
      <c r="D278" t="inlineStr">
        <is>
          <t>ÖREBRO LÄN</t>
        </is>
      </c>
      <c r="E278" t="inlineStr">
        <is>
          <t>ASKERSUND</t>
        </is>
      </c>
      <c r="F278" t="inlineStr">
        <is>
          <t>Sveaskog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1360-2022</t>
        </is>
      </c>
      <c r="B279" s="1" t="n">
        <v>44573</v>
      </c>
      <c r="C279" s="1" t="n">
        <v>45950</v>
      </c>
      <c r="D279" t="inlineStr">
        <is>
          <t>ÖREBRO LÄN</t>
        </is>
      </c>
      <c r="E279" t="inlineStr">
        <is>
          <t>ASKERSUND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29116-2024</t>
        </is>
      </c>
      <c r="B280" s="1" t="n">
        <v>45481.97215277778</v>
      </c>
      <c r="C280" s="1" t="n">
        <v>45950</v>
      </c>
      <c r="D280" t="inlineStr">
        <is>
          <t>ÖREBRO LÄN</t>
        </is>
      </c>
      <c r="E280" t="inlineStr">
        <is>
          <t>ASKERSUND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6900-2023</t>
        </is>
      </c>
      <c r="B281" s="1" t="n">
        <v>44967.5105787037</v>
      </c>
      <c r="C281" s="1" t="n">
        <v>45950</v>
      </c>
      <c r="D281" t="inlineStr">
        <is>
          <t>ÖREBRO LÄN</t>
        </is>
      </c>
      <c r="E281" t="inlineStr">
        <is>
          <t>ASKERSUND</t>
        </is>
      </c>
      <c r="F281" t="inlineStr">
        <is>
          <t>Sveaskog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61517-2021</t>
        </is>
      </c>
      <c r="B282" s="1" t="n">
        <v>44501</v>
      </c>
      <c r="C282" s="1" t="n">
        <v>45950</v>
      </c>
      <c r="D282" t="inlineStr">
        <is>
          <t>ÖREBRO LÄN</t>
        </is>
      </c>
      <c r="E282" t="inlineStr">
        <is>
          <t>ASKERSUND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56392-2024</t>
        </is>
      </c>
      <c r="B283" s="1" t="n">
        <v>45625.34493055556</v>
      </c>
      <c r="C283" s="1" t="n">
        <v>45950</v>
      </c>
      <c r="D283" t="inlineStr">
        <is>
          <t>ÖREBRO LÄN</t>
        </is>
      </c>
      <c r="E283" t="inlineStr">
        <is>
          <t>ASKERSUND</t>
        </is>
      </c>
      <c r="F283" t="inlineStr">
        <is>
          <t>Sveaskog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4467-2024</t>
        </is>
      </c>
      <c r="B284" s="1" t="n">
        <v>45327</v>
      </c>
      <c r="C284" s="1" t="n">
        <v>45950</v>
      </c>
      <c r="D284" t="inlineStr">
        <is>
          <t>ÖREBRO LÄN</t>
        </is>
      </c>
      <c r="E284" t="inlineStr">
        <is>
          <t>ASKERSUND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34512-2024</t>
        </is>
      </c>
      <c r="B285" s="1" t="n">
        <v>45525</v>
      </c>
      <c r="C285" s="1" t="n">
        <v>45950</v>
      </c>
      <c r="D285" t="inlineStr">
        <is>
          <t>ÖREBRO LÄN</t>
        </is>
      </c>
      <c r="E285" t="inlineStr">
        <is>
          <t>ASKERSUND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34514-2024</t>
        </is>
      </c>
      <c r="B286" s="1" t="n">
        <v>45525</v>
      </c>
      <c r="C286" s="1" t="n">
        <v>45950</v>
      </c>
      <c r="D286" t="inlineStr">
        <is>
          <t>ÖREBRO LÄN</t>
        </is>
      </c>
      <c r="E286" t="inlineStr">
        <is>
          <t>ASKERSUND</t>
        </is>
      </c>
      <c r="F286" t="inlineStr">
        <is>
          <t>Sveaskog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8026-2025</t>
        </is>
      </c>
      <c r="B287" s="1" t="n">
        <v>45707</v>
      </c>
      <c r="C287" s="1" t="n">
        <v>45950</v>
      </c>
      <c r="D287" t="inlineStr">
        <is>
          <t>ÖREBRO LÄN</t>
        </is>
      </c>
      <c r="E287" t="inlineStr">
        <is>
          <t>ASKERSUND</t>
        </is>
      </c>
      <c r="F287" t="inlineStr">
        <is>
          <t>Sveaskog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11492-2023</t>
        </is>
      </c>
      <c r="B288" s="1" t="n">
        <v>44993</v>
      </c>
      <c r="C288" s="1" t="n">
        <v>45950</v>
      </c>
      <c r="D288" t="inlineStr">
        <is>
          <t>ÖREBRO LÄN</t>
        </is>
      </c>
      <c r="E288" t="inlineStr">
        <is>
          <t>ASKERSUND</t>
        </is>
      </c>
      <c r="G288" t="n">
        <v>9.699999999999999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12697-2025</t>
        </is>
      </c>
      <c r="B289" s="1" t="n">
        <v>45733.46217592592</v>
      </c>
      <c r="C289" s="1" t="n">
        <v>45950</v>
      </c>
      <c r="D289" t="inlineStr">
        <is>
          <t>ÖREBRO LÄN</t>
        </is>
      </c>
      <c r="E289" t="inlineStr">
        <is>
          <t>ASKERSUND</t>
        </is>
      </c>
      <c r="F289" t="inlineStr">
        <is>
          <t>Sveaskog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19997-2022</t>
        </is>
      </c>
      <c r="B290" s="1" t="n">
        <v>44697</v>
      </c>
      <c r="C290" s="1" t="n">
        <v>45950</v>
      </c>
      <c r="D290" t="inlineStr">
        <is>
          <t>ÖREBRO LÄN</t>
        </is>
      </c>
      <c r="E290" t="inlineStr">
        <is>
          <t>ASKERSUND</t>
        </is>
      </c>
      <c r="G290" t="n">
        <v>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21448-2024</t>
        </is>
      </c>
      <c r="B291" s="1" t="n">
        <v>45441</v>
      </c>
      <c r="C291" s="1" t="n">
        <v>45950</v>
      </c>
      <c r="D291" t="inlineStr">
        <is>
          <t>ÖREBRO LÄN</t>
        </is>
      </c>
      <c r="E291" t="inlineStr">
        <is>
          <t>ASKERSUND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51239-2021</t>
        </is>
      </c>
      <c r="B292" s="1" t="n">
        <v>44461.52310185185</v>
      </c>
      <c r="C292" s="1" t="n">
        <v>45950</v>
      </c>
      <c r="D292" t="inlineStr">
        <is>
          <t>ÖREBRO LÄN</t>
        </is>
      </c>
      <c r="E292" t="inlineStr">
        <is>
          <t>ASKERSUND</t>
        </is>
      </c>
      <c r="F292" t="inlineStr">
        <is>
          <t>Sveaskog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57645-2023</t>
        </is>
      </c>
      <c r="B293" s="1" t="n">
        <v>45246</v>
      </c>
      <c r="C293" s="1" t="n">
        <v>45950</v>
      </c>
      <c r="D293" t="inlineStr">
        <is>
          <t>ÖREBRO LÄN</t>
        </is>
      </c>
      <c r="E293" t="inlineStr">
        <is>
          <t>ASKERSUND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32319-2022</t>
        </is>
      </c>
      <c r="B294" s="1" t="n">
        <v>44781</v>
      </c>
      <c r="C294" s="1" t="n">
        <v>45950</v>
      </c>
      <c r="D294" t="inlineStr">
        <is>
          <t>ÖREBRO LÄN</t>
        </is>
      </c>
      <c r="E294" t="inlineStr">
        <is>
          <t>ASKERSUND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62109-2024</t>
        </is>
      </c>
      <c r="B295" s="1" t="n">
        <v>45656</v>
      </c>
      <c r="C295" s="1" t="n">
        <v>45950</v>
      </c>
      <c r="D295" t="inlineStr">
        <is>
          <t>ÖREBRO LÄN</t>
        </is>
      </c>
      <c r="E295" t="inlineStr">
        <is>
          <t>ASKERSUND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23418-2024</t>
        </is>
      </c>
      <c r="B296" s="1" t="n">
        <v>45453.59858796297</v>
      </c>
      <c r="C296" s="1" t="n">
        <v>45950</v>
      </c>
      <c r="D296" t="inlineStr">
        <is>
          <t>ÖREBRO LÄN</t>
        </is>
      </c>
      <c r="E296" t="inlineStr">
        <is>
          <t>ASKERSUND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23420-2024</t>
        </is>
      </c>
      <c r="B297" s="1" t="n">
        <v>45453.6003587963</v>
      </c>
      <c r="C297" s="1" t="n">
        <v>45950</v>
      </c>
      <c r="D297" t="inlineStr">
        <is>
          <t>ÖREBRO LÄN</t>
        </is>
      </c>
      <c r="E297" t="inlineStr">
        <is>
          <t>ASKERSUND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5228-2023</t>
        </is>
      </c>
      <c r="B298" s="1" t="n">
        <v>44959</v>
      </c>
      <c r="C298" s="1" t="n">
        <v>45950</v>
      </c>
      <c r="D298" t="inlineStr">
        <is>
          <t>ÖREBRO LÄN</t>
        </is>
      </c>
      <c r="E298" t="inlineStr">
        <is>
          <t>ASKERSUND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15625-2022</t>
        </is>
      </c>
      <c r="B299" s="1" t="n">
        <v>44662.70594907407</v>
      </c>
      <c r="C299" s="1" t="n">
        <v>45950</v>
      </c>
      <c r="D299" t="inlineStr">
        <is>
          <t>ÖREBRO LÄN</t>
        </is>
      </c>
      <c r="E299" t="inlineStr">
        <is>
          <t>ASKERSUND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3728-2025</t>
        </is>
      </c>
      <c r="B300" s="1" t="n">
        <v>45681</v>
      </c>
      <c r="C300" s="1" t="n">
        <v>45950</v>
      </c>
      <c r="D300" t="inlineStr">
        <is>
          <t>ÖREBRO LÄN</t>
        </is>
      </c>
      <c r="E300" t="inlineStr">
        <is>
          <t>ASKERSUND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56389-2020</t>
        </is>
      </c>
      <c r="B301" s="1" t="n">
        <v>44136</v>
      </c>
      <c r="C301" s="1" t="n">
        <v>45950</v>
      </c>
      <c r="D301" t="inlineStr">
        <is>
          <t>ÖREBRO LÄN</t>
        </is>
      </c>
      <c r="E301" t="inlineStr">
        <is>
          <t>ASKERSUND</t>
        </is>
      </c>
      <c r="F301" t="inlineStr">
        <is>
          <t>Sveaskog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41095-2021</t>
        </is>
      </c>
      <c r="B302" s="1" t="n">
        <v>44422</v>
      </c>
      <c r="C302" s="1" t="n">
        <v>45950</v>
      </c>
      <c r="D302" t="inlineStr">
        <is>
          <t>ÖREBRO LÄN</t>
        </is>
      </c>
      <c r="E302" t="inlineStr">
        <is>
          <t>ASKERSUND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18981-2024</t>
        </is>
      </c>
      <c r="B303" s="1" t="n">
        <v>45427.58246527778</v>
      </c>
      <c r="C303" s="1" t="n">
        <v>45950</v>
      </c>
      <c r="D303" t="inlineStr">
        <is>
          <t>ÖREBRO LÄN</t>
        </is>
      </c>
      <c r="E303" t="inlineStr">
        <is>
          <t>ASKERSUND</t>
        </is>
      </c>
      <c r="F303" t="inlineStr">
        <is>
          <t>Sveaskog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37404-2022</t>
        </is>
      </c>
      <c r="B304" s="1" t="n">
        <v>44808</v>
      </c>
      <c r="C304" s="1" t="n">
        <v>45950</v>
      </c>
      <c r="D304" t="inlineStr">
        <is>
          <t>ÖREBRO LÄN</t>
        </is>
      </c>
      <c r="E304" t="inlineStr">
        <is>
          <t>ASKERSUND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46619-2023</t>
        </is>
      </c>
      <c r="B305" s="1" t="n">
        <v>45198</v>
      </c>
      <c r="C305" s="1" t="n">
        <v>45950</v>
      </c>
      <c r="D305" t="inlineStr">
        <is>
          <t>ÖREBRO LÄN</t>
        </is>
      </c>
      <c r="E305" t="inlineStr">
        <is>
          <t>ASKERSUND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12895-2022</t>
        </is>
      </c>
      <c r="B306" s="1" t="n">
        <v>44642</v>
      </c>
      <c r="C306" s="1" t="n">
        <v>45950</v>
      </c>
      <c r="D306" t="inlineStr">
        <is>
          <t>ÖREBRO LÄN</t>
        </is>
      </c>
      <c r="E306" t="inlineStr">
        <is>
          <t>ASKERSUND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8047-2025</t>
        </is>
      </c>
      <c r="B307" s="1" t="n">
        <v>45707</v>
      </c>
      <c r="C307" s="1" t="n">
        <v>45950</v>
      </c>
      <c r="D307" t="inlineStr">
        <is>
          <t>ÖREBRO LÄN</t>
        </is>
      </c>
      <c r="E307" t="inlineStr">
        <is>
          <t>ASKERSUND</t>
        </is>
      </c>
      <c r="F307" t="inlineStr">
        <is>
          <t>Sveaskog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8055-2025</t>
        </is>
      </c>
      <c r="B308" s="1" t="n">
        <v>45707</v>
      </c>
      <c r="C308" s="1" t="n">
        <v>45950</v>
      </c>
      <c r="D308" t="inlineStr">
        <is>
          <t>ÖREBRO LÄN</t>
        </is>
      </c>
      <c r="E308" t="inlineStr">
        <is>
          <t>ASKERSUND</t>
        </is>
      </c>
      <c r="F308" t="inlineStr">
        <is>
          <t>Sveaskog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11969-2023</t>
        </is>
      </c>
      <c r="B309" s="1" t="n">
        <v>44995.5728125</v>
      </c>
      <c r="C309" s="1" t="n">
        <v>45950</v>
      </c>
      <c r="D309" t="inlineStr">
        <is>
          <t>ÖREBRO LÄN</t>
        </is>
      </c>
      <c r="E309" t="inlineStr">
        <is>
          <t>ASKERSUND</t>
        </is>
      </c>
      <c r="F309" t="inlineStr">
        <is>
          <t>Sveaskog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23914-2024</t>
        </is>
      </c>
      <c r="B310" s="1" t="n">
        <v>45455.86207175926</v>
      </c>
      <c r="C310" s="1" t="n">
        <v>45950</v>
      </c>
      <c r="D310" t="inlineStr">
        <is>
          <t>ÖREBRO LÄN</t>
        </is>
      </c>
      <c r="E310" t="inlineStr">
        <is>
          <t>ASKERSUND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11637-2024</t>
        </is>
      </c>
      <c r="B311" s="1" t="n">
        <v>45373</v>
      </c>
      <c r="C311" s="1" t="n">
        <v>45950</v>
      </c>
      <c r="D311" t="inlineStr">
        <is>
          <t>ÖREBRO LÄN</t>
        </is>
      </c>
      <c r="E311" t="inlineStr">
        <is>
          <t>ASKERSUND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15806-2024</t>
        </is>
      </c>
      <c r="B312" s="1" t="n">
        <v>45404.66259259259</v>
      </c>
      <c r="C312" s="1" t="n">
        <v>45950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16952-2022</t>
        </is>
      </c>
      <c r="B313" s="1" t="n">
        <v>44676.48239583334</v>
      </c>
      <c r="C313" s="1" t="n">
        <v>45950</v>
      </c>
      <c r="D313" t="inlineStr">
        <is>
          <t>ÖREBRO LÄN</t>
        </is>
      </c>
      <c r="E313" t="inlineStr">
        <is>
          <t>ASKERSUND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16953-2022</t>
        </is>
      </c>
      <c r="B314" s="1" t="n">
        <v>44676.48760416666</v>
      </c>
      <c r="C314" s="1" t="n">
        <v>45950</v>
      </c>
      <c r="D314" t="inlineStr">
        <is>
          <t>ÖREBRO LÄN</t>
        </is>
      </c>
      <c r="E314" t="inlineStr">
        <is>
          <t>ASKERSUND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60141-2022</t>
        </is>
      </c>
      <c r="B315" s="1" t="n">
        <v>44909.67884259259</v>
      </c>
      <c r="C315" s="1" t="n">
        <v>45950</v>
      </c>
      <c r="D315" t="inlineStr">
        <is>
          <t>ÖREBRO LÄN</t>
        </is>
      </c>
      <c r="E315" t="inlineStr">
        <is>
          <t>ASKERSUND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29401-2022</t>
        </is>
      </c>
      <c r="B316" s="1" t="n">
        <v>44753</v>
      </c>
      <c r="C316" s="1" t="n">
        <v>45950</v>
      </c>
      <c r="D316" t="inlineStr">
        <is>
          <t>ÖREBRO LÄN</t>
        </is>
      </c>
      <c r="E316" t="inlineStr">
        <is>
          <t>ASKERSUND</t>
        </is>
      </c>
      <c r="F316" t="inlineStr">
        <is>
          <t>Övriga Aktiebolag</t>
        </is>
      </c>
      <c r="G316" t="n">
        <v>8.199999999999999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50857-2022</t>
        </is>
      </c>
      <c r="B317" s="1" t="n">
        <v>44864</v>
      </c>
      <c r="C317" s="1" t="n">
        <v>45950</v>
      </c>
      <c r="D317" t="inlineStr">
        <is>
          <t>ÖREBRO LÄN</t>
        </is>
      </c>
      <c r="E317" t="inlineStr">
        <is>
          <t>ASKERSUND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13780-2023</t>
        </is>
      </c>
      <c r="B318" s="1" t="n">
        <v>45007.47386574074</v>
      </c>
      <c r="C318" s="1" t="n">
        <v>45950</v>
      </c>
      <c r="D318" t="inlineStr">
        <is>
          <t>ÖREBRO LÄN</t>
        </is>
      </c>
      <c r="E318" t="inlineStr">
        <is>
          <t>ASKERSUND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3679-2023</t>
        </is>
      </c>
      <c r="B319" s="1" t="n">
        <v>44950.89840277778</v>
      </c>
      <c r="C319" s="1" t="n">
        <v>45950</v>
      </c>
      <c r="D319" t="inlineStr">
        <is>
          <t>ÖREBRO LÄN</t>
        </is>
      </c>
      <c r="E319" t="inlineStr">
        <is>
          <t>ASKERSUND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55047-2021</t>
        </is>
      </c>
      <c r="B320" s="1" t="n">
        <v>44474</v>
      </c>
      <c r="C320" s="1" t="n">
        <v>45950</v>
      </c>
      <c r="D320" t="inlineStr">
        <is>
          <t>ÖREBRO LÄN</t>
        </is>
      </c>
      <c r="E320" t="inlineStr">
        <is>
          <t>ASKERSUND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59587-2023</t>
        </is>
      </c>
      <c r="B321" s="1" t="n">
        <v>45254</v>
      </c>
      <c r="C321" s="1" t="n">
        <v>45950</v>
      </c>
      <c r="D321" t="inlineStr">
        <is>
          <t>ÖREBRO LÄN</t>
        </is>
      </c>
      <c r="E321" t="inlineStr">
        <is>
          <t>ASKERSUND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29104-2021</t>
        </is>
      </c>
      <c r="B322" s="1" t="n">
        <v>44358.58163194444</v>
      </c>
      <c r="C322" s="1" t="n">
        <v>45950</v>
      </c>
      <c r="D322" t="inlineStr">
        <is>
          <t>ÖREBRO LÄN</t>
        </is>
      </c>
      <c r="E322" t="inlineStr">
        <is>
          <t>ASKERSUND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60959-2021</t>
        </is>
      </c>
      <c r="B323" s="1" t="n">
        <v>44497</v>
      </c>
      <c r="C323" s="1" t="n">
        <v>45950</v>
      </c>
      <c r="D323" t="inlineStr">
        <is>
          <t>ÖREBRO LÄN</t>
        </is>
      </c>
      <c r="E323" t="inlineStr">
        <is>
          <t>ASKERSUND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7872-2025</t>
        </is>
      </c>
      <c r="B324" s="1" t="n">
        <v>45706</v>
      </c>
      <c r="C324" s="1" t="n">
        <v>45950</v>
      </c>
      <c r="D324" t="inlineStr">
        <is>
          <t>ÖREBRO LÄN</t>
        </is>
      </c>
      <c r="E324" t="inlineStr">
        <is>
          <t>ASKERSUND</t>
        </is>
      </c>
      <c r="F324" t="inlineStr">
        <is>
          <t>Kyrkan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50014-2021</t>
        </is>
      </c>
      <c r="B325" s="1" t="n">
        <v>44456.4811574074</v>
      </c>
      <c r="C325" s="1" t="n">
        <v>45950</v>
      </c>
      <c r="D325" t="inlineStr">
        <is>
          <t>ÖREBRO LÄN</t>
        </is>
      </c>
      <c r="E325" t="inlineStr">
        <is>
          <t>ASKERSUND</t>
        </is>
      </c>
      <c r="F325" t="inlineStr">
        <is>
          <t>Sveaskog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12418-2023</t>
        </is>
      </c>
      <c r="B326" s="1" t="n">
        <v>44999.52805555556</v>
      </c>
      <c r="C326" s="1" t="n">
        <v>45950</v>
      </c>
      <c r="D326" t="inlineStr">
        <is>
          <t>ÖREBRO LÄN</t>
        </is>
      </c>
      <c r="E326" t="inlineStr">
        <is>
          <t>ASKERSUND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12423-2023</t>
        </is>
      </c>
      <c r="B327" s="1" t="n">
        <v>44999.53216435185</v>
      </c>
      <c r="C327" s="1" t="n">
        <v>45950</v>
      </c>
      <c r="D327" t="inlineStr">
        <is>
          <t>ÖREBRO LÄN</t>
        </is>
      </c>
      <c r="E327" t="inlineStr">
        <is>
          <t>ASKERSUND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59538-2023</t>
        </is>
      </c>
      <c r="B328" s="1" t="n">
        <v>45254</v>
      </c>
      <c r="C328" s="1" t="n">
        <v>45950</v>
      </c>
      <c r="D328" t="inlineStr">
        <is>
          <t>ÖREBRO LÄN</t>
        </is>
      </c>
      <c r="E328" t="inlineStr">
        <is>
          <t>ASKERSUND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15976-2023</t>
        </is>
      </c>
      <c r="B329" s="1" t="n">
        <v>45022</v>
      </c>
      <c r="C329" s="1" t="n">
        <v>45950</v>
      </c>
      <c r="D329" t="inlineStr">
        <is>
          <t>ÖREBRO LÄN</t>
        </is>
      </c>
      <c r="E329" t="inlineStr">
        <is>
          <t>ASKERSUND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25749-2021</t>
        </is>
      </c>
      <c r="B330" s="1" t="n">
        <v>44343</v>
      </c>
      <c r="C330" s="1" t="n">
        <v>45950</v>
      </c>
      <c r="D330" t="inlineStr">
        <is>
          <t>ÖREBRO LÄN</t>
        </is>
      </c>
      <c r="E330" t="inlineStr">
        <is>
          <t>ASKERSUND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27835-2025</t>
        </is>
      </c>
      <c r="B331" s="1" t="n">
        <v>45817.37068287037</v>
      </c>
      <c r="C331" s="1" t="n">
        <v>45950</v>
      </c>
      <c r="D331" t="inlineStr">
        <is>
          <t>ÖREBRO LÄN</t>
        </is>
      </c>
      <c r="E331" t="inlineStr">
        <is>
          <t>ASKERSUND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52434-2024</t>
        </is>
      </c>
      <c r="B332" s="1" t="n">
        <v>45609.47806712963</v>
      </c>
      <c r="C332" s="1" t="n">
        <v>45950</v>
      </c>
      <c r="D332" t="inlineStr">
        <is>
          <t>ÖREBRO LÄN</t>
        </is>
      </c>
      <c r="E332" t="inlineStr">
        <is>
          <t>ASKERSUND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36031-2024</t>
        </is>
      </c>
      <c r="B333" s="1" t="n">
        <v>45533.58539351852</v>
      </c>
      <c r="C333" s="1" t="n">
        <v>45950</v>
      </c>
      <c r="D333" t="inlineStr">
        <is>
          <t>ÖREBRO LÄN</t>
        </is>
      </c>
      <c r="E333" t="inlineStr">
        <is>
          <t>ASKERSUND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16631-2024</t>
        </is>
      </c>
      <c r="B334" s="1" t="n">
        <v>45408.59015046297</v>
      </c>
      <c r="C334" s="1" t="n">
        <v>45950</v>
      </c>
      <c r="D334" t="inlineStr">
        <is>
          <t>ÖREBRO LÄN</t>
        </is>
      </c>
      <c r="E334" t="inlineStr">
        <is>
          <t>ASKERSUND</t>
        </is>
      </c>
      <c r="F334" t="inlineStr">
        <is>
          <t>Sveaskog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48746-2023</t>
        </is>
      </c>
      <c r="B335" s="1" t="n">
        <v>45208</v>
      </c>
      <c r="C335" s="1" t="n">
        <v>45950</v>
      </c>
      <c r="D335" t="inlineStr">
        <is>
          <t>ÖREBRO LÄN</t>
        </is>
      </c>
      <c r="E335" t="inlineStr">
        <is>
          <t>ASKERSUND</t>
        </is>
      </c>
      <c r="F335" t="inlineStr">
        <is>
          <t>Sveaskog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29127-2024</t>
        </is>
      </c>
      <c r="B336" s="1" t="n">
        <v>45481</v>
      </c>
      <c r="C336" s="1" t="n">
        <v>45950</v>
      </c>
      <c r="D336" t="inlineStr">
        <is>
          <t>ÖREBRO LÄN</t>
        </is>
      </c>
      <c r="E336" t="inlineStr">
        <is>
          <t>ASKERSUND</t>
        </is>
      </c>
      <c r="G336" t="n">
        <v>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25972-2022</t>
        </is>
      </c>
      <c r="B337" s="1" t="n">
        <v>44734</v>
      </c>
      <c r="C337" s="1" t="n">
        <v>45950</v>
      </c>
      <c r="D337" t="inlineStr">
        <is>
          <t>ÖREBRO LÄN</t>
        </is>
      </c>
      <c r="E337" t="inlineStr">
        <is>
          <t>ASKERSUND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31506-2023</t>
        </is>
      </c>
      <c r="B338" s="1" t="n">
        <v>45115</v>
      </c>
      <c r="C338" s="1" t="n">
        <v>45950</v>
      </c>
      <c r="D338" t="inlineStr">
        <is>
          <t>ÖREBRO LÄN</t>
        </is>
      </c>
      <c r="E338" t="inlineStr">
        <is>
          <t>ASKERSUND</t>
        </is>
      </c>
      <c r="F338" t="inlineStr">
        <is>
          <t>Sveaskog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31509-2023</t>
        </is>
      </c>
      <c r="B339" s="1" t="n">
        <v>45115</v>
      </c>
      <c r="C339" s="1" t="n">
        <v>45950</v>
      </c>
      <c r="D339" t="inlineStr">
        <is>
          <t>ÖREBRO LÄN</t>
        </is>
      </c>
      <c r="E339" t="inlineStr">
        <is>
          <t>ASKERSUND</t>
        </is>
      </c>
      <c r="F339" t="inlineStr">
        <is>
          <t>Sveaskog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4779-2023</t>
        </is>
      </c>
      <c r="B340" s="1" t="n">
        <v>44957</v>
      </c>
      <c r="C340" s="1" t="n">
        <v>45950</v>
      </c>
      <c r="D340" t="inlineStr">
        <is>
          <t>ÖREBRO LÄN</t>
        </is>
      </c>
      <c r="E340" t="inlineStr">
        <is>
          <t>ASKERSUND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46174-2021</t>
        </is>
      </c>
      <c r="B341" s="1" t="n">
        <v>44442</v>
      </c>
      <c r="C341" s="1" t="n">
        <v>45950</v>
      </c>
      <c r="D341" t="inlineStr">
        <is>
          <t>ÖREBRO LÄN</t>
        </is>
      </c>
      <c r="E341" t="inlineStr">
        <is>
          <t>ASKERSUND</t>
        </is>
      </c>
      <c r="G341" t="n">
        <v>15.7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5417-2025</t>
        </is>
      </c>
      <c r="B342" s="1" t="n">
        <v>45692</v>
      </c>
      <c r="C342" s="1" t="n">
        <v>45950</v>
      </c>
      <c r="D342" t="inlineStr">
        <is>
          <t>ÖREBRO LÄN</t>
        </is>
      </c>
      <c r="E342" t="inlineStr">
        <is>
          <t>ASKERSUND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44161-2023</t>
        </is>
      </c>
      <c r="B343" s="1" t="n">
        <v>45188.48960648148</v>
      </c>
      <c r="C343" s="1" t="n">
        <v>45950</v>
      </c>
      <c r="D343" t="inlineStr">
        <is>
          <t>ÖREBRO LÄN</t>
        </is>
      </c>
      <c r="E343" t="inlineStr">
        <is>
          <t>ASKERSUND</t>
        </is>
      </c>
      <c r="F343" t="inlineStr">
        <is>
          <t>Sveaskog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12732-2022</t>
        </is>
      </c>
      <c r="B344" s="1" t="n">
        <v>44641</v>
      </c>
      <c r="C344" s="1" t="n">
        <v>45950</v>
      </c>
      <c r="D344" t="inlineStr">
        <is>
          <t>ÖREBRO LÄN</t>
        </is>
      </c>
      <c r="E344" t="inlineStr">
        <is>
          <t>ASKERSUND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37294-2021</t>
        </is>
      </c>
      <c r="B345" s="1" t="n">
        <v>44397</v>
      </c>
      <c r="C345" s="1" t="n">
        <v>45950</v>
      </c>
      <c r="D345" t="inlineStr">
        <is>
          <t>ÖREBRO LÄN</t>
        </is>
      </c>
      <c r="E345" t="inlineStr">
        <is>
          <t>ASKERSUND</t>
        </is>
      </c>
      <c r="G345" t="n">
        <v>7.1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24078-2024</t>
        </is>
      </c>
      <c r="B346" s="1" t="n">
        <v>45456.56702546297</v>
      </c>
      <c r="C346" s="1" t="n">
        <v>45950</v>
      </c>
      <c r="D346" t="inlineStr">
        <is>
          <t>ÖREBRO LÄN</t>
        </is>
      </c>
      <c r="E346" t="inlineStr">
        <is>
          <t>ASKERSUND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59865-2021</t>
        </is>
      </c>
      <c r="B347" s="1" t="n">
        <v>44494.59873842593</v>
      </c>
      <c r="C347" s="1" t="n">
        <v>45950</v>
      </c>
      <c r="D347" t="inlineStr">
        <is>
          <t>ÖREBRO LÄN</t>
        </is>
      </c>
      <c r="E347" t="inlineStr">
        <is>
          <t>ASKERSUND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27819-2025</t>
        </is>
      </c>
      <c r="B348" s="1" t="n">
        <v>45817</v>
      </c>
      <c r="C348" s="1" t="n">
        <v>45950</v>
      </c>
      <c r="D348" t="inlineStr">
        <is>
          <t>ÖREBRO LÄN</t>
        </is>
      </c>
      <c r="E348" t="inlineStr">
        <is>
          <t>ASKERSUND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59562-2022</t>
        </is>
      </c>
      <c r="B349" s="1" t="n">
        <v>44907.60333333333</v>
      </c>
      <c r="C349" s="1" t="n">
        <v>45950</v>
      </c>
      <c r="D349" t="inlineStr">
        <is>
          <t>ÖREBRO LÄN</t>
        </is>
      </c>
      <c r="E349" t="inlineStr">
        <is>
          <t>ASKERSUND</t>
        </is>
      </c>
      <c r="F349" t="inlineStr">
        <is>
          <t>Sveaskog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41540-2024</t>
        </is>
      </c>
      <c r="B350" s="1" t="n">
        <v>45560.50434027778</v>
      </c>
      <c r="C350" s="1" t="n">
        <v>45950</v>
      </c>
      <c r="D350" t="inlineStr">
        <is>
          <t>ÖREBRO LÄN</t>
        </is>
      </c>
      <c r="E350" t="inlineStr">
        <is>
          <t>ASKERSUND</t>
        </is>
      </c>
      <c r="F350" t="inlineStr">
        <is>
          <t>Sveaskog</t>
        </is>
      </c>
      <c r="G350" t="n">
        <v>9.199999999999999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5044-2022</t>
        </is>
      </c>
      <c r="B351" s="1" t="n">
        <v>44593</v>
      </c>
      <c r="C351" s="1" t="n">
        <v>45950</v>
      </c>
      <c r="D351" t="inlineStr">
        <is>
          <t>ÖREBRO LÄN</t>
        </is>
      </c>
      <c r="E351" t="inlineStr">
        <is>
          <t>ASKERSUND</t>
        </is>
      </c>
      <c r="F351" t="inlineStr">
        <is>
          <t>Allmännings- och besparingsskogar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38824-2025</t>
        </is>
      </c>
      <c r="B352" s="1" t="n">
        <v>45887</v>
      </c>
      <c r="C352" s="1" t="n">
        <v>45950</v>
      </c>
      <c r="D352" t="inlineStr">
        <is>
          <t>ÖREBRO LÄN</t>
        </is>
      </c>
      <c r="E352" t="inlineStr">
        <is>
          <t>ASKERSUND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916-2025</t>
        </is>
      </c>
      <c r="B353" s="1" t="n">
        <v>45664</v>
      </c>
      <c r="C353" s="1" t="n">
        <v>45950</v>
      </c>
      <c r="D353" t="inlineStr">
        <is>
          <t>ÖREBRO LÄN</t>
        </is>
      </c>
      <c r="E353" t="inlineStr">
        <is>
          <t>ASKERSUND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919-2025</t>
        </is>
      </c>
      <c r="B354" s="1" t="n">
        <v>45664</v>
      </c>
      <c r="C354" s="1" t="n">
        <v>45950</v>
      </c>
      <c r="D354" t="inlineStr">
        <is>
          <t>ÖREBRO LÄN</t>
        </is>
      </c>
      <c r="E354" t="inlineStr">
        <is>
          <t>ASKERSUND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23514-2024</t>
        </is>
      </c>
      <c r="B355" s="1" t="n">
        <v>45453.84284722222</v>
      </c>
      <c r="C355" s="1" t="n">
        <v>45950</v>
      </c>
      <c r="D355" t="inlineStr">
        <is>
          <t>ÖREBRO LÄN</t>
        </is>
      </c>
      <c r="E355" t="inlineStr">
        <is>
          <t>ASKERSUND</t>
        </is>
      </c>
      <c r="F355" t="inlineStr">
        <is>
          <t>Sveaskog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32040-2024</t>
        </is>
      </c>
      <c r="B356" s="1" t="n">
        <v>45510</v>
      </c>
      <c r="C356" s="1" t="n">
        <v>45950</v>
      </c>
      <c r="D356" t="inlineStr">
        <is>
          <t>ÖREBRO LÄN</t>
        </is>
      </c>
      <c r="E356" t="inlineStr">
        <is>
          <t>ASKERSUND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21045-2025</t>
        </is>
      </c>
      <c r="B357" s="1" t="n">
        <v>45777.55422453704</v>
      </c>
      <c r="C357" s="1" t="n">
        <v>45950</v>
      </c>
      <c r="D357" t="inlineStr">
        <is>
          <t>ÖREBRO LÄN</t>
        </is>
      </c>
      <c r="E357" t="inlineStr">
        <is>
          <t>ASKERSUND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12421-2023</t>
        </is>
      </c>
      <c r="B358" s="1" t="n">
        <v>44999.52975694444</v>
      </c>
      <c r="C358" s="1" t="n">
        <v>45950</v>
      </c>
      <c r="D358" t="inlineStr">
        <is>
          <t>ÖREBRO LÄN</t>
        </is>
      </c>
      <c r="E358" t="inlineStr">
        <is>
          <t>ASKERSUND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1004-2024</t>
        </is>
      </c>
      <c r="B359" s="1" t="n">
        <v>45301</v>
      </c>
      <c r="C359" s="1" t="n">
        <v>45950</v>
      </c>
      <c r="D359" t="inlineStr">
        <is>
          <t>ÖREBRO LÄN</t>
        </is>
      </c>
      <c r="E359" t="inlineStr">
        <is>
          <t>ASKERSUND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2282-2022</t>
        </is>
      </c>
      <c r="B360" s="1" t="n">
        <v>44578</v>
      </c>
      <c r="C360" s="1" t="n">
        <v>45950</v>
      </c>
      <c r="D360" t="inlineStr">
        <is>
          <t>ÖREBRO LÄN</t>
        </is>
      </c>
      <c r="E360" t="inlineStr">
        <is>
          <t>ASKERSUND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21041-2025</t>
        </is>
      </c>
      <c r="B361" s="1" t="n">
        <v>45777.54607638889</v>
      </c>
      <c r="C361" s="1" t="n">
        <v>45950</v>
      </c>
      <c r="D361" t="inlineStr">
        <is>
          <t>ÖREBRO LÄN</t>
        </is>
      </c>
      <c r="E361" t="inlineStr">
        <is>
          <t>ASKERSUND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21048-2025</t>
        </is>
      </c>
      <c r="B362" s="1" t="n">
        <v>45777.55945601852</v>
      </c>
      <c r="C362" s="1" t="n">
        <v>45950</v>
      </c>
      <c r="D362" t="inlineStr">
        <is>
          <t>ÖREBRO LÄN</t>
        </is>
      </c>
      <c r="E362" t="inlineStr">
        <is>
          <t>ASKERSUND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56967-2023</t>
        </is>
      </c>
      <c r="B363" s="1" t="n">
        <v>45244</v>
      </c>
      <c r="C363" s="1" t="n">
        <v>45950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50416-2024</t>
        </is>
      </c>
      <c r="B364" s="1" t="n">
        <v>45601.37609953704</v>
      </c>
      <c r="C364" s="1" t="n">
        <v>45950</v>
      </c>
      <c r="D364" t="inlineStr">
        <is>
          <t>ÖREBRO LÄN</t>
        </is>
      </c>
      <c r="E364" t="inlineStr">
        <is>
          <t>ASKERSUND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58139-2021</t>
        </is>
      </c>
      <c r="B365" s="1" t="n">
        <v>44487</v>
      </c>
      <c r="C365" s="1" t="n">
        <v>45950</v>
      </c>
      <c r="D365" t="inlineStr">
        <is>
          <t>ÖREBRO LÄN</t>
        </is>
      </c>
      <c r="E365" t="inlineStr">
        <is>
          <t>ASKERSUND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50102-2024</t>
        </is>
      </c>
      <c r="B366" s="1" t="n">
        <v>45599</v>
      </c>
      <c r="C366" s="1" t="n">
        <v>45950</v>
      </c>
      <c r="D366" t="inlineStr">
        <is>
          <t>ÖREBRO LÄN</t>
        </is>
      </c>
      <c r="E366" t="inlineStr">
        <is>
          <t>ASKERSUND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1345-2024</t>
        </is>
      </c>
      <c r="B367" s="1" t="n">
        <v>45303</v>
      </c>
      <c r="C367" s="1" t="n">
        <v>45950</v>
      </c>
      <c r="D367" t="inlineStr">
        <is>
          <t>ÖREBRO LÄN</t>
        </is>
      </c>
      <c r="E367" t="inlineStr">
        <is>
          <t>ASKERSUND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41094-2021</t>
        </is>
      </c>
      <c r="B368" s="1" t="n">
        <v>44422</v>
      </c>
      <c r="C368" s="1" t="n">
        <v>45950</v>
      </c>
      <c r="D368" t="inlineStr">
        <is>
          <t>ÖREBRO LÄN</t>
        </is>
      </c>
      <c r="E368" t="inlineStr">
        <is>
          <t>ASKERSUND</t>
        </is>
      </c>
      <c r="F368" t="inlineStr">
        <is>
          <t>Sveaskog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50578-2022</t>
        </is>
      </c>
      <c r="B369" s="1" t="n">
        <v>44866.65612268518</v>
      </c>
      <c r="C369" s="1" t="n">
        <v>45950</v>
      </c>
      <c r="D369" t="inlineStr">
        <is>
          <t>ÖREBRO LÄN</t>
        </is>
      </c>
      <c r="E369" t="inlineStr">
        <is>
          <t>ASKERSUND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41073-2024</t>
        </is>
      </c>
      <c r="B370" s="1" t="n">
        <v>45559.39498842593</v>
      </c>
      <c r="C370" s="1" t="n">
        <v>45950</v>
      </c>
      <c r="D370" t="inlineStr">
        <is>
          <t>ÖREBRO LÄN</t>
        </is>
      </c>
      <c r="E370" t="inlineStr">
        <is>
          <t>ASKERSUND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43933-2024</t>
        </is>
      </c>
      <c r="B371" s="1" t="n">
        <v>45572.45697916667</v>
      </c>
      <c r="C371" s="1" t="n">
        <v>45950</v>
      </c>
      <c r="D371" t="inlineStr">
        <is>
          <t>ÖREBRO LÄN</t>
        </is>
      </c>
      <c r="E371" t="inlineStr">
        <is>
          <t>ASKERSUND</t>
        </is>
      </c>
      <c r="F371" t="inlineStr">
        <is>
          <t>Sveaskog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1341-2024</t>
        </is>
      </c>
      <c r="B372" s="1" t="n">
        <v>45303.44383101852</v>
      </c>
      <c r="C372" s="1" t="n">
        <v>45950</v>
      </c>
      <c r="D372" t="inlineStr">
        <is>
          <t>ÖREBRO LÄN</t>
        </is>
      </c>
      <c r="E372" t="inlineStr">
        <is>
          <t>ASKERSUND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26752-2024</t>
        </is>
      </c>
      <c r="B373" s="1" t="n">
        <v>45470.45872685185</v>
      </c>
      <c r="C373" s="1" t="n">
        <v>45950</v>
      </c>
      <c r="D373" t="inlineStr">
        <is>
          <t>ÖREBRO LÄN</t>
        </is>
      </c>
      <c r="E373" t="inlineStr">
        <is>
          <t>ASKERSUND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47296-2025</t>
        </is>
      </c>
      <c r="B374" s="1" t="n">
        <v>45930.49436342593</v>
      </c>
      <c r="C374" s="1" t="n">
        <v>45950</v>
      </c>
      <c r="D374" t="inlineStr">
        <is>
          <t>ÖREBRO LÄN</t>
        </is>
      </c>
      <c r="E374" t="inlineStr">
        <is>
          <t>ASKERSUND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56033-2022</t>
        </is>
      </c>
      <c r="B375" s="1" t="n">
        <v>44889.5547337963</v>
      </c>
      <c r="C375" s="1" t="n">
        <v>45950</v>
      </c>
      <c r="D375" t="inlineStr">
        <is>
          <t>ÖREBRO LÄN</t>
        </is>
      </c>
      <c r="E375" t="inlineStr">
        <is>
          <t>ASKERSUND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16292-2024</t>
        </is>
      </c>
      <c r="B376" s="1" t="n">
        <v>45407</v>
      </c>
      <c r="C376" s="1" t="n">
        <v>45950</v>
      </c>
      <c r="D376" t="inlineStr">
        <is>
          <t>ÖREBRO LÄN</t>
        </is>
      </c>
      <c r="E376" t="inlineStr">
        <is>
          <t>ASKERSUND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52786-2023</t>
        </is>
      </c>
      <c r="B377" s="1" t="n">
        <v>45226</v>
      </c>
      <c r="C377" s="1" t="n">
        <v>45950</v>
      </c>
      <c r="D377" t="inlineStr">
        <is>
          <t>ÖREBRO LÄN</t>
        </is>
      </c>
      <c r="E377" t="inlineStr">
        <is>
          <t>ASKERSUND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33081-2025</t>
        </is>
      </c>
      <c r="B378" s="1" t="n">
        <v>45840</v>
      </c>
      <c r="C378" s="1" t="n">
        <v>45950</v>
      </c>
      <c r="D378" t="inlineStr">
        <is>
          <t>ÖREBRO LÄN</t>
        </is>
      </c>
      <c r="E378" t="inlineStr">
        <is>
          <t>ASKERSUND</t>
        </is>
      </c>
      <c r="G378" t="n">
        <v>10.9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918-2025</t>
        </is>
      </c>
      <c r="B379" s="1" t="n">
        <v>45664</v>
      </c>
      <c r="C379" s="1" t="n">
        <v>45950</v>
      </c>
      <c r="D379" t="inlineStr">
        <is>
          <t>ÖREBRO LÄN</t>
        </is>
      </c>
      <c r="E379" t="inlineStr">
        <is>
          <t>ASKERSUND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920-2025</t>
        </is>
      </c>
      <c r="B380" s="1" t="n">
        <v>45664</v>
      </c>
      <c r="C380" s="1" t="n">
        <v>45950</v>
      </c>
      <c r="D380" t="inlineStr">
        <is>
          <t>ÖREBRO LÄN</t>
        </is>
      </c>
      <c r="E380" t="inlineStr">
        <is>
          <t>ASKERSUND</t>
        </is>
      </c>
      <c r="G380" t="n">
        <v>12.9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22802-2023</t>
        </is>
      </c>
      <c r="B381" s="1" t="n">
        <v>45072</v>
      </c>
      <c r="C381" s="1" t="n">
        <v>45950</v>
      </c>
      <c r="D381" t="inlineStr">
        <is>
          <t>ÖREBRO LÄN</t>
        </is>
      </c>
      <c r="E381" t="inlineStr">
        <is>
          <t>ASKERSUND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22804-2023</t>
        </is>
      </c>
      <c r="B382" s="1" t="n">
        <v>45072.39223379629</v>
      </c>
      <c r="C382" s="1" t="n">
        <v>45950</v>
      </c>
      <c r="D382" t="inlineStr">
        <is>
          <t>ÖREBRO LÄN</t>
        </is>
      </c>
      <c r="E382" t="inlineStr">
        <is>
          <t>ASKERSUND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6821-2023</t>
        </is>
      </c>
      <c r="B383" s="1" t="n">
        <v>44967.39028935185</v>
      </c>
      <c r="C383" s="1" t="n">
        <v>45950</v>
      </c>
      <c r="D383" t="inlineStr">
        <is>
          <t>ÖREBRO LÄN</t>
        </is>
      </c>
      <c r="E383" t="inlineStr">
        <is>
          <t>ASKERSUND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48390-2025</t>
        </is>
      </c>
      <c r="B384" s="1" t="n">
        <v>45933.89425925926</v>
      </c>
      <c r="C384" s="1" t="n">
        <v>45950</v>
      </c>
      <c r="D384" t="inlineStr">
        <is>
          <t>ÖREBRO LÄN</t>
        </is>
      </c>
      <c r="E384" t="inlineStr">
        <is>
          <t>ASKERSUND</t>
        </is>
      </c>
      <c r="F384" t="inlineStr">
        <is>
          <t>Sveaskog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48391-2025</t>
        </is>
      </c>
      <c r="B385" s="1" t="n">
        <v>45933.89484953704</v>
      </c>
      <c r="C385" s="1" t="n">
        <v>45950</v>
      </c>
      <c r="D385" t="inlineStr">
        <is>
          <t>ÖREBRO LÄN</t>
        </is>
      </c>
      <c r="E385" t="inlineStr">
        <is>
          <t>ASKERSUND</t>
        </is>
      </c>
      <c r="F385" t="inlineStr">
        <is>
          <t>Sveaskog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39690-2025</t>
        </is>
      </c>
      <c r="B386" s="1" t="n">
        <v>45890.67743055556</v>
      </c>
      <c r="C386" s="1" t="n">
        <v>45950</v>
      </c>
      <c r="D386" t="inlineStr">
        <is>
          <t>ÖREBRO LÄN</t>
        </is>
      </c>
      <c r="E386" t="inlineStr">
        <is>
          <t>ASKERSUND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38572-2023</t>
        </is>
      </c>
      <c r="B387" s="1" t="n">
        <v>45162</v>
      </c>
      <c r="C387" s="1" t="n">
        <v>45950</v>
      </c>
      <c r="D387" t="inlineStr">
        <is>
          <t>ÖREBRO LÄN</t>
        </is>
      </c>
      <c r="E387" t="inlineStr">
        <is>
          <t>ASKERSUND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20515-2025</t>
        </is>
      </c>
      <c r="B388" s="1" t="n">
        <v>45775</v>
      </c>
      <c r="C388" s="1" t="n">
        <v>45950</v>
      </c>
      <c r="D388" t="inlineStr">
        <is>
          <t>ÖREBRO LÄN</t>
        </is>
      </c>
      <c r="E388" t="inlineStr">
        <is>
          <t>ASKERSUND</t>
        </is>
      </c>
      <c r="G388" t="n">
        <v>7.7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195-2023</t>
        </is>
      </c>
      <c r="B389" s="1" t="n">
        <v>44928</v>
      </c>
      <c r="C389" s="1" t="n">
        <v>45950</v>
      </c>
      <c r="D389" t="inlineStr">
        <is>
          <t>ÖREBRO LÄN</t>
        </is>
      </c>
      <c r="E389" t="inlineStr">
        <is>
          <t>ASKERSUND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48393-2025</t>
        </is>
      </c>
      <c r="B390" s="1" t="n">
        <v>45933.90118055556</v>
      </c>
      <c r="C390" s="1" t="n">
        <v>45950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48253-2025</t>
        </is>
      </c>
      <c r="B391" s="1" t="n">
        <v>45933.55381944445</v>
      </c>
      <c r="C391" s="1" t="n">
        <v>45950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28955-2023</t>
        </is>
      </c>
      <c r="B392" s="1" t="n">
        <v>45104</v>
      </c>
      <c r="C392" s="1" t="n">
        <v>45950</v>
      </c>
      <c r="D392" t="inlineStr">
        <is>
          <t>ÖREBRO LÄN</t>
        </is>
      </c>
      <c r="E392" t="inlineStr">
        <is>
          <t>ASKERSUND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1412-2025</t>
        </is>
      </c>
      <c r="B393" s="1" t="n">
        <v>45667.99460648148</v>
      </c>
      <c r="C393" s="1" t="n">
        <v>45950</v>
      </c>
      <c r="D393" t="inlineStr">
        <is>
          <t>ÖREBRO LÄN</t>
        </is>
      </c>
      <c r="E393" t="inlineStr">
        <is>
          <t>ASKERSUND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46630-2021</t>
        </is>
      </c>
      <c r="B394" s="1" t="n">
        <v>44445</v>
      </c>
      <c r="C394" s="1" t="n">
        <v>45950</v>
      </c>
      <c r="D394" t="inlineStr">
        <is>
          <t>ÖREBRO LÄN</t>
        </is>
      </c>
      <c r="E394" t="inlineStr">
        <is>
          <t>ASKERSUND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48392-2025</t>
        </is>
      </c>
      <c r="B395" s="1" t="n">
        <v>45933.90063657407</v>
      </c>
      <c r="C395" s="1" t="n">
        <v>45950</v>
      </c>
      <c r="D395" t="inlineStr">
        <is>
          <t>ÖREBRO LÄN</t>
        </is>
      </c>
      <c r="E395" t="inlineStr">
        <is>
          <t>ASKERSUND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642-2022</t>
        </is>
      </c>
      <c r="B396" s="1" t="n">
        <v>44568.39900462963</v>
      </c>
      <c r="C396" s="1" t="n">
        <v>45950</v>
      </c>
      <c r="D396" t="inlineStr">
        <is>
          <t>ÖREBRO LÄN</t>
        </is>
      </c>
      <c r="E396" t="inlineStr">
        <is>
          <t>ASKERSUND</t>
        </is>
      </c>
      <c r="F396" t="inlineStr">
        <is>
          <t>Sveaskog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37532-2023</t>
        </is>
      </c>
      <c r="B397" s="1" t="n">
        <v>45158.89597222222</v>
      </c>
      <c r="C397" s="1" t="n">
        <v>45950</v>
      </c>
      <c r="D397" t="inlineStr">
        <is>
          <t>ÖREBRO LÄN</t>
        </is>
      </c>
      <c r="E397" t="inlineStr">
        <is>
          <t>ASKERSUND</t>
        </is>
      </c>
      <c r="F397" t="inlineStr">
        <is>
          <t>Sveaskog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39908-2025</t>
        </is>
      </c>
      <c r="B398" s="1" t="n">
        <v>45891</v>
      </c>
      <c r="C398" s="1" t="n">
        <v>45950</v>
      </c>
      <c r="D398" t="inlineStr">
        <is>
          <t>ÖREBRO LÄN</t>
        </is>
      </c>
      <c r="E398" t="inlineStr">
        <is>
          <t>ASKERSUND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28692-2022</t>
        </is>
      </c>
      <c r="B399" s="1" t="n">
        <v>44748.73148148148</v>
      </c>
      <c r="C399" s="1" t="n">
        <v>45950</v>
      </c>
      <c r="D399" t="inlineStr">
        <is>
          <t>ÖREBRO LÄN</t>
        </is>
      </c>
      <c r="E399" t="inlineStr">
        <is>
          <t>ASKERSUND</t>
        </is>
      </c>
      <c r="G399" t="n">
        <v>10.5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48388-2025</t>
        </is>
      </c>
      <c r="B400" s="1" t="n">
        <v>45933.89319444444</v>
      </c>
      <c r="C400" s="1" t="n">
        <v>45950</v>
      </c>
      <c r="D400" t="inlineStr">
        <is>
          <t>ÖREBRO LÄN</t>
        </is>
      </c>
      <c r="E400" t="inlineStr">
        <is>
          <t>ASKERSUND</t>
        </is>
      </c>
      <c r="F400" t="inlineStr">
        <is>
          <t>Sveaskog</t>
        </is>
      </c>
      <c r="G400" t="n">
        <v>6.2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48389-2025</t>
        </is>
      </c>
      <c r="B401" s="1" t="n">
        <v>45933.89372685185</v>
      </c>
      <c r="C401" s="1" t="n">
        <v>45950</v>
      </c>
      <c r="D401" t="inlineStr">
        <is>
          <t>ÖREBRO LÄN</t>
        </is>
      </c>
      <c r="E401" t="inlineStr">
        <is>
          <t>ASKERSUND</t>
        </is>
      </c>
      <c r="F401" t="inlineStr">
        <is>
          <t>Sveaskog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48619-2025</t>
        </is>
      </c>
      <c r="B402" s="1" t="n">
        <v>45936.49065972222</v>
      </c>
      <c r="C402" s="1" t="n">
        <v>45950</v>
      </c>
      <c r="D402" t="inlineStr">
        <is>
          <t>ÖREBRO LÄN</t>
        </is>
      </c>
      <c r="E402" t="inlineStr">
        <is>
          <t>ASKERSUND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41264-2023</t>
        </is>
      </c>
      <c r="B403" s="1" t="n">
        <v>45170</v>
      </c>
      <c r="C403" s="1" t="n">
        <v>45950</v>
      </c>
      <c r="D403" t="inlineStr">
        <is>
          <t>ÖREBRO LÄN</t>
        </is>
      </c>
      <c r="E403" t="inlineStr">
        <is>
          <t>ASKERSUND</t>
        </is>
      </c>
      <c r="F403" t="inlineStr">
        <is>
          <t>Övriga Aktiebolag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61189-2022</t>
        </is>
      </c>
      <c r="B404" s="1" t="n">
        <v>44915.51126157407</v>
      </c>
      <c r="C404" s="1" t="n">
        <v>45950</v>
      </c>
      <c r="D404" t="inlineStr">
        <is>
          <t>ÖREBRO LÄN</t>
        </is>
      </c>
      <c r="E404" t="inlineStr">
        <is>
          <t>ASKERSUND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44528-2021</t>
        </is>
      </c>
      <c r="B405" s="1" t="n">
        <v>44435.62600694445</v>
      </c>
      <c r="C405" s="1" t="n">
        <v>45950</v>
      </c>
      <c r="D405" t="inlineStr">
        <is>
          <t>ÖREBRO LÄN</t>
        </is>
      </c>
      <c r="E405" t="inlineStr">
        <is>
          <t>ASKERSUND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12699-2025</t>
        </is>
      </c>
      <c r="B406" s="1" t="n">
        <v>45733.4640625</v>
      </c>
      <c r="C406" s="1" t="n">
        <v>45950</v>
      </c>
      <c r="D406" t="inlineStr">
        <is>
          <t>ÖREBRO LÄN</t>
        </is>
      </c>
      <c r="E406" t="inlineStr">
        <is>
          <t>ASKERSUND</t>
        </is>
      </c>
      <c r="F406" t="inlineStr">
        <is>
          <t>Sveaskog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2799-2024</t>
        </is>
      </c>
      <c r="B407" s="1" t="n">
        <v>45314</v>
      </c>
      <c r="C407" s="1" t="n">
        <v>45950</v>
      </c>
      <c r="D407" t="inlineStr">
        <is>
          <t>ÖREBRO LÄN</t>
        </is>
      </c>
      <c r="E407" t="inlineStr">
        <is>
          <t>ASKERSUND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49110-2025</t>
        </is>
      </c>
      <c r="B408" s="1" t="n">
        <v>45937.75648148148</v>
      </c>
      <c r="C408" s="1" t="n">
        <v>45950</v>
      </c>
      <c r="D408" t="inlineStr">
        <is>
          <t>ÖREBRO LÄN</t>
        </is>
      </c>
      <c r="E408" t="inlineStr">
        <is>
          <t>ASKERSUND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49112-2025</t>
        </is>
      </c>
      <c r="B409" s="1" t="n">
        <v>45937.75783564815</v>
      </c>
      <c r="C409" s="1" t="n">
        <v>45950</v>
      </c>
      <c r="D409" t="inlineStr">
        <is>
          <t>ÖREBRO LÄN</t>
        </is>
      </c>
      <c r="E409" t="inlineStr">
        <is>
          <t>ASKERSUND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48420-2025</t>
        </is>
      </c>
      <c r="B410" s="1" t="n">
        <v>45934.66789351852</v>
      </c>
      <c r="C410" s="1" t="n">
        <v>45950</v>
      </c>
      <c r="D410" t="inlineStr">
        <is>
          <t>ÖREBRO LÄN</t>
        </is>
      </c>
      <c r="E410" t="inlineStr">
        <is>
          <t>ASKERSUND</t>
        </is>
      </c>
      <c r="F410" t="inlineStr">
        <is>
          <t>Sveaskog</t>
        </is>
      </c>
      <c r="G410" t="n">
        <v>6.9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54393-2024</t>
        </is>
      </c>
      <c r="B411" s="1" t="n">
        <v>45617.45731481481</v>
      </c>
      <c r="C411" s="1" t="n">
        <v>45950</v>
      </c>
      <c r="D411" t="inlineStr">
        <is>
          <t>ÖREBRO LÄN</t>
        </is>
      </c>
      <c r="E411" t="inlineStr">
        <is>
          <t>ASKERSUND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49111-2025</t>
        </is>
      </c>
      <c r="B412" s="1" t="n">
        <v>45937.75732638889</v>
      </c>
      <c r="C412" s="1" t="n">
        <v>45950</v>
      </c>
      <c r="D412" t="inlineStr">
        <is>
          <t>ÖREBRO LÄN</t>
        </is>
      </c>
      <c r="E412" t="inlineStr">
        <is>
          <t>ASKERSUND</t>
        </is>
      </c>
      <c r="F412" t="inlineStr">
        <is>
          <t>Sveaskog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16097-2023</t>
        </is>
      </c>
      <c r="B413" s="1" t="n">
        <v>45027.51179398148</v>
      </c>
      <c r="C413" s="1" t="n">
        <v>45950</v>
      </c>
      <c r="D413" t="inlineStr">
        <is>
          <t>ÖREBRO LÄN</t>
        </is>
      </c>
      <c r="E413" t="inlineStr">
        <is>
          <t>ASKERSUND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27814-2025</t>
        </is>
      </c>
      <c r="B414" s="1" t="n">
        <v>45817.32715277778</v>
      </c>
      <c r="C414" s="1" t="n">
        <v>45950</v>
      </c>
      <c r="D414" t="inlineStr">
        <is>
          <t>ÖREBRO LÄN</t>
        </is>
      </c>
      <c r="E414" t="inlineStr">
        <is>
          <t>ASKERSUND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37605-2022</t>
        </is>
      </c>
      <c r="B415" s="1" t="n">
        <v>44809</v>
      </c>
      <c r="C415" s="1" t="n">
        <v>45950</v>
      </c>
      <c r="D415" t="inlineStr">
        <is>
          <t>ÖREBRO LÄN</t>
        </is>
      </c>
      <c r="E415" t="inlineStr">
        <is>
          <t>ASKERSUND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3883-2024</t>
        </is>
      </c>
      <c r="B416" s="1" t="n">
        <v>45322</v>
      </c>
      <c r="C416" s="1" t="n">
        <v>45950</v>
      </c>
      <c r="D416" t="inlineStr">
        <is>
          <t>ÖREBRO LÄN</t>
        </is>
      </c>
      <c r="E416" t="inlineStr">
        <is>
          <t>ASKERSUND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43578-2024</t>
        </is>
      </c>
      <c r="B417" s="1" t="n">
        <v>45569.41788194444</v>
      </c>
      <c r="C417" s="1" t="n">
        <v>45950</v>
      </c>
      <c r="D417" t="inlineStr">
        <is>
          <t>ÖREBRO LÄN</t>
        </is>
      </c>
      <c r="E417" t="inlineStr">
        <is>
          <t>ASKERSUND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23233-2025</t>
        </is>
      </c>
      <c r="B418" s="1" t="n">
        <v>45791</v>
      </c>
      <c r="C418" s="1" t="n">
        <v>45950</v>
      </c>
      <c r="D418" t="inlineStr">
        <is>
          <t>ÖREBRO LÄN</t>
        </is>
      </c>
      <c r="E418" t="inlineStr">
        <is>
          <t>ASKERSUND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60357-2023</t>
        </is>
      </c>
      <c r="B419" s="1" t="n">
        <v>45258</v>
      </c>
      <c r="C419" s="1" t="n">
        <v>45950</v>
      </c>
      <c r="D419" t="inlineStr">
        <is>
          <t>ÖREBRO LÄN</t>
        </is>
      </c>
      <c r="E419" t="inlineStr">
        <is>
          <t>ASKERSUND</t>
        </is>
      </c>
      <c r="G419" t="n">
        <v>9.1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40590-2025</t>
        </is>
      </c>
      <c r="B420" s="1" t="n">
        <v>45896.54207175926</v>
      </c>
      <c r="C420" s="1" t="n">
        <v>45950</v>
      </c>
      <c r="D420" t="inlineStr">
        <is>
          <t>ÖREBRO LÄN</t>
        </is>
      </c>
      <c r="E420" t="inlineStr">
        <is>
          <t>ASKERSUND</t>
        </is>
      </c>
      <c r="F420" t="inlineStr">
        <is>
          <t>Kyrkan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22999-2025</t>
        </is>
      </c>
      <c r="B421" s="1" t="n">
        <v>45790.58875</v>
      </c>
      <c r="C421" s="1" t="n">
        <v>45950</v>
      </c>
      <c r="D421" t="inlineStr">
        <is>
          <t>ÖREBRO LÄN</t>
        </is>
      </c>
      <c r="E421" t="inlineStr">
        <is>
          <t>ASKERSUND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40745-2025</t>
        </is>
      </c>
      <c r="B422" s="1" t="n">
        <v>45897.37609953704</v>
      </c>
      <c r="C422" s="1" t="n">
        <v>45950</v>
      </c>
      <c r="D422" t="inlineStr">
        <is>
          <t>ÖREBRO LÄN</t>
        </is>
      </c>
      <c r="E422" t="inlineStr">
        <is>
          <t>ASKERSUND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2232-2021</t>
        </is>
      </c>
      <c r="B423" s="1" t="n">
        <v>44211</v>
      </c>
      <c r="C423" s="1" t="n">
        <v>45950</v>
      </c>
      <c r="D423" t="inlineStr">
        <is>
          <t>ÖREBRO LÄN</t>
        </is>
      </c>
      <c r="E423" t="inlineStr">
        <is>
          <t>ASKERSUND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12567-2023</t>
        </is>
      </c>
      <c r="B424" s="1" t="n">
        <v>45000</v>
      </c>
      <c r="C424" s="1" t="n">
        <v>45950</v>
      </c>
      <c r="D424" t="inlineStr">
        <is>
          <t>ÖREBRO LÄN</t>
        </is>
      </c>
      <c r="E424" t="inlineStr">
        <is>
          <t>ASKERSUND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32038-2024</t>
        </is>
      </c>
      <c r="B425" s="1" t="n">
        <v>45510</v>
      </c>
      <c r="C425" s="1" t="n">
        <v>45950</v>
      </c>
      <c r="D425" t="inlineStr">
        <is>
          <t>ÖREBRO LÄN</t>
        </is>
      </c>
      <c r="E425" t="inlineStr">
        <is>
          <t>ASKERSUND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40587-2025</t>
        </is>
      </c>
      <c r="B426" s="1" t="n">
        <v>45896.52702546296</v>
      </c>
      <c r="C426" s="1" t="n">
        <v>45950</v>
      </c>
      <c r="D426" t="inlineStr">
        <is>
          <t>ÖREBRO LÄN</t>
        </is>
      </c>
      <c r="E426" t="inlineStr">
        <is>
          <t>ASKERSUND</t>
        </is>
      </c>
      <c r="F426" t="inlineStr">
        <is>
          <t>Kyrkan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27428-2024</t>
        </is>
      </c>
      <c r="B427" s="1" t="n">
        <v>45473</v>
      </c>
      <c r="C427" s="1" t="n">
        <v>45950</v>
      </c>
      <c r="D427" t="inlineStr">
        <is>
          <t>ÖREBRO LÄN</t>
        </is>
      </c>
      <c r="E427" t="inlineStr">
        <is>
          <t>ASKERSUND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40616-2025</t>
        </is>
      </c>
      <c r="B428" s="1" t="n">
        <v>45896.58164351852</v>
      </c>
      <c r="C428" s="1" t="n">
        <v>45950</v>
      </c>
      <c r="D428" t="inlineStr">
        <is>
          <t>ÖREBRO LÄN</t>
        </is>
      </c>
      <c r="E428" t="inlineStr">
        <is>
          <t>ASKERSUND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22511-2024</t>
        </is>
      </c>
      <c r="B429" s="1" t="n">
        <v>45447.37612268519</v>
      </c>
      <c r="C429" s="1" t="n">
        <v>45950</v>
      </c>
      <c r="D429" t="inlineStr">
        <is>
          <t>ÖREBRO LÄN</t>
        </is>
      </c>
      <c r="E429" t="inlineStr">
        <is>
          <t>ASKERSUND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9516-2025</t>
        </is>
      </c>
      <c r="B430" s="1" t="n">
        <v>45714</v>
      </c>
      <c r="C430" s="1" t="n">
        <v>45950</v>
      </c>
      <c r="D430" t="inlineStr">
        <is>
          <t>ÖREBRO LÄN</t>
        </is>
      </c>
      <c r="E430" t="inlineStr">
        <is>
          <t>ASKERSUND</t>
        </is>
      </c>
      <c r="F430" t="inlineStr">
        <is>
          <t>Övriga Aktiebolag</t>
        </is>
      </c>
      <c r="G430" t="n">
        <v>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40580-2025</t>
        </is>
      </c>
      <c r="B431" s="1" t="n">
        <v>45896.51261574074</v>
      </c>
      <c r="C431" s="1" t="n">
        <v>45950</v>
      </c>
      <c r="D431" t="inlineStr">
        <is>
          <t>ÖREBRO LÄN</t>
        </is>
      </c>
      <c r="E431" t="inlineStr">
        <is>
          <t>ASKERSUND</t>
        </is>
      </c>
      <c r="F431" t="inlineStr">
        <is>
          <t>Kyrkan</t>
        </is>
      </c>
      <c r="G431" t="n">
        <v>7.1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1332-2024</t>
        </is>
      </c>
      <c r="B432" s="1" t="n">
        <v>45303</v>
      </c>
      <c r="C432" s="1" t="n">
        <v>45950</v>
      </c>
      <c r="D432" t="inlineStr">
        <is>
          <t>ÖREBRO LÄN</t>
        </is>
      </c>
      <c r="E432" t="inlineStr">
        <is>
          <t>ASKERSUND</t>
        </is>
      </c>
      <c r="G432" t="n">
        <v>5.6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49924-2025</t>
        </is>
      </c>
      <c r="B433" s="1" t="n">
        <v>45940.64311342593</v>
      </c>
      <c r="C433" s="1" t="n">
        <v>45950</v>
      </c>
      <c r="D433" t="inlineStr">
        <is>
          <t>ÖREBRO LÄN</t>
        </is>
      </c>
      <c r="E433" t="inlineStr">
        <is>
          <t>ASKERSUND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26662-2022</t>
        </is>
      </c>
      <c r="B434" s="1" t="n">
        <v>44739.6334375</v>
      </c>
      <c r="C434" s="1" t="n">
        <v>45950</v>
      </c>
      <c r="D434" t="inlineStr">
        <is>
          <t>ÖREBRO LÄN</t>
        </is>
      </c>
      <c r="E434" t="inlineStr">
        <is>
          <t>ASKERSUND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5050-2022</t>
        </is>
      </c>
      <c r="B435" s="1" t="n">
        <v>44593.68526620371</v>
      </c>
      <c r="C435" s="1" t="n">
        <v>45950</v>
      </c>
      <c r="D435" t="inlineStr">
        <is>
          <t>ÖREBRO LÄN</t>
        </is>
      </c>
      <c r="E435" t="inlineStr">
        <is>
          <t>ASKERSUND</t>
        </is>
      </c>
      <c r="F435" t="inlineStr">
        <is>
          <t>Allmännings- och besparingsskogar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74186-2021</t>
        </is>
      </c>
      <c r="B436" s="1" t="n">
        <v>44558</v>
      </c>
      <c r="C436" s="1" t="n">
        <v>45950</v>
      </c>
      <c r="D436" t="inlineStr">
        <is>
          <t>ÖREBRO LÄN</t>
        </is>
      </c>
      <c r="E436" t="inlineStr">
        <is>
          <t>ASKERSUND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41288-2025</t>
        </is>
      </c>
      <c r="B437" s="1" t="n">
        <v>45898.63958333333</v>
      </c>
      <c r="C437" s="1" t="n">
        <v>45950</v>
      </c>
      <c r="D437" t="inlineStr">
        <is>
          <t>ÖREBRO LÄN</t>
        </is>
      </c>
      <c r="E437" t="inlineStr">
        <is>
          <t>ASKERSUND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18409-2023</t>
        </is>
      </c>
      <c r="B438" s="1" t="n">
        <v>45042.4005787037</v>
      </c>
      <c r="C438" s="1" t="n">
        <v>45950</v>
      </c>
      <c r="D438" t="inlineStr">
        <is>
          <t>ÖREBRO LÄN</t>
        </is>
      </c>
      <c r="E438" t="inlineStr">
        <is>
          <t>ASKERSUND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10432-2025</t>
        </is>
      </c>
      <c r="B439" s="1" t="n">
        <v>45720</v>
      </c>
      <c r="C439" s="1" t="n">
        <v>45950</v>
      </c>
      <c r="D439" t="inlineStr">
        <is>
          <t>ÖREBRO LÄN</t>
        </is>
      </c>
      <c r="E439" t="inlineStr">
        <is>
          <t>ASKERSUND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34501-2024</t>
        </is>
      </c>
      <c r="B440" s="1" t="n">
        <v>45525.64034722222</v>
      </c>
      <c r="C440" s="1" t="n">
        <v>45950</v>
      </c>
      <c r="D440" t="inlineStr">
        <is>
          <t>ÖREBRO LÄN</t>
        </is>
      </c>
      <c r="E440" t="inlineStr">
        <is>
          <t>ASKERSUND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65068-2023</t>
        </is>
      </c>
      <c r="B441" s="1" t="n">
        <v>45285</v>
      </c>
      <c r="C441" s="1" t="n">
        <v>45950</v>
      </c>
      <c r="D441" t="inlineStr">
        <is>
          <t>ÖREBRO LÄN</t>
        </is>
      </c>
      <c r="E441" t="inlineStr">
        <is>
          <t>ASKERSUND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16643-2023</t>
        </is>
      </c>
      <c r="B442" s="1" t="n">
        <v>45030.49903935185</v>
      </c>
      <c r="C442" s="1" t="n">
        <v>45950</v>
      </c>
      <c r="D442" t="inlineStr">
        <is>
          <t>ÖREBRO LÄN</t>
        </is>
      </c>
      <c r="E442" t="inlineStr">
        <is>
          <t>ASKERSUND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8367-2025</t>
        </is>
      </c>
      <c r="B443" s="1" t="n">
        <v>45708.95491898148</v>
      </c>
      <c r="C443" s="1" t="n">
        <v>45950</v>
      </c>
      <c r="D443" t="inlineStr">
        <is>
          <t>ÖREBRO LÄN</t>
        </is>
      </c>
      <c r="E443" t="inlineStr">
        <is>
          <t>ASKERSUND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3457-2025</t>
        </is>
      </c>
      <c r="B444" s="1" t="n">
        <v>45680</v>
      </c>
      <c r="C444" s="1" t="n">
        <v>45950</v>
      </c>
      <c r="D444" t="inlineStr">
        <is>
          <t>ÖREBRO LÄN</t>
        </is>
      </c>
      <c r="E444" t="inlineStr">
        <is>
          <t>ASKERSUND</t>
        </is>
      </c>
      <c r="F444" t="inlineStr">
        <is>
          <t>Sveaskog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29131-2024</t>
        </is>
      </c>
      <c r="B445" s="1" t="n">
        <v>45481</v>
      </c>
      <c r="C445" s="1" t="n">
        <v>45950</v>
      </c>
      <c r="D445" t="inlineStr">
        <is>
          <t>ÖREBRO LÄN</t>
        </is>
      </c>
      <c r="E445" t="inlineStr">
        <is>
          <t>ASKERSUND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50599-2023</t>
        </is>
      </c>
      <c r="B446" s="1" t="n">
        <v>45217.42408564815</v>
      </c>
      <c r="C446" s="1" t="n">
        <v>45950</v>
      </c>
      <c r="D446" t="inlineStr">
        <is>
          <t>ÖREBRO LÄN</t>
        </is>
      </c>
      <c r="E446" t="inlineStr">
        <is>
          <t>ASKERSUND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46616-2023</t>
        </is>
      </c>
      <c r="B447" s="1" t="n">
        <v>45198.40267361111</v>
      </c>
      <c r="C447" s="1" t="n">
        <v>45950</v>
      </c>
      <c r="D447" t="inlineStr">
        <is>
          <t>ÖREBRO LÄN</t>
        </is>
      </c>
      <c r="E447" t="inlineStr">
        <is>
          <t>ASKERSUND</t>
        </is>
      </c>
      <c r="G447" t="n">
        <v>7.6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48612-2023</t>
        </is>
      </c>
      <c r="B448" s="1" t="n">
        <v>45208.54440972222</v>
      </c>
      <c r="C448" s="1" t="n">
        <v>45950</v>
      </c>
      <c r="D448" t="inlineStr">
        <is>
          <t>ÖREBRO LÄN</t>
        </is>
      </c>
      <c r="E448" t="inlineStr">
        <is>
          <t>ASKERSUND</t>
        </is>
      </c>
      <c r="F448" t="inlineStr">
        <is>
          <t>Sveaskog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7371-2022</t>
        </is>
      </c>
      <c r="B449" s="1" t="n">
        <v>44606.59517361111</v>
      </c>
      <c r="C449" s="1" t="n">
        <v>45950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48654-2023</t>
        </is>
      </c>
      <c r="B450" s="1" t="n">
        <v>45208.60009259259</v>
      </c>
      <c r="C450" s="1" t="n">
        <v>45950</v>
      </c>
      <c r="D450" t="inlineStr">
        <is>
          <t>ÖREBRO LÄN</t>
        </is>
      </c>
      <c r="E450" t="inlineStr">
        <is>
          <t>ASKERSUND</t>
        </is>
      </c>
      <c r="F450" t="inlineStr">
        <is>
          <t>Sveaskog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62103-2024</t>
        </is>
      </c>
      <c r="B451" s="1" t="n">
        <v>45656</v>
      </c>
      <c r="C451" s="1" t="n">
        <v>45950</v>
      </c>
      <c r="D451" t="inlineStr">
        <is>
          <t>ÖREBRO LÄN</t>
        </is>
      </c>
      <c r="E451" t="inlineStr">
        <is>
          <t>ASKERSUND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62107-2024</t>
        </is>
      </c>
      <c r="B452" s="1" t="n">
        <v>45656</v>
      </c>
      <c r="C452" s="1" t="n">
        <v>45950</v>
      </c>
      <c r="D452" t="inlineStr">
        <is>
          <t>ÖREBRO LÄN</t>
        </is>
      </c>
      <c r="E452" t="inlineStr">
        <is>
          <t>ASKERSUND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62108-2024</t>
        </is>
      </c>
      <c r="B453" s="1" t="n">
        <v>45656</v>
      </c>
      <c r="C453" s="1" t="n">
        <v>45950</v>
      </c>
      <c r="D453" t="inlineStr">
        <is>
          <t>ÖREBRO LÄN</t>
        </is>
      </c>
      <c r="E453" t="inlineStr">
        <is>
          <t>ASKERSUND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42161-2025</t>
        </is>
      </c>
      <c r="B454" s="1" t="n">
        <v>45904.41351851852</v>
      </c>
      <c r="C454" s="1" t="n">
        <v>45950</v>
      </c>
      <c r="D454" t="inlineStr">
        <is>
          <t>ÖREBRO LÄN</t>
        </is>
      </c>
      <c r="E454" t="inlineStr">
        <is>
          <t>ASKERSUND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13046-2024</t>
        </is>
      </c>
      <c r="B455" s="1" t="n">
        <v>45385</v>
      </c>
      <c r="C455" s="1" t="n">
        <v>45950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42281-2025</t>
        </is>
      </c>
      <c r="B456" s="1" t="n">
        <v>45904.61800925926</v>
      </c>
      <c r="C456" s="1" t="n">
        <v>45950</v>
      </c>
      <c r="D456" t="inlineStr">
        <is>
          <t>ÖREBRO LÄN</t>
        </is>
      </c>
      <c r="E456" t="inlineStr">
        <is>
          <t>ASKERSUND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56386-2024</t>
        </is>
      </c>
      <c r="B457" s="1" t="n">
        <v>45625.34328703704</v>
      </c>
      <c r="C457" s="1" t="n">
        <v>45950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48884-2022</t>
        </is>
      </c>
      <c r="B458" s="1" t="n">
        <v>44859.89707175926</v>
      </c>
      <c r="C458" s="1" t="n">
        <v>45950</v>
      </c>
      <c r="D458" t="inlineStr">
        <is>
          <t>ÖREBRO LÄN</t>
        </is>
      </c>
      <c r="E458" t="inlineStr">
        <is>
          <t>ASKERSUND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29522-2024</t>
        </is>
      </c>
      <c r="B459" s="1" t="n">
        <v>45484.44842592593</v>
      </c>
      <c r="C459" s="1" t="n">
        <v>45950</v>
      </c>
      <c r="D459" t="inlineStr">
        <is>
          <t>ÖREBRO LÄN</t>
        </is>
      </c>
      <c r="E459" t="inlineStr">
        <is>
          <t>ASKERSUND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26198-2025</t>
        </is>
      </c>
      <c r="B460" s="1" t="n">
        <v>45805.50146990741</v>
      </c>
      <c r="C460" s="1" t="n">
        <v>45950</v>
      </c>
      <c r="D460" t="inlineStr">
        <is>
          <t>ÖREBRO LÄN</t>
        </is>
      </c>
      <c r="E460" t="inlineStr">
        <is>
          <t>ASKERSUND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42100-2025</t>
        </is>
      </c>
      <c r="B461" s="1" t="n">
        <v>45903.77434027778</v>
      </c>
      <c r="C461" s="1" t="n">
        <v>45950</v>
      </c>
      <c r="D461" t="inlineStr">
        <is>
          <t>ÖREBRO LÄN</t>
        </is>
      </c>
      <c r="E461" t="inlineStr">
        <is>
          <t>ASKERSUND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25528-2023</t>
        </is>
      </c>
      <c r="B462" s="1" t="n">
        <v>45089</v>
      </c>
      <c r="C462" s="1" t="n">
        <v>45950</v>
      </c>
      <c r="D462" t="inlineStr">
        <is>
          <t>ÖREBRO LÄN</t>
        </is>
      </c>
      <c r="E462" t="inlineStr">
        <is>
          <t>ASKERSUND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42542-2025</t>
        </is>
      </c>
      <c r="B463" s="1" t="n">
        <v>45905.57699074074</v>
      </c>
      <c r="C463" s="1" t="n">
        <v>45950</v>
      </c>
      <c r="D463" t="inlineStr">
        <is>
          <t>ÖREBRO LÄN</t>
        </is>
      </c>
      <c r="E463" t="inlineStr">
        <is>
          <t>ASKERSUND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2555-2024</t>
        </is>
      </c>
      <c r="B464" s="1" t="n">
        <v>45313.60285879629</v>
      </c>
      <c r="C464" s="1" t="n">
        <v>45950</v>
      </c>
      <c r="D464" t="inlineStr">
        <is>
          <t>ÖREBRO LÄN</t>
        </is>
      </c>
      <c r="E464" t="inlineStr">
        <is>
          <t>ASKERSUND</t>
        </is>
      </c>
      <c r="G464" t="n">
        <v>8.4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60557-2020</t>
        </is>
      </c>
      <c r="B465" s="1" t="n">
        <v>44153</v>
      </c>
      <c r="C465" s="1" t="n">
        <v>45950</v>
      </c>
      <c r="D465" t="inlineStr">
        <is>
          <t>ÖREBRO LÄN</t>
        </is>
      </c>
      <c r="E465" t="inlineStr">
        <is>
          <t>ASKERSUND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2445-2025</t>
        </is>
      </c>
      <c r="B466" s="1" t="n">
        <v>45674</v>
      </c>
      <c r="C466" s="1" t="n">
        <v>45950</v>
      </c>
      <c r="D466" t="inlineStr">
        <is>
          <t>ÖREBRO LÄN</t>
        </is>
      </c>
      <c r="E466" t="inlineStr">
        <is>
          <t>ASKERSUND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42172-2025</t>
        </is>
      </c>
      <c r="B467" s="1" t="n">
        <v>45904.4365625</v>
      </c>
      <c r="C467" s="1" t="n">
        <v>45950</v>
      </c>
      <c r="D467" t="inlineStr">
        <is>
          <t>ÖREBRO LÄN</t>
        </is>
      </c>
      <c r="E467" t="inlineStr">
        <is>
          <t>ASKERSUND</t>
        </is>
      </c>
      <c r="G467" t="n">
        <v>4.9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33660-2023</t>
        </is>
      </c>
      <c r="B468" s="1" t="n">
        <v>45132.59460648148</v>
      </c>
      <c r="C468" s="1" t="n">
        <v>45950</v>
      </c>
      <c r="D468" t="inlineStr">
        <is>
          <t>ÖREBRO LÄN</t>
        </is>
      </c>
      <c r="E468" t="inlineStr">
        <is>
          <t>ASKERSUND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43139-2021</t>
        </is>
      </c>
      <c r="B469" s="1" t="n">
        <v>44431</v>
      </c>
      <c r="C469" s="1" t="n">
        <v>45950</v>
      </c>
      <c r="D469" t="inlineStr">
        <is>
          <t>ÖREBRO LÄN</t>
        </is>
      </c>
      <c r="E469" t="inlineStr">
        <is>
          <t>ASKERSUND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41838-2022</t>
        </is>
      </c>
      <c r="B470" s="1" t="n">
        <v>44828</v>
      </c>
      <c r="C470" s="1" t="n">
        <v>45950</v>
      </c>
      <c r="D470" t="inlineStr">
        <is>
          <t>ÖREBRO LÄN</t>
        </is>
      </c>
      <c r="E470" t="inlineStr">
        <is>
          <t>ASKERSUND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50048-2022</t>
        </is>
      </c>
      <c r="B471" s="1" t="n">
        <v>44865.47030092592</v>
      </c>
      <c r="C471" s="1" t="n">
        <v>45950</v>
      </c>
      <c r="D471" t="inlineStr">
        <is>
          <t>ÖREBRO LÄN</t>
        </is>
      </c>
      <c r="E471" t="inlineStr">
        <is>
          <t>ASKERSUND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5518-2022</t>
        </is>
      </c>
      <c r="B472" s="1" t="n">
        <v>44595</v>
      </c>
      <c r="C472" s="1" t="n">
        <v>45950</v>
      </c>
      <c r="D472" t="inlineStr">
        <is>
          <t>ÖREBRO LÄN</t>
        </is>
      </c>
      <c r="E472" t="inlineStr">
        <is>
          <t>ASKERSUND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17894-2025</t>
        </is>
      </c>
      <c r="B473" s="1" t="n">
        <v>45758</v>
      </c>
      <c r="C473" s="1" t="n">
        <v>45950</v>
      </c>
      <c r="D473" t="inlineStr">
        <is>
          <t>ÖREBRO LÄN</t>
        </is>
      </c>
      <c r="E473" t="inlineStr">
        <is>
          <t>ASKERSUND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28819-2023</t>
        </is>
      </c>
      <c r="B474" s="1" t="n">
        <v>45104.38340277778</v>
      </c>
      <c r="C474" s="1" t="n">
        <v>45950</v>
      </c>
      <c r="D474" t="inlineStr">
        <is>
          <t>ÖREBRO LÄN</t>
        </is>
      </c>
      <c r="E474" t="inlineStr">
        <is>
          <t>ASKERSUND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28897-2023</t>
        </is>
      </c>
      <c r="B475" s="1" t="n">
        <v>45104</v>
      </c>
      <c r="C475" s="1" t="n">
        <v>45950</v>
      </c>
      <c r="D475" t="inlineStr">
        <is>
          <t>ÖREBRO LÄN</t>
        </is>
      </c>
      <c r="E475" t="inlineStr">
        <is>
          <t>ASKERSUND</t>
        </is>
      </c>
      <c r="G475" t="n">
        <v>9.300000000000001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31265-2024</t>
        </is>
      </c>
      <c r="B476" s="1" t="n">
        <v>45503.97861111111</v>
      </c>
      <c r="C476" s="1" t="n">
        <v>45950</v>
      </c>
      <c r="D476" t="inlineStr">
        <is>
          <t>ÖREBRO LÄN</t>
        </is>
      </c>
      <c r="E476" t="inlineStr">
        <is>
          <t>ASKERSUND</t>
        </is>
      </c>
      <c r="G476" t="n">
        <v>15.5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31120-2024</t>
        </is>
      </c>
      <c r="B477" s="1" t="n">
        <v>45502.59939814815</v>
      </c>
      <c r="C477" s="1" t="n">
        <v>45950</v>
      </c>
      <c r="D477" t="inlineStr">
        <is>
          <t>ÖREBRO LÄN</t>
        </is>
      </c>
      <c r="E477" t="inlineStr">
        <is>
          <t>ASKERSUND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27218-2024</t>
        </is>
      </c>
      <c r="B478" s="1" t="n">
        <v>45471.6228587963</v>
      </c>
      <c r="C478" s="1" t="n">
        <v>45950</v>
      </c>
      <c r="D478" t="inlineStr">
        <is>
          <t>ÖREBRO LÄN</t>
        </is>
      </c>
      <c r="E478" t="inlineStr">
        <is>
          <t>ASKERSUND</t>
        </is>
      </c>
      <c r="F478" t="inlineStr">
        <is>
          <t>Sveaskog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26868-2025</t>
        </is>
      </c>
      <c r="B479" s="1" t="n">
        <v>45810</v>
      </c>
      <c r="C479" s="1" t="n">
        <v>45950</v>
      </c>
      <c r="D479" t="inlineStr">
        <is>
          <t>ÖREBRO LÄN</t>
        </is>
      </c>
      <c r="E479" t="inlineStr">
        <is>
          <t>ASKERSUND</t>
        </is>
      </c>
      <c r="F479" t="inlineStr">
        <is>
          <t>Sveaskog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29229-2023</t>
        </is>
      </c>
      <c r="B480" s="1" t="n">
        <v>45105.6140625</v>
      </c>
      <c r="C480" s="1" t="n">
        <v>45950</v>
      </c>
      <c r="D480" t="inlineStr">
        <is>
          <t>ÖREBRO LÄN</t>
        </is>
      </c>
      <c r="E480" t="inlineStr">
        <is>
          <t>ASKERSUND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11489-2023</t>
        </is>
      </c>
      <c r="B481" s="1" t="n">
        <v>44993.64357638889</v>
      </c>
      <c r="C481" s="1" t="n">
        <v>45950</v>
      </c>
      <c r="D481" t="inlineStr">
        <is>
          <t>ÖREBRO LÄN</t>
        </is>
      </c>
      <c r="E481" t="inlineStr">
        <is>
          <t>ASKERSUND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58143-2021</t>
        </is>
      </c>
      <c r="B482" s="1" t="n">
        <v>44487</v>
      </c>
      <c r="C482" s="1" t="n">
        <v>45950</v>
      </c>
      <c r="D482" t="inlineStr">
        <is>
          <t>ÖREBRO LÄN</t>
        </is>
      </c>
      <c r="E482" t="inlineStr">
        <is>
          <t>ASKERSUND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44972-2021</t>
        </is>
      </c>
      <c r="B483" s="1" t="n">
        <v>44438</v>
      </c>
      <c r="C483" s="1" t="n">
        <v>45950</v>
      </c>
      <c r="D483" t="inlineStr">
        <is>
          <t>ÖREBRO LÄN</t>
        </is>
      </c>
      <c r="E483" t="inlineStr">
        <is>
          <t>ASKERSUND</t>
        </is>
      </c>
      <c r="G483" t="n">
        <v>6.8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33151-2021</t>
        </is>
      </c>
      <c r="B484" s="1" t="n">
        <v>44376.67820601852</v>
      </c>
      <c r="C484" s="1" t="n">
        <v>45950</v>
      </c>
      <c r="D484" t="inlineStr">
        <is>
          <t>ÖREBRO LÄN</t>
        </is>
      </c>
      <c r="E484" t="inlineStr">
        <is>
          <t>ASKERSUND</t>
        </is>
      </c>
      <c r="G484" t="n">
        <v>11.3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2295-2023</t>
        </is>
      </c>
      <c r="B485" s="1" t="n">
        <v>44942</v>
      </c>
      <c r="C485" s="1" t="n">
        <v>45950</v>
      </c>
      <c r="D485" t="inlineStr">
        <is>
          <t>ÖREBRO LÄN</t>
        </is>
      </c>
      <c r="E485" t="inlineStr">
        <is>
          <t>ASKERSUND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43830-2024</t>
        </is>
      </c>
      <c r="B486" s="1" t="n">
        <v>45572.31850694444</v>
      </c>
      <c r="C486" s="1" t="n">
        <v>45950</v>
      </c>
      <c r="D486" t="inlineStr">
        <is>
          <t>ÖREBRO LÄN</t>
        </is>
      </c>
      <c r="E486" t="inlineStr">
        <is>
          <t>ASKERSUND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55591-2023</t>
        </is>
      </c>
      <c r="B487" s="1" t="n">
        <v>45238</v>
      </c>
      <c r="C487" s="1" t="n">
        <v>45950</v>
      </c>
      <c r="D487" t="inlineStr">
        <is>
          <t>ÖREBRO LÄN</t>
        </is>
      </c>
      <c r="E487" t="inlineStr">
        <is>
          <t>ASKERSUND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27840-2025</t>
        </is>
      </c>
      <c r="B488" s="1" t="n">
        <v>45817.37528935185</v>
      </c>
      <c r="C488" s="1" t="n">
        <v>45950</v>
      </c>
      <c r="D488" t="inlineStr">
        <is>
          <t>ÖREBRO LÄN</t>
        </is>
      </c>
      <c r="E488" t="inlineStr">
        <is>
          <t>ASKERSUND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36503-2021</t>
        </is>
      </c>
      <c r="B489" s="1" t="n">
        <v>44391.40619212963</v>
      </c>
      <c r="C489" s="1" t="n">
        <v>45950</v>
      </c>
      <c r="D489" t="inlineStr">
        <is>
          <t>ÖREBRO LÄN</t>
        </is>
      </c>
      <c r="E489" t="inlineStr">
        <is>
          <t>ASKERSUND</t>
        </is>
      </c>
      <c r="F489" t="inlineStr">
        <is>
          <t>Sveaskog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59560-2022</t>
        </is>
      </c>
      <c r="B490" s="1" t="n">
        <v>44907.60194444445</v>
      </c>
      <c r="C490" s="1" t="n">
        <v>45950</v>
      </c>
      <c r="D490" t="inlineStr">
        <is>
          <t>ÖREBRO LÄN</t>
        </is>
      </c>
      <c r="E490" t="inlineStr">
        <is>
          <t>ASKERSUND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30610-2024</t>
        </is>
      </c>
      <c r="B491" s="1" t="n">
        <v>45495.3559375</v>
      </c>
      <c r="C491" s="1" t="n">
        <v>45950</v>
      </c>
      <c r="D491" t="inlineStr">
        <is>
          <t>ÖREBRO LÄN</t>
        </is>
      </c>
      <c r="E491" t="inlineStr">
        <is>
          <t>ASKERSUND</t>
        </is>
      </c>
      <c r="G491" t="n">
        <v>8.800000000000001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11065-2025</t>
        </is>
      </c>
      <c r="B492" s="1" t="n">
        <v>45723.52491898148</v>
      </c>
      <c r="C492" s="1" t="n">
        <v>45950</v>
      </c>
      <c r="D492" t="inlineStr">
        <is>
          <t>ÖREBRO LÄN</t>
        </is>
      </c>
      <c r="E492" t="inlineStr">
        <is>
          <t>ASKERSUND</t>
        </is>
      </c>
      <c r="F492" t="inlineStr">
        <is>
          <t>Sveaskog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11094-2025</t>
        </is>
      </c>
      <c r="B493" s="1" t="n">
        <v>45723.58001157407</v>
      </c>
      <c r="C493" s="1" t="n">
        <v>45950</v>
      </c>
      <c r="D493" t="inlineStr">
        <is>
          <t>ÖREBRO LÄN</t>
        </is>
      </c>
      <c r="E493" t="inlineStr">
        <is>
          <t>ASKERSUND</t>
        </is>
      </c>
      <c r="F493" t="inlineStr">
        <is>
          <t>Sveaskog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28413-2025</t>
        </is>
      </c>
      <c r="B494" s="1" t="n">
        <v>45819.350625</v>
      </c>
      <c r="C494" s="1" t="n">
        <v>45950</v>
      </c>
      <c r="D494" t="inlineStr">
        <is>
          <t>ÖREBRO LÄN</t>
        </is>
      </c>
      <c r="E494" t="inlineStr">
        <is>
          <t>ASKERSUND</t>
        </is>
      </c>
      <c r="G494" t="n">
        <v>5.8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26412-2024</t>
        </is>
      </c>
      <c r="B495" s="1" t="n">
        <v>45469.45405092592</v>
      </c>
      <c r="C495" s="1" t="n">
        <v>45950</v>
      </c>
      <c r="D495" t="inlineStr">
        <is>
          <t>ÖREBRO LÄN</t>
        </is>
      </c>
      <c r="E495" t="inlineStr">
        <is>
          <t>ASKERSUND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22805-2023</t>
        </is>
      </c>
      <c r="B496" s="1" t="n">
        <v>45072.3937037037</v>
      </c>
      <c r="C496" s="1" t="n">
        <v>45950</v>
      </c>
      <c r="D496" t="inlineStr">
        <is>
          <t>ÖREBRO LÄN</t>
        </is>
      </c>
      <c r="E496" t="inlineStr">
        <is>
          <t>ASKERSUND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32215-2024</t>
        </is>
      </c>
      <c r="B497" s="1" t="n">
        <v>45511.89145833333</v>
      </c>
      <c r="C497" s="1" t="n">
        <v>45950</v>
      </c>
      <c r="D497" t="inlineStr">
        <is>
          <t>ÖREBRO LÄN</t>
        </is>
      </c>
      <c r="E497" t="inlineStr">
        <is>
          <t>ASKERSUND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62584-2021</t>
        </is>
      </c>
      <c r="B498" s="1" t="n">
        <v>44503.65924768519</v>
      </c>
      <c r="C498" s="1" t="n">
        <v>45950</v>
      </c>
      <c r="D498" t="inlineStr">
        <is>
          <t>ÖREBRO LÄN</t>
        </is>
      </c>
      <c r="E498" t="inlineStr">
        <is>
          <t>ASKERSUND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49541-2023</t>
        </is>
      </c>
      <c r="B499" s="1" t="n">
        <v>45211</v>
      </c>
      <c r="C499" s="1" t="n">
        <v>45950</v>
      </c>
      <c r="D499" t="inlineStr">
        <is>
          <t>ÖREBRO LÄN</t>
        </is>
      </c>
      <c r="E499" t="inlineStr">
        <is>
          <t>ASKERSUND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29235-2023</t>
        </is>
      </c>
      <c r="B500" s="1" t="n">
        <v>45105.61784722222</v>
      </c>
      <c r="C500" s="1" t="n">
        <v>45950</v>
      </c>
      <c r="D500" t="inlineStr">
        <is>
          <t>ÖREBRO LÄN</t>
        </is>
      </c>
      <c r="E500" t="inlineStr">
        <is>
          <t>ASKERSUND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29800-2025</t>
        </is>
      </c>
      <c r="B501" s="1" t="n">
        <v>45825.69447916667</v>
      </c>
      <c r="C501" s="1" t="n">
        <v>45950</v>
      </c>
      <c r="D501" t="inlineStr">
        <is>
          <t>ÖREBRO LÄN</t>
        </is>
      </c>
      <c r="E501" t="inlineStr">
        <is>
          <t>ASKERSUND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29802-2025</t>
        </is>
      </c>
      <c r="B502" s="1" t="n">
        <v>45825.6991550926</v>
      </c>
      <c r="C502" s="1" t="n">
        <v>45950</v>
      </c>
      <c r="D502" t="inlineStr">
        <is>
          <t>ÖREBRO LÄN</t>
        </is>
      </c>
      <c r="E502" t="inlineStr">
        <is>
          <t>ASKERSUND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44764-2023</t>
        </is>
      </c>
      <c r="B503" s="1" t="n">
        <v>45190.43935185186</v>
      </c>
      <c r="C503" s="1" t="n">
        <v>45950</v>
      </c>
      <c r="D503" t="inlineStr">
        <is>
          <t>ÖREBRO LÄN</t>
        </is>
      </c>
      <c r="E503" t="inlineStr">
        <is>
          <t>ASKERSUND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21055-2024</t>
        </is>
      </c>
      <c r="B504" s="1" t="n">
        <v>45439.70784722222</v>
      </c>
      <c r="C504" s="1" t="n">
        <v>45950</v>
      </c>
      <c r="D504" t="inlineStr">
        <is>
          <t>ÖREBRO LÄN</t>
        </is>
      </c>
      <c r="E504" t="inlineStr">
        <is>
          <t>ASKERSUND</t>
        </is>
      </c>
      <c r="G504" t="n">
        <v>8.6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12801-2025</t>
        </is>
      </c>
      <c r="B505" s="1" t="n">
        <v>45733.61251157407</v>
      </c>
      <c r="C505" s="1" t="n">
        <v>45950</v>
      </c>
      <c r="D505" t="inlineStr">
        <is>
          <t>ÖREBRO LÄN</t>
        </is>
      </c>
      <c r="E505" t="inlineStr">
        <is>
          <t>ASKERSUND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59986-2020</t>
        </is>
      </c>
      <c r="B506" s="1" t="n">
        <v>44151</v>
      </c>
      <c r="C506" s="1" t="n">
        <v>45950</v>
      </c>
      <c r="D506" t="inlineStr">
        <is>
          <t>ÖREBRO LÄN</t>
        </is>
      </c>
      <c r="E506" t="inlineStr">
        <is>
          <t>ASKERSUND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15725-2025</t>
        </is>
      </c>
      <c r="B507" s="1" t="n">
        <v>45748</v>
      </c>
      <c r="C507" s="1" t="n">
        <v>45950</v>
      </c>
      <c r="D507" t="inlineStr">
        <is>
          <t>ÖREBRO LÄN</t>
        </is>
      </c>
      <c r="E507" t="inlineStr">
        <is>
          <t>ASKERSUND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54649-2023</t>
        </is>
      </c>
      <c r="B508" s="1" t="n">
        <v>45235</v>
      </c>
      <c r="C508" s="1" t="n">
        <v>45950</v>
      </c>
      <c r="D508" t="inlineStr">
        <is>
          <t>ÖREBRO LÄN</t>
        </is>
      </c>
      <c r="E508" t="inlineStr">
        <is>
          <t>ASKERSUND</t>
        </is>
      </c>
      <c r="F508" t="inlineStr">
        <is>
          <t>Sveaskog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59920-2023</t>
        </is>
      </c>
      <c r="B509" s="1" t="n">
        <v>45257</v>
      </c>
      <c r="C509" s="1" t="n">
        <v>45950</v>
      </c>
      <c r="D509" t="inlineStr">
        <is>
          <t>ÖREBRO LÄN</t>
        </is>
      </c>
      <c r="E509" t="inlineStr">
        <is>
          <t>ASKERSUND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30006-2024</t>
        </is>
      </c>
      <c r="B510" s="1" t="n">
        <v>45485</v>
      </c>
      <c r="C510" s="1" t="n">
        <v>45950</v>
      </c>
      <c r="D510" t="inlineStr">
        <is>
          <t>ÖREBRO LÄN</t>
        </is>
      </c>
      <c r="E510" t="inlineStr">
        <is>
          <t>ASKERSUND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29985-2024</t>
        </is>
      </c>
      <c r="B511" s="1" t="n">
        <v>45485</v>
      </c>
      <c r="C511" s="1" t="n">
        <v>45950</v>
      </c>
      <c r="D511" t="inlineStr">
        <is>
          <t>ÖREBRO LÄN</t>
        </is>
      </c>
      <c r="E511" t="inlineStr">
        <is>
          <t>ASKERSUND</t>
        </is>
      </c>
      <c r="F511" t="inlineStr">
        <is>
          <t>Kommuner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28555-2023</t>
        </is>
      </c>
      <c r="B512" s="1" t="n">
        <v>45103.51847222223</v>
      </c>
      <c r="C512" s="1" t="n">
        <v>45950</v>
      </c>
      <c r="D512" t="inlineStr">
        <is>
          <t>ÖREBRO LÄN</t>
        </is>
      </c>
      <c r="E512" t="inlineStr">
        <is>
          <t>ASKERSUND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43662-2024</t>
        </is>
      </c>
      <c r="B513" s="1" t="n">
        <v>45569.55479166667</v>
      </c>
      <c r="C513" s="1" t="n">
        <v>45950</v>
      </c>
      <c r="D513" t="inlineStr">
        <is>
          <t>ÖREBRO LÄN</t>
        </is>
      </c>
      <c r="E513" t="inlineStr">
        <is>
          <t>ASKERSUND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13893-2024</t>
        </is>
      </c>
      <c r="B514" s="1" t="n">
        <v>45391.63415509259</v>
      </c>
      <c r="C514" s="1" t="n">
        <v>45950</v>
      </c>
      <c r="D514" t="inlineStr">
        <is>
          <t>ÖREBRO LÄN</t>
        </is>
      </c>
      <c r="E514" t="inlineStr">
        <is>
          <t>ASKERSUND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29983-2024</t>
        </is>
      </c>
      <c r="B515" s="1" t="n">
        <v>45485</v>
      </c>
      <c r="C515" s="1" t="n">
        <v>45950</v>
      </c>
      <c r="D515" t="inlineStr">
        <is>
          <t>ÖREBRO LÄN</t>
        </is>
      </c>
      <c r="E515" t="inlineStr">
        <is>
          <t>ASKERSUND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61139-2021</t>
        </is>
      </c>
      <c r="B516" s="1" t="n">
        <v>44498.3784837963</v>
      </c>
      <c r="C516" s="1" t="n">
        <v>45950</v>
      </c>
      <c r="D516" t="inlineStr">
        <is>
          <t>ÖREBRO LÄN</t>
        </is>
      </c>
      <c r="E516" t="inlineStr">
        <is>
          <t>ASKERSUND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15572-2022</t>
        </is>
      </c>
      <c r="B517" s="1" t="n">
        <v>44662</v>
      </c>
      <c r="C517" s="1" t="n">
        <v>45950</v>
      </c>
      <c r="D517" t="inlineStr">
        <is>
          <t>ÖREBRO LÄN</t>
        </is>
      </c>
      <c r="E517" t="inlineStr">
        <is>
          <t>ASKERSUND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13617-2022</t>
        </is>
      </c>
      <c r="B518" s="1" t="n">
        <v>44648</v>
      </c>
      <c r="C518" s="1" t="n">
        <v>45950</v>
      </c>
      <c r="D518" t="inlineStr">
        <is>
          <t>ÖREBRO LÄN</t>
        </is>
      </c>
      <c r="E518" t="inlineStr">
        <is>
          <t>ASKERSUND</t>
        </is>
      </c>
      <c r="G518" t="n">
        <v>7.9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13425-2022</t>
        </is>
      </c>
      <c r="B519" s="1" t="n">
        <v>44645</v>
      </c>
      <c r="C519" s="1" t="n">
        <v>45950</v>
      </c>
      <c r="D519" t="inlineStr">
        <is>
          <t>ÖREBRO LÄN</t>
        </is>
      </c>
      <c r="E519" t="inlineStr">
        <is>
          <t>ASKERSUND</t>
        </is>
      </c>
      <c r="G519" t="n">
        <v>16.8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13981-2022</t>
        </is>
      </c>
      <c r="B520" s="1" t="n">
        <v>44650</v>
      </c>
      <c r="C520" s="1" t="n">
        <v>45950</v>
      </c>
      <c r="D520" t="inlineStr">
        <is>
          <t>ÖREBRO LÄN</t>
        </is>
      </c>
      <c r="E520" t="inlineStr">
        <is>
          <t>ASKERSUND</t>
        </is>
      </c>
      <c r="G520" t="n">
        <v>11.7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26485-2022</t>
        </is>
      </c>
      <c r="B521" s="1" t="n">
        <v>44739</v>
      </c>
      <c r="C521" s="1" t="n">
        <v>45950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35450-2021</t>
        </is>
      </c>
      <c r="B522" s="1" t="n">
        <v>44385</v>
      </c>
      <c r="C522" s="1" t="n">
        <v>45950</v>
      </c>
      <c r="D522" t="inlineStr">
        <is>
          <t>ÖREBRO LÄN</t>
        </is>
      </c>
      <c r="E522" t="inlineStr">
        <is>
          <t>ASKERSUND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54006-2023</t>
        </is>
      </c>
      <c r="B523" s="1" t="n">
        <v>45231.68974537037</v>
      </c>
      <c r="C523" s="1" t="n">
        <v>45950</v>
      </c>
      <c r="D523" t="inlineStr">
        <is>
          <t>ÖREBRO LÄN</t>
        </is>
      </c>
      <c r="E523" t="inlineStr">
        <is>
          <t>ASKERSUND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15722-2025</t>
        </is>
      </c>
      <c r="B524" s="1" t="n">
        <v>45748.51697916666</v>
      </c>
      <c r="C524" s="1" t="n">
        <v>45950</v>
      </c>
      <c r="D524" t="inlineStr">
        <is>
          <t>ÖREBRO LÄN</t>
        </is>
      </c>
      <c r="E524" t="inlineStr">
        <is>
          <t>ASKERSUND</t>
        </is>
      </c>
      <c r="G524" t="n">
        <v>6.2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15731-2025</t>
        </is>
      </c>
      <c r="B525" s="1" t="n">
        <v>45748</v>
      </c>
      <c r="C525" s="1" t="n">
        <v>45950</v>
      </c>
      <c r="D525" t="inlineStr">
        <is>
          <t>ÖREBRO LÄN</t>
        </is>
      </c>
      <c r="E525" t="inlineStr">
        <is>
          <t>ASKERSUND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12797-2025</t>
        </is>
      </c>
      <c r="B526" s="1" t="n">
        <v>45733.61097222222</v>
      </c>
      <c r="C526" s="1" t="n">
        <v>45950</v>
      </c>
      <c r="D526" t="inlineStr">
        <is>
          <t>ÖREBRO LÄN</t>
        </is>
      </c>
      <c r="E526" t="inlineStr">
        <is>
          <t>ASKERSUND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30416-2025</t>
        </is>
      </c>
      <c r="B527" s="1" t="n">
        <v>45827.60635416667</v>
      </c>
      <c r="C527" s="1" t="n">
        <v>45950</v>
      </c>
      <c r="D527" t="inlineStr">
        <is>
          <t>ÖREBRO LÄN</t>
        </is>
      </c>
      <c r="E527" t="inlineStr">
        <is>
          <t>ASKERSUND</t>
        </is>
      </c>
      <c r="F527" t="inlineStr">
        <is>
          <t>Sveaskog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60114-2024</t>
        </is>
      </c>
      <c r="B528" s="1" t="n">
        <v>45642</v>
      </c>
      <c r="C528" s="1" t="n">
        <v>45950</v>
      </c>
      <c r="D528" t="inlineStr">
        <is>
          <t>ÖREBRO LÄN</t>
        </is>
      </c>
      <c r="E528" t="inlineStr">
        <is>
          <t>ASKERSUND</t>
        </is>
      </c>
      <c r="G528" t="n">
        <v>10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47983-2022</t>
        </is>
      </c>
      <c r="B529" s="1" t="n">
        <v>44855</v>
      </c>
      <c r="C529" s="1" t="n">
        <v>45950</v>
      </c>
      <c r="D529" t="inlineStr">
        <is>
          <t>ÖREBRO LÄN</t>
        </is>
      </c>
      <c r="E529" t="inlineStr">
        <is>
          <t>ASKERSUND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30351-2025</t>
        </is>
      </c>
      <c r="B530" s="1" t="n">
        <v>45827.53324074074</v>
      </c>
      <c r="C530" s="1" t="n">
        <v>45950</v>
      </c>
      <c r="D530" t="inlineStr">
        <is>
          <t>ÖREBRO LÄN</t>
        </is>
      </c>
      <c r="E530" t="inlineStr">
        <is>
          <t>ASKERSUND</t>
        </is>
      </c>
      <c r="F530" t="inlineStr">
        <is>
          <t>Sveaskog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30427-2025</t>
        </is>
      </c>
      <c r="B531" s="1" t="n">
        <v>45827.61739583333</v>
      </c>
      <c r="C531" s="1" t="n">
        <v>45950</v>
      </c>
      <c r="D531" t="inlineStr">
        <is>
          <t>ÖREBRO LÄN</t>
        </is>
      </c>
      <c r="E531" t="inlineStr">
        <is>
          <t>ASKERSUND</t>
        </is>
      </c>
      <c r="F531" t="inlineStr">
        <is>
          <t>Sveaskog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9169-2022</t>
        </is>
      </c>
      <c r="B532" s="1" t="n">
        <v>44615</v>
      </c>
      <c r="C532" s="1" t="n">
        <v>45950</v>
      </c>
      <c r="D532" t="inlineStr">
        <is>
          <t>ÖREBRO LÄN</t>
        </is>
      </c>
      <c r="E532" t="inlineStr">
        <is>
          <t>ASKERSUND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6828-2022</t>
        </is>
      </c>
      <c r="B533" s="1" t="n">
        <v>44602.59796296297</v>
      </c>
      <c r="C533" s="1" t="n">
        <v>45950</v>
      </c>
      <c r="D533" t="inlineStr">
        <is>
          <t>ÖREBRO LÄN</t>
        </is>
      </c>
      <c r="E533" t="inlineStr">
        <is>
          <t>ASKERSUND</t>
        </is>
      </c>
      <c r="G533" t="n">
        <v>9.699999999999999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10204-2025</t>
        </is>
      </c>
      <c r="B534" s="1" t="n">
        <v>45719.76690972222</v>
      </c>
      <c r="C534" s="1" t="n">
        <v>45950</v>
      </c>
      <c r="D534" t="inlineStr">
        <is>
          <t>ÖREBRO LÄN</t>
        </is>
      </c>
      <c r="E534" t="inlineStr">
        <is>
          <t>ASKERSUND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34139-2022</t>
        </is>
      </c>
      <c r="B535" s="1" t="n">
        <v>44791</v>
      </c>
      <c r="C535" s="1" t="n">
        <v>45950</v>
      </c>
      <c r="D535" t="inlineStr">
        <is>
          <t>ÖREBRO LÄN</t>
        </is>
      </c>
      <c r="E535" t="inlineStr">
        <is>
          <t>ASKERSUND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16267-2023</t>
        </is>
      </c>
      <c r="B536" s="1" t="n">
        <v>45028.51484953704</v>
      </c>
      <c r="C536" s="1" t="n">
        <v>45950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32145-2025</t>
        </is>
      </c>
      <c r="B537" s="1" t="n">
        <v>45835.52680555556</v>
      </c>
      <c r="C537" s="1" t="n">
        <v>45950</v>
      </c>
      <c r="D537" t="inlineStr">
        <is>
          <t>ÖREBRO LÄN</t>
        </is>
      </c>
      <c r="E537" t="inlineStr">
        <is>
          <t>ASKERSUND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32140-2025</t>
        </is>
      </c>
      <c r="B538" s="1" t="n">
        <v>45835.52280092592</v>
      </c>
      <c r="C538" s="1" t="n">
        <v>45950</v>
      </c>
      <c r="D538" t="inlineStr">
        <is>
          <t>ÖREBRO LÄN</t>
        </is>
      </c>
      <c r="E538" t="inlineStr">
        <is>
          <t>ASKERSUND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31664-2025</t>
        </is>
      </c>
      <c r="B539" s="1" t="n">
        <v>45834.36265046296</v>
      </c>
      <c r="C539" s="1" t="n">
        <v>45950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32126-2025</t>
        </is>
      </c>
      <c r="B540" s="1" t="n">
        <v>45835</v>
      </c>
      <c r="C540" s="1" t="n">
        <v>45950</v>
      </c>
      <c r="D540" t="inlineStr">
        <is>
          <t>ÖREBRO LÄN</t>
        </is>
      </c>
      <c r="E540" t="inlineStr">
        <is>
          <t>ASKERSUND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11008-2024</t>
        </is>
      </c>
      <c r="B541" s="1" t="n">
        <v>45370.59278935185</v>
      </c>
      <c r="C541" s="1" t="n">
        <v>45950</v>
      </c>
      <c r="D541" t="inlineStr">
        <is>
          <t>ÖREBRO LÄN</t>
        </is>
      </c>
      <c r="E541" t="inlineStr">
        <is>
          <t>ASKERSUND</t>
        </is>
      </c>
      <c r="G541" t="n">
        <v>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22814-2024</t>
        </is>
      </c>
      <c r="B542" s="1" t="n">
        <v>45448</v>
      </c>
      <c r="C542" s="1" t="n">
        <v>45950</v>
      </c>
      <c r="D542" t="inlineStr">
        <is>
          <t>ÖREBRO LÄN</t>
        </is>
      </c>
      <c r="E542" t="inlineStr">
        <is>
          <t>ASKERSUND</t>
        </is>
      </c>
      <c r="F542" t="inlineStr">
        <is>
          <t>Övriga Aktiebolag</t>
        </is>
      </c>
      <c r="G542" t="n">
        <v>5.2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33163-2025</t>
        </is>
      </c>
      <c r="B543" s="1" t="n">
        <v>45840.57258101852</v>
      </c>
      <c r="C543" s="1" t="n">
        <v>45950</v>
      </c>
      <c r="D543" t="inlineStr">
        <is>
          <t>ÖREBRO LÄN</t>
        </is>
      </c>
      <c r="E543" t="inlineStr">
        <is>
          <t>ASKERSUND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33195-2025</t>
        </is>
      </c>
      <c r="B544" s="1" t="n">
        <v>45840.60313657407</v>
      </c>
      <c r="C544" s="1" t="n">
        <v>45950</v>
      </c>
      <c r="D544" t="inlineStr">
        <is>
          <t>ÖREBRO LÄN</t>
        </is>
      </c>
      <c r="E544" t="inlineStr">
        <is>
          <t>ASKERSUND</t>
        </is>
      </c>
      <c r="G544" t="n">
        <v>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30102-2024</t>
        </is>
      </c>
      <c r="B545" s="1" t="n">
        <v>45489.41846064815</v>
      </c>
      <c r="C545" s="1" t="n">
        <v>45950</v>
      </c>
      <c r="D545" t="inlineStr">
        <is>
          <t>ÖREBRO LÄN</t>
        </is>
      </c>
      <c r="E545" t="inlineStr">
        <is>
          <t>ASKERSUND</t>
        </is>
      </c>
      <c r="F545" t="inlineStr">
        <is>
          <t>Sveaskog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33200-2025</t>
        </is>
      </c>
      <c r="B546" s="1" t="n">
        <v>45840.60550925926</v>
      </c>
      <c r="C546" s="1" t="n">
        <v>45950</v>
      </c>
      <c r="D546" t="inlineStr">
        <is>
          <t>ÖREBRO LÄN</t>
        </is>
      </c>
      <c r="E546" t="inlineStr">
        <is>
          <t>ASKERSUND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31668-2024</t>
        </is>
      </c>
      <c r="B547" s="1" t="n">
        <v>45506.94680555556</v>
      </c>
      <c r="C547" s="1" t="n">
        <v>45950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0.2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45210-2023</t>
        </is>
      </c>
      <c r="B548" s="1" t="n">
        <v>45191</v>
      </c>
      <c r="C548" s="1" t="n">
        <v>45950</v>
      </c>
      <c r="D548" t="inlineStr">
        <is>
          <t>ÖREBRO LÄN</t>
        </is>
      </c>
      <c r="E548" t="inlineStr">
        <is>
          <t>ASKERSUND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11066-2025</t>
        </is>
      </c>
      <c r="B549" s="1" t="n">
        <v>45723.52548611111</v>
      </c>
      <c r="C549" s="1" t="n">
        <v>45950</v>
      </c>
      <c r="D549" t="inlineStr">
        <is>
          <t>ÖREBRO LÄN</t>
        </is>
      </c>
      <c r="E549" t="inlineStr">
        <is>
          <t>ASKERSUND</t>
        </is>
      </c>
      <c r="F549" t="inlineStr">
        <is>
          <t>Sveaskog</t>
        </is>
      </c>
      <c r="G549" t="n">
        <v>5.9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34434-2025</t>
        </is>
      </c>
      <c r="B550" s="1" t="n">
        <v>45846.67712962963</v>
      </c>
      <c r="C550" s="1" t="n">
        <v>45950</v>
      </c>
      <c r="D550" t="inlineStr">
        <is>
          <t>ÖREBRO LÄN</t>
        </is>
      </c>
      <c r="E550" t="inlineStr">
        <is>
          <t>ASKERSUND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48458-2021</t>
        </is>
      </c>
      <c r="B551" s="1" t="n">
        <v>44452</v>
      </c>
      <c r="C551" s="1" t="n">
        <v>45950</v>
      </c>
      <c r="D551" t="inlineStr">
        <is>
          <t>ÖREBRO LÄN</t>
        </is>
      </c>
      <c r="E551" t="inlineStr">
        <is>
          <t>ASKERSUND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34433-2025</t>
        </is>
      </c>
      <c r="B552" s="1" t="n">
        <v>45846.67590277778</v>
      </c>
      <c r="C552" s="1" t="n">
        <v>45950</v>
      </c>
      <c r="D552" t="inlineStr">
        <is>
          <t>ÖREBRO LÄN</t>
        </is>
      </c>
      <c r="E552" t="inlineStr">
        <is>
          <t>ASKERSUND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12735-2022</t>
        </is>
      </c>
      <c r="B553" s="1" t="n">
        <v>44641</v>
      </c>
      <c r="C553" s="1" t="n">
        <v>45950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59940-2023</t>
        </is>
      </c>
      <c r="B554" s="1" t="n">
        <v>45257.67709490741</v>
      </c>
      <c r="C554" s="1" t="n">
        <v>45950</v>
      </c>
      <c r="D554" t="inlineStr">
        <is>
          <t>ÖREBRO LÄN</t>
        </is>
      </c>
      <c r="E554" t="inlineStr">
        <is>
          <t>ASKERSUND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43958-2024</t>
        </is>
      </c>
      <c r="B555" s="1" t="n">
        <v>45572.47811342592</v>
      </c>
      <c r="C555" s="1" t="n">
        <v>45950</v>
      </c>
      <c r="D555" t="inlineStr">
        <is>
          <t>ÖREBRO LÄN</t>
        </is>
      </c>
      <c r="E555" t="inlineStr">
        <is>
          <t>ASKERSUND</t>
        </is>
      </c>
      <c r="F555" t="inlineStr">
        <is>
          <t>Sveaskog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14598-2025</t>
        </is>
      </c>
      <c r="B556" s="1" t="n">
        <v>45742.36125</v>
      </c>
      <c r="C556" s="1" t="n">
        <v>45950</v>
      </c>
      <c r="D556" t="inlineStr">
        <is>
          <t>ÖREBRO LÄN</t>
        </is>
      </c>
      <c r="E556" t="inlineStr">
        <is>
          <t>ASKERSUND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12426-2023</t>
        </is>
      </c>
      <c r="B557" s="1" t="n">
        <v>44999.53523148148</v>
      </c>
      <c r="C557" s="1" t="n">
        <v>45950</v>
      </c>
      <c r="D557" t="inlineStr">
        <is>
          <t>ÖREBRO LÄN</t>
        </is>
      </c>
      <c r="E557" t="inlineStr">
        <is>
          <t>ASKERSUND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32679-2025</t>
        </is>
      </c>
      <c r="B558" s="1" t="n">
        <v>45838.78107638889</v>
      </c>
      <c r="C558" s="1" t="n">
        <v>45950</v>
      </c>
      <c r="D558" t="inlineStr">
        <is>
          <t>ÖREBRO LÄN</t>
        </is>
      </c>
      <c r="E558" t="inlineStr">
        <is>
          <t>ASKERSUND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52292-2021</t>
        </is>
      </c>
      <c r="B559" s="1" t="n">
        <v>44463.67348379629</v>
      </c>
      <c r="C559" s="1" t="n">
        <v>45950</v>
      </c>
      <c r="D559" t="inlineStr">
        <is>
          <t>ÖREBRO LÄN</t>
        </is>
      </c>
      <c r="E559" t="inlineStr">
        <is>
          <t>ASKERSUND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53019-2021</t>
        </is>
      </c>
      <c r="B560" s="1" t="n">
        <v>44467</v>
      </c>
      <c r="C560" s="1" t="n">
        <v>45950</v>
      </c>
      <c r="D560" t="inlineStr">
        <is>
          <t>ÖREBRO LÄN</t>
        </is>
      </c>
      <c r="E560" t="inlineStr">
        <is>
          <t>ASKERSUND</t>
        </is>
      </c>
      <c r="F560" t="inlineStr">
        <is>
          <t>Sveaskog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59874-2020</t>
        </is>
      </c>
      <c r="B561" s="1" t="n">
        <v>44151</v>
      </c>
      <c r="C561" s="1" t="n">
        <v>45950</v>
      </c>
      <c r="D561" t="inlineStr">
        <is>
          <t>ÖREBRO LÄN</t>
        </is>
      </c>
      <c r="E561" t="inlineStr">
        <is>
          <t>ASKERSUND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8210-2022</t>
        </is>
      </c>
      <c r="B562" s="1" t="n">
        <v>44609</v>
      </c>
      <c r="C562" s="1" t="n">
        <v>45950</v>
      </c>
      <c r="D562" t="inlineStr">
        <is>
          <t>ÖREBRO LÄN</t>
        </is>
      </c>
      <c r="E562" t="inlineStr">
        <is>
          <t>ASKERSUND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46174-2021</t>
        </is>
      </c>
      <c r="B563" s="1" t="n">
        <v>44442</v>
      </c>
      <c r="C563" s="1" t="n">
        <v>45950</v>
      </c>
      <c r="D563" t="inlineStr">
        <is>
          <t>ÖREBRO LÄN</t>
        </is>
      </c>
      <c r="E563" t="inlineStr">
        <is>
          <t>ASKERSUND</t>
        </is>
      </c>
      <c r="G563" t="n">
        <v>15.7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38556-2024</t>
        </is>
      </c>
      <c r="B564" s="1" t="n">
        <v>45546.61826388889</v>
      </c>
      <c r="C564" s="1" t="n">
        <v>45950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16642-2023</t>
        </is>
      </c>
      <c r="B565" s="1" t="n">
        <v>45030</v>
      </c>
      <c r="C565" s="1" t="n">
        <v>45950</v>
      </c>
      <c r="D565" t="inlineStr">
        <is>
          <t>ÖREBRO LÄN</t>
        </is>
      </c>
      <c r="E565" t="inlineStr">
        <is>
          <t>ASKERSUND</t>
        </is>
      </c>
      <c r="G565" t="n">
        <v>7.9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6902-2023</t>
        </is>
      </c>
      <c r="B566" s="1" t="n">
        <v>44967.51108796296</v>
      </c>
      <c r="C566" s="1" t="n">
        <v>45950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36283-2025</t>
        </is>
      </c>
      <c r="B567" s="1" t="n">
        <v>45867</v>
      </c>
      <c r="C567" s="1" t="n">
        <v>45950</v>
      </c>
      <c r="D567" t="inlineStr">
        <is>
          <t>ÖREBRO LÄN</t>
        </is>
      </c>
      <c r="E567" t="inlineStr">
        <is>
          <t>ASKERSUND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3675-2023</t>
        </is>
      </c>
      <c r="B568" s="1" t="n">
        <v>44950</v>
      </c>
      <c r="C568" s="1" t="n">
        <v>45950</v>
      </c>
      <c r="D568" t="inlineStr">
        <is>
          <t>ÖREBRO LÄN</t>
        </is>
      </c>
      <c r="E568" t="inlineStr">
        <is>
          <t>ASKERSUND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3680-2023</t>
        </is>
      </c>
      <c r="B569" s="1" t="n">
        <v>44950.90216435185</v>
      </c>
      <c r="C569" s="1" t="n">
        <v>45950</v>
      </c>
      <c r="D569" t="inlineStr">
        <is>
          <t>ÖREBRO LÄN</t>
        </is>
      </c>
      <c r="E569" t="inlineStr">
        <is>
          <t>ASKERSUND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10076-2024</t>
        </is>
      </c>
      <c r="B570" s="1" t="n">
        <v>45364.41105324074</v>
      </c>
      <c r="C570" s="1" t="n">
        <v>45950</v>
      </c>
      <c r="D570" t="inlineStr">
        <is>
          <t>ÖREBRO LÄN</t>
        </is>
      </c>
      <c r="E570" t="inlineStr">
        <is>
          <t>ASKERSUND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47202-2024</t>
        </is>
      </c>
      <c r="B571" s="1" t="n">
        <v>45586.63421296296</v>
      </c>
      <c r="C571" s="1" t="n">
        <v>45950</v>
      </c>
      <c r="D571" t="inlineStr">
        <is>
          <t>ÖREBRO LÄN</t>
        </is>
      </c>
      <c r="E571" t="inlineStr">
        <is>
          <t>ASKERSUND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42198-2021</t>
        </is>
      </c>
      <c r="B572" s="1" t="n">
        <v>44426</v>
      </c>
      <c r="C572" s="1" t="n">
        <v>45950</v>
      </c>
      <c r="D572" t="inlineStr">
        <is>
          <t>ÖREBRO LÄN</t>
        </is>
      </c>
      <c r="E572" t="inlineStr">
        <is>
          <t>ASKERSUND</t>
        </is>
      </c>
      <c r="F572" t="inlineStr">
        <is>
          <t>Sveaskog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62319-2023</t>
        </is>
      </c>
      <c r="B573" s="1" t="n">
        <v>45267.75094907408</v>
      </c>
      <c r="C573" s="1" t="n">
        <v>45950</v>
      </c>
      <c r="D573" t="inlineStr">
        <is>
          <t>ÖREBRO LÄN</t>
        </is>
      </c>
      <c r="E573" t="inlineStr">
        <is>
          <t>ASKERSUND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8366-2025</t>
        </is>
      </c>
      <c r="B574" s="1" t="n">
        <v>45708</v>
      </c>
      <c r="C574" s="1" t="n">
        <v>45950</v>
      </c>
      <c r="D574" t="inlineStr">
        <is>
          <t>ÖREBRO LÄN</t>
        </is>
      </c>
      <c r="E574" t="inlineStr">
        <is>
          <t>ASKERSUND</t>
        </is>
      </c>
      <c r="G574" t="n">
        <v>4.7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54723-2021</t>
        </is>
      </c>
      <c r="B575" s="1" t="n">
        <v>44473.82302083333</v>
      </c>
      <c r="C575" s="1" t="n">
        <v>45950</v>
      </c>
      <c r="D575" t="inlineStr">
        <is>
          <t>ÖREBRO LÄN</t>
        </is>
      </c>
      <c r="E575" t="inlineStr">
        <is>
          <t>ASKERSUND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58420-2021</t>
        </is>
      </c>
      <c r="B576" s="1" t="n">
        <v>44488</v>
      </c>
      <c r="C576" s="1" t="n">
        <v>45950</v>
      </c>
      <c r="D576" t="inlineStr">
        <is>
          <t>ÖREBRO LÄN</t>
        </is>
      </c>
      <c r="E576" t="inlineStr">
        <is>
          <t>ASKERSUND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44679-2025</t>
        </is>
      </c>
      <c r="B577" s="1" t="n">
        <v>45917</v>
      </c>
      <c r="C577" s="1" t="n">
        <v>45950</v>
      </c>
      <c r="D577" t="inlineStr">
        <is>
          <t>ÖREBRO LÄN</t>
        </is>
      </c>
      <c r="E577" t="inlineStr">
        <is>
          <t>ASKERSUND</t>
        </is>
      </c>
      <c r="G577" t="n">
        <v>4.1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33258-2025</t>
        </is>
      </c>
      <c r="B578" s="1" t="n">
        <v>45840.67255787037</v>
      </c>
      <c r="C578" s="1" t="n">
        <v>45950</v>
      </c>
      <c r="D578" t="inlineStr">
        <is>
          <t>ÖREBRO LÄN</t>
        </is>
      </c>
      <c r="E578" t="inlineStr">
        <is>
          <t>ASKERSUND</t>
        </is>
      </c>
      <c r="G578" t="n">
        <v>17.3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37224-2025</t>
        </is>
      </c>
      <c r="B579" s="1" t="n">
        <v>45876</v>
      </c>
      <c r="C579" s="1" t="n">
        <v>45950</v>
      </c>
      <c r="D579" t="inlineStr">
        <is>
          <t>ÖREBRO LÄN</t>
        </is>
      </c>
      <c r="E579" t="inlineStr">
        <is>
          <t>ASKERSUND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37226-2025</t>
        </is>
      </c>
      <c r="B580" s="1" t="n">
        <v>45876</v>
      </c>
      <c r="C580" s="1" t="n">
        <v>45950</v>
      </c>
      <c r="D580" t="inlineStr">
        <is>
          <t>ÖREBRO LÄN</t>
        </is>
      </c>
      <c r="E580" t="inlineStr">
        <is>
          <t>ASKERSUND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37225-2025</t>
        </is>
      </c>
      <c r="B581" s="1" t="n">
        <v>45876</v>
      </c>
      <c r="C581" s="1" t="n">
        <v>45950</v>
      </c>
      <c r="D581" t="inlineStr">
        <is>
          <t>ÖREBRO LÄN</t>
        </is>
      </c>
      <c r="E581" t="inlineStr">
        <is>
          <t>ASKERSUND</t>
        </is>
      </c>
      <c r="G581" t="n">
        <v>7.5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37930-2025</t>
        </is>
      </c>
      <c r="B582" s="1" t="n">
        <v>45881.58667824074</v>
      </c>
      <c r="C582" s="1" t="n">
        <v>45950</v>
      </c>
      <c r="D582" t="inlineStr">
        <is>
          <t>ÖREBRO LÄN</t>
        </is>
      </c>
      <c r="E582" t="inlineStr">
        <is>
          <t>ASKERSUND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45547-2025</t>
        </is>
      </c>
      <c r="B583" s="1" t="n">
        <v>45922.62559027778</v>
      </c>
      <c r="C583" s="1" t="n">
        <v>45950</v>
      </c>
      <c r="D583" t="inlineStr">
        <is>
          <t>ÖREBRO LÄN</t>
        </is>
      </c>
      <c r="E583" t="inlineStr">
        <is>
          <t>ASKERSUND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45501-2025</t>
        </is>
      </c>
      <c r="B584" s="1" t="n">
        <v>45922.57255787037</v>
      </c>
      <c r="C584" s="1" t="n">
        <v>45950</v>
      </c>
      <c r="D584" t="inlineStr">
        <is>
          <t>ÖREBRO LÄN</t>
        </is>
      </c>
      <c r="E584" t="inlineStr">
        <is>
          <t>ASKERSUND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45551-2025</t>
        </is>
      </c>
      <c r="B585" s="1" t="n">
        <v>45922.63743055556</v>
      </c>
      <c r="C585" s="1" t="n">
        <v>45950</v>
      </c>
      <c r="D585" t="inlineStr">
        <is>
          <t>ÖREBRO LÄN</t>
        </is>
      </c>
      <c r="E585" t="inlineStr">
        <is>
          <t>ASKERSUND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>
      <c r="A586" t="inlineStr">
        <is>
          <t>A 45543-2025</t>
        </is>
      </c>
      <c r="B586" s="1" t="n">
        <v>45922.62282407407</v>
      </c>
      <c r="C586" s="1" t="n">
        <v>45950</v>
      </c>
      <c r="D586" t="inlineStr">
        <is>
          <t>ÖREBRO LÄN</t>
        </is>
      </c>
      <c r="E586" t="inlineStr">
        <is>
          <t>ASKERSUND</t>
        </is>
      </c>
      <c r="G586" t="n">
        <v>3.2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2025-10-20T11:29:42Z</dcterms:created>
  <dcterms:modified xmlns:dcterms="http://purl.org/dc/terms/" xmlns:xsi="http://www.w3.org/2001/XMLSchema-instance" xsi:type="dcterms:W3CDTF">2025-10-20T11:29:42Z</dcterms:modified>
</cp:coreProperties>
</file>