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45948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45948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45948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45948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45948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45948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45948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45948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45948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45948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45948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45948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45948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45948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45948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45948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45948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45948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45948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45948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45948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45948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2055-2025</t>
        </is>
      </c>
      <c r="B24" s="1" t="n">
        <v>45671</v>
      </c>
      <c r="C24" s="1" t="n">
        <v>45948</v>
      </c>
      <c r="D24" t="inlineStr">
        <is>
          <t>DALARNAS LÄN</t>
        </is>
      </c>
      <c r="E24" t="inlineStr">
        <is>
          <t>FALUN</t>
        </is>
      </c>
      <c r="G24" t="n">
        <v>1.5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2055-2025 artfynd.xlsx", "A 2055-2025")</f>
        <v/>
      </c>
      <c r="T24">
        <f>HYPERLINK("https://klasma.github.io/Logging_2080/kartor/A 2055-2025 karta.png", "A 2055-2025")</f>
        <v/>
      </c>
      <c r="U24">
        <f>HYPERLINK("https://klasma.github.io/Logging_2080/knärot/A 2055-2025 karta knärot.png", "A 2055-2025")</f>
        <v/>
      </c>
      <c r="V24">
        <f>HYPERLINK("https://klasma.github.io/Logging_2080/klagomål/A 2055-2025 FSC-klagomål.docx", "A 2055-2025")</f>
        <v/>
      </c>
      <c r="W24">
        <f>HYPERLINK("https://klasma.github.io/Logging_2080/klagomålsmail/A 2055-2025 FSC-klagomål mail.docx", "A 2055-2025")</f>
        <v/>
      </c>
      <c r="X24">
        <f>HYPERLINK("https://klasma.github.io/Logging_2080/tillsyn/A 2055-2025 tillsynsbegäran.docx", "A 2055-2025")</f>
        <v/>
      </c>
      <c r="Y24">
        <f>HYPERLINK("https://klasma.github.io/Logging_2080/tillsynsmail/A 2055-2025 tillsynsbegäran mail.docx", "A 2055-2025")</f>
        <v/>
      </c>
    </row>
    <row r="25" ht="15" customHeight="1">
      <c r="A25" t="inlineStr">
        <is>
          <t>A 9222-2025</t>
        </is>
      </c>
      <c r="B25" s="1" t="n">
        <v>45714.52729166667</v>
      </c>
      <c r="C25" s="1" t="n">
        <v>45948</v>
      </c>
      <c r="D25" t="inlineStr">
        <is>
          <t>DALARNAS LÄN</t>
        </is>
      </c>
      <c r="E25" t="inlineStr">
        <is>
          <t>FALUN</t>
        </is>
      </c>
      <c r="G25" t="n">
        <v>1.1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9222-2025 artfynd.xlsx", "A 9222-2025")</f>
        <v/>
      </c>
      <c r="T25">
        <f>HYPERLINK("https://klasma.github.io/Logging_2080/kartor/A 9222-2025 karta.png", "A 9222-2025")</f>
        <v/>
      </c>
      <c r="U25">
        <f>HYPERLINK("https://klasma.github.io/Logging_2080/knärot/A 9222-2025 karta knärot.png", "A 9222-2025")</f>
        <v/>
      </c>
      <c r="V25">
        <f>HYPERLINK("https://klasma.github.io/Logging_2080/klagomål/A 9222-2025 FSC-klagomål.docx", "A 9222-2025")</f>
        <v/>
      </c>
      <c r="W25">
        <f>HYPERLINK("https://klasma.github.io/Logging_2080/klagomålsmail/A 9222-2025 FSC-klagomål mail.docx", "A 9222-2025")</f>
        <v/>
      </c>
      <c r="X25">
        <f>HYPERLINK("https://klasma.github.io/Logging_2080/tillsyn/A 9222-2025 tillsynsbegäran.docx", "A 9222-2025")</f>
        <v/>
      </c>
      <c r="Y25">
        <f>HYPERLINK("https://klasma.github.io/Logging_2080/tillsynsmail/A 9222-2025 tillsynsbegäran mail.docx", "A 9222-2025")</f>
        <v/>
      </c>
    </row>
    <row r="26" ht="15" customHeight="1">
      <c r="A26" t="inlineStr">
        <is>
          <t>A 2556-2023</t>
        </is>
      </c>
      <c r="B26" s="1" t="n">
        <v>44943</v>
      </c>
      <c r="C26" s="1" t="n">
        <v>45948</v>
      </c>
      <c r="D26" t="inlineStr">
        <is>
          <t>DALARNAS LÄN</t>
        </is>
      </c>
      <c r="E26" t="inlineStr">
        <is>
          <t>FALUN</t>
        </is>
      </c>
      <c r="G26" t="n">
        <v>0.9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Trolldruvemätare
Svart trolldruva</t>
        </is>
      </c>
      <c r="S26">
        <f>HYPERLINK("https://klasma.github.io/Logging_2080/artfynd/A 2556-2023 artfynd.xlsx", "A 2556-2023")</f>
        <v/>
      </c>
      <c r="T26">
        <f>HYPERLINK("https://klasma.github.io/Logging_2080/kartor/A 2556-2023 karta.png", "A 2556-2023")</f>
        <v/>
      </c>
      <c r="V26">
        <f>HYPERLINK("https://klasma.github.io/Logging_2080/klagomål/A 2556-2023 FSC-klagomål.docx", "A 2556-2023")</f>
        <v/>
      </c>
      <c r="W26">
        <f>HYPERLINK("https://klasma.github.io/Logging_2080/klagomålsmail/A 2556-2023 FSC-klagomål mail.docx", "A 2556-2023")</f>
        <v/>
      </c>
      <c r="X26">
        <f>HYPERLINK("https://klasma.github.io/Logging_2080/tillsyn/A 2556-2023 tillsynsbegäran.docx", "A 2556-2023")</f>
        <v/>
      </c>
      <c r="Y26">
        <f>HYPERLINK("https://klasma.github.io/Logging_2080/tillsynsmail/A 2556-2023 tillsynsbegäran mail.docx", "A 2556-2023")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45948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45948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22969-2025</t>
        </is>
      </c>
      <c r="B29" s="1" t="n">
        <v>45790</v>
      </c>
      <c r="C29" s="1" t="n">
        <v>45948</v>
      </c>
      <c r="D29" t="inlineStr">
        <is>
          <t>DALARNAS LÄN</t>
        </is>
      </c>
      <c r="E29" t="inlineStr">
        <is>
          <t>FALUN</t>
        </is>
      </c>
      <c r="F29" t="inlineStr">
        <is>
          <t>Bergvik skog väst AB</t>
        </is>
      </c>
      <c r="G29" t="n">
        <v>9.1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Dofttaggsvamp
Gul taggsvamp</t>
        </is>
      </c>
      <c r="S29">
        <f>HYPERLINK("https://klasma.github.io/Logging_2080/artfynd/A 22969-2025 artfynd.xlsx", "A 22969-2025")</f>
        <v/>
      </c>
      <c r="T29">
        <f>HYPERLINK("https://klasma.github.io/Logging_2080/kartor/A 22969-2025 karta.png", "A 22969-2025")</f>
        <v/>
      </c>
      <c r="V29">
        <f>HYPERLINK("https://klasma.github.io/Logging_2080/klagomål/A 22969-2025 FSC-klagomål.docx", "A 22969-2025")</f>
        <v/>
      </c>
      <c r="W29">
        <f>HYPERLINK("https://klasma.github.io/Logging_2080/klagomålsmail/A 22969-2025 FSC-klagomål mail.docx", "A 22969-2025")</f>
        <v/>
      </c>
      <c r="X29">
        <f>HYPERLINK("https://klasma.github.io/Logging_2080/tillsyn/A 22969-2025 tillsynsbegäran.docx", "A 22969-2025")</f>
        <v/>
      </c>
      <c r="Y29">
        <f>HYPERLINK("https://klasma.github.io/Logging_2080/tillsynsmail/A 22969-2025 tillsynsbegäran mail.docx", "A 22969-2025")</f>
        <v/>
      </c>
    </row>
    <row r="30" ht="15" customHeight="1">
      <c r="A30" t="inlineStr">
        <is>
          <t>A 61535-2022</t>
        </is>
      </c>
      <c r="B30" s="1" t="n">
        <v>44916</v>
      </c>
      <c r="C30" s="1" t="n">
        <v>45948</v>
      </c>
      <c r="D30" t="inlineStr">
        <is>
          <t>DALARNAS LÄN</t>
        </is>
      </c>
      <c r="E30" t="inlineStr">
        <is>
          <t>FALUN</t>
        </is>
      </c>
      <c r="G30" t="n">
        <v>13.1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Rosenticka
Spillkråka</t>
        </is>
      </c>
      <c r="S30">
        <f>HYPERLINK("https://klasma.github.io/Logging_2080/artfynd/A 61535-2022 artfynd.xlsx", "A 61535-2022")</f>
        <v/>
      </c>
      <c r="T30">
        <f>HYPERLINK("https://klasma.github.io/Logging_2080/kartor/A 61535-2022 karta.png", "A 61535-2022")</f>
        <v/>
      </c>
      <c r="U30">
        <f>HYPERLINK("https://klasma.github.io/Logging_2080/knärot/A 61535-2022 karta knärot.png", "A 61535-2022")</f>
        <v/>
      </c>
      <c r="V30">
        <f>HYPERLINK("https://klasma.github.io/Logging_2080/klagomål/A 61535-2022 FSC-klagomål.docx", "A 61535-2022")</f>
        <v/>
      </c>
      <c r="W30">
        <f>HYPERLINK("https://klasma.github.io/Logging_2080/klagomålsmail/A 61535-2022 FSC-klagomål mail.docx", "A 61535-2022")</f>
        <v/>
      </c>
      <c r="X30">
        <f>HYPERLINK("https://klasma.github.io/Logging_2080/tillsyn/A 61535-2022 tillsynsbegäran.docx", "A 61535-2022")</f>
        <v/>
      </c>
      <c r="Y30">
        <f>HYPERLINK("https://klasma.github.io/Logging_2080/tillsynsmail/A 61535-2022 tillsynsbegäran mail.docx", "A 61535-2022")</f>
        <v/>
      </c>
      <c r="Z30">
        <f>HYPERLINK("https://klasma.github.io/Logging_2080/fåglar/A 61535-2022 prioriterade fågelarter.docx", "A 61535-2022")</f>
        <v/>
      </c>
    </row>
    <row r="31" ht="15" customHeight="1">
      <c r="A31" t="inlineStr">
        <is>
          <t>A 18714-2023</t>
        </is>
      </c>
      <c r="B31" s="1" t="n">
        <v>45043.64988425926</v>
      </c>
      <c r="C31" s="1" t="n">
        <v>45948</v>
      </c>
      <c r="D31" t="inlineStr">
        <is>
          <t>DALARNAS LÄN</t>
        </is>
      </c>
      <c r="E31" t="inlineStr">
        <is>
          <t>FALUN</t>
        </is>
      </c>
      <c r="G31" t="n">
        <v>1.8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Gammelgransskål
Bronshjon</t>
        </is>
      </c>
      <c r="S31">
        <f>HYPERLINK("https://klasma.github.io/Logging_2080/artfynd/A 18714-2023 artfynd.xlsx", "A 18714-2023")</f>
        <v/>
      </c>
      <c r="T31">
        <f>HYPERLINK("https://klasma.github.io/Logging_2080/kartor/A 18714-2023 karta.png", "A 18714-2023")</f>
        <v/>
      </c>
      <c r="V31">
        <f>HYPERLINK("https://klasma.github.io/Logging_2080/klagomål/A 18714-2023 FSC-klagomål.docx", "A 18714-2023")</f>
        <v/>
      </c>
      <c r="W31">
        <f>HYPERLINK("https://klasma.github.io/Logging_2080/klagomålsmail/A 18714-2023 FSC-klagomål mail.docx", "A 18714-2023")</f>
        <v/>
      </c>
      <c r="X31">
        <f>HYPERLINK("https://klasma.github.io/Logging_2080/tillsyn/A 18714-2023 tillsynsbegäran.docx", "A 18714-2023")</f>
        <v/>
      </c>
      <c r="Y31">
        <f>HYPERLINK("https://klasma.github.io/Logging_2080/tillsynsmail/A 18714-2023 tillsynsbegäran mail.docx", "A 18714-2023")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45948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11777-2025</t>
        </is>
      </c>
      <c r="B33" s="1" t="n">
        <v>45727.70813657407</v>
      </c>
      <c r="C33" s="1" t="n">
        <v>45948</v>
      </c>
      <c r="D33" t="inlineStr">
        <is>
          <t>DALARNAS LÄN</t>
        </is>
      </c>
      <c r="E33" t="inlineStr">
        <is>
          <t>FALUN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Revlummer</t>
        </is>
      </c>
      <c r="S33">
        <f>HYPERLINK("https://klasma.github.io/Logging_2080/artfynd/A 11777-2025 artfynd.xlsx", "A 11777-2025")</f>
        <v/>
      </c>
      <c r="T33">
        <f>HYPERLINK("https://klasma.github.io/Logging_2080/kartor/A 11777-2025 karta.png", "A 11777-2025")</f>
        <v/>
      </c>
      <c r="U33">
        <f>HYPERLINK("https://klasma.github.io/Logging_2080/knärot/A 11777-2025 karta knärot.png", "A 11777-2025")</f>
        <v/>
      </c>
      <c r="V33">
        <f>HYPERLINK("https://klasma.github.io/Logging_2080/klagomål/A 11777-2025 FSC-klagomål.docx", "A 11777-2025")</f>
        <v/>
      </c>
      <c r="W33">
        <f>HYPERLINK("https://klasma.github.io/Logging_2080/klagomålsmail/A 11777-2025 FSC-klagomål mail.docx", "A 11777-2025")</f>
        <v/>
      </c>
      <c r="X33">
        <f>HYPERLINK("https://klasma.github.io/Logging_2080/tillsyn/A 11777-2025 tillsynsbegäran.docx", "A 11777-2025")</f>
        <v/>
      </c>
      <c r="Y33">
        <f>HYPERLINK("https://klasma.github.io/Logging_2080/tillsynsmail/A 11777-2025 tillsynsbegäran mail.docx", "A 11777-2025")</f>
        <v/>
      </c>
    </row>
    <row r="34" ht="15" customHeight="1">
      <c r="A34" t="inlineStr">
        <is>
          <t>A 28119-2025</t>
        </is>
      </c>
      <c r="B34" s="1" t="n">
        <v>45818</v>
      </c>
      <c r="C34" s="1" t="n">
        <v>45948</v>
      </c>
      <c r="D34" t="inlineStr">
        <is>
          <t>DALARNAS LÄN</t>
        </is>
      </c>
      <c r="E34" t="inlineStr">
        <is>
          <t>FALUN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Tallticka
Pudrad kärrtrollslända</t>
        </is>
      </c>
      <c r="S34">
        <f>HYPERLINK("https://klasma.github.io/Logging_2080/artfynd/A 28119-2025 artfynd.xlsx", "A 28119-2025")</f>
        <v/>
      </c>
      <c r="T34">
        <f>HYPERLINK("https://klasma.github.io/Logging_2080/kartor/A 28119-2025 karta.png", "A 28119-2025")</f>
        <v/>
      </c>
      <c r="V34">
        <f>HYPERLINK("https://klasma.github.io/Logging_2080/klagomål/A 28119-2025 FSC-klagomål.docx", "A 28119-2025")</f>
        <v/>
      </c>
      <c r="W34">
        <f>HYPERLINK("https://klasma.github.io/Logging_2080/klagomålsmail/A 28119-2025 FSC-klagomål mail.docx", "A 28119-2025")</f>
        <v/>
      </c>
      <c r="X34">
        <f>HYPERLINK("https://klasma.github.io/Logging_2080/tillsyn/A 28119-2025 tillsynsbegäran.docx", "A 28119-2025")</f>
        <v/>
      </c>
      <c r="Y34">
        <f>HYPERLINK("https://klasma.github.io/Logging_2080/tillsynsmail/A 28119-2025 tillsynsbegäran mail.docx", "A 28119-2025")</f>
        <v/>
      </c>
    </row>
    <row r="35" ht="15" customHeight="1">
      <c r="A35" t="inlineStr">
        <is>
          <t>A 49335-2024</t>
        </is>
      </c>
      <c r="B35" s="1" t="n">
        <v>45595.5858912037</v>
      </c>
      <c r="C35" s="1" t="n">
        <v>45948</v>
      </c>
      <c r="D35" t="inlineStr">
        <is>
          <t>DALARNAS LÄN</t>
        </is>
      </c>
      <c r="E35" t="inlineStr">
        <is>
          <t>FALUN</t>
        </is>
      </c>
      <c r="G35" t="n">
        <v>4.3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Rynkskinn
Rosenticka</t>
        </is>
      </c>
      <c r="S35">
        <f>HYPERLINK("https://klasma.github.io/Logging_2080/artfynd/A 49335-2024 artfynd.xlsx", "A 49335-2024")</f>
        <v/>
      </c>
      <c r="T35">
        <f>HYPERLINK("https://klasma.github.io/Logging_2080/kartor/A 49335-2024 karta.png", "A 49335-2024")</f>
        <v/>
      </c>
      <c r="V35">
        <f>HYPERLINK("https://klasma.github.io/Logging_2080/klagomål/A 49335-2024 FSC-klagomål.docx", "A 49335-2024")</f>
        <v/>
      </c>
      <c r="W35">
        <f>HYPERLINK("https://klasma.github.io/Logging_2080/klagomålsmail/A 49335-2024 FSC-klagomål mail.docx", "A 49335-2024")</f>
        <v/>
      </c>
      <c r="X35">
        <f>HYPERLINK("https://klasma.github.io/Logging_2080/tillsyn/A 49335-2024 tillsynsbegäran.docx", "A 49335-2024")</f>
        <v/>
      </c>
      <c r="Y35">
        <f>HYPERLINK("https://klasma.github.io/Logging_2080/tillsynsmail/A 49335-2024 tillsynsbegäran mail.docx", "A 49335-2024")</f>
        <v/>
      </c>
    </row>
    <row r="36" ht="15" customHeight="1">
      <c r="A36" t="inlineStr">
        <is>
          <t>A 26601-2023</t>
        </is>
      </c>
      <c r="B36" s="1" t="n">
        <v>45092.6859375</v>
      </c>
      <c r="C36" s="1" t="n">
        <v>45948</v>
      </c>
      <c r="D36" t="inlineStr">
        <is>
          <t>DALARNAS LÄN</t>
        </is>
      </c>
      <c r="E36" t="inlineStr">
        <is>
          <t>FALUN</t>
        </is>
      </c>
      <c r="G36" t="n">
        <v>0.8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Kungsfågel</t>
        </is>
      </c>
      <c r="S36">
        <f>HYPERLINK("https://klasma.github.io/Logging_2080/artfynd/A 26601-2023 artfynd.xlsx", "A 26601-2023")</f>
        <v/>
      </c>
      <c r="T36">
        <f>HYPERLINK("https://klasma.github.io/Logging_2080/kartor/A 26601-2023 karta.png", "A 26601-2023")</f>
        <v/>
      </c>
      <c r="V36">
        <f>HYPERLINK("https://klasma.github.io/Logging_2080/klagomål/A 26601-2023 FSC-klagomål.docx", "A 26601-2023")</f>
        <v/>
      </c>
      <c r="W36">
        <f>HYPERLINK("https://klasma.github.io/Logging_2080/klagomålsmail/A 26601-2023 FSC-klagomål mail.docx", "A 26601-2023")</f>
        <v/>
      </c>
      <c r="X36">
        <f>HYPERLINK("https://klasma.github.io/Logging_2080/tillsyn/A 26601-2023 tillsynsbegäran.docx", "A 26601-2023")</f>
        <v/>
      </c>
      <c r="Y36">
        <f>HYPERLINK("https://klasma.github.io/Logging_2080/tillsynsmail/A 26601-2023 tillsynsbegäran mail.docx", "A 26601-2023")</f>
        <v/>
      </c>
      <c r="Z36">
        <f>HYPERLINK("https://klasma.github.io/Logging_2080/fåglar/A 26601-2023 prioriterade fågelarter.docx", "A 26601-2023")</f>
        <v/>
      </c>
    </row>
    <row r="37" ht="15" customHeight="1">
      <c r="A37" t="inlineStr">
        <is>
          <t>A 28930-2025</t>
        </is>
      </c>
      <c r="B37" s="1" t="n">
        <v>45820</v>
      </c>
      <c r="C37" s="1" t="n">
        <v>45948</v>
      </c>
      <c r="D37" t="inlineStr">
        <is>
          <t>DALARNAS LÄN</t>
        </is>
      </c>
      <c r="E37" t="inlineStr">
        <is>
          <t>FALUN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Kungsfågel</t>
        </is>
      </c>
      <c r="S37">
        <f>HYPERLINK("https://klasma.github.io/Logging_2080/artfynd/A 28930-2025 artfynd.xlsx", "A 28930-2025")</f>
        <v/>
      </c>
      <c r="T37">
        <f>HYPERLINK("https://klasma.github.io/Logging_2080/kartor/A 28930-2025 karta.png", "A 28930-2025")</f>
        <v/>
      </c>
      <c r="U37">
        <f>HYPERLINK("https://klasma.github.io/Logging_2080/knärot/A 28930-2025 karta knärot.png", "A 28930-2025")</f>
        <v/>
      </c>
      <c r="V37">
        <f>HYPERLINK("https://klasma.github.io/Logging_2080/klagomål/A 28930-2025 FSC-klagomål.docx", "A 28930-2025")</f>
        <v/>
      </c>
      <c r="W37">
        <f>HYPERLINK("https://klasma.github.io/Logging_2080/klagomålsmail/A 28930-2025 FSC-klagomål mail.docx", "A 28930-2025")</f>
        <v/>
      </c>
      <c r="X37">
        <f>HYPERLINK("https://klasma.github.io/Logging_2080/tillsyn/A 28930-2025 tillsynsbegäran.docx", "A 28930-2025")</f>
        <v/>
      </c>
      <c r="Y37">
        <f>HYPERLINK("https://klasma.github.io/Logging_2080/tillsynsmail/A 28930-2025 tillsynsbegäran mail.docx", "A 28930-2025")</f>
        <v/>
      </c>
      <c r="Z37">
        <f>HYPERLINK("https://klasma.github.io/Logging_2080/fåglar/A 28930-2025 prioriterade fågelarter.docx", "A 28930-2025")</f>
        <v/>
      </c>
    </row>
    <row r="38" ht="15" customHeight="1">
      <c r="A38" t="inlineStr">
        <is>
          <t>A 36197-2025</t>
        </is>
      </c>
      <c r="B38" s="1" t="n">
        <v>45867.43554398148</v>
      </c>
      <c r="C38" s="1" t="n">
        <v>45948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27.9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Skarp dropptaggsvamp</t>
        </is>
      </c>
      <c r="S38">
        <f>HYPERLINK("https://klasma.github.io/Logging_2080/artfynd/A 36197-2025 artfynd.xlsx", "A 36197-2025")</f>
        <v/>
      </c>
      <c r="T38">
        <f>HYPERLINK("https://klasma.github.io/Logging_2080/kartor/A 36197-2025 karta.png", "A 36197-2025")</f>
        <v/>
      </c>
      <c r="U38">
        <f>HYPERLINK("https://klasma.github.io/Logging_2080/knärot/A 36197-2025 karta knärot.png", "A 36197-2025")</f>
        <v/>
      </c>
      <c r="V38">
        <f>HYPERLINK("https://klasma.github.io/Logging_2080/klagomål/A 36197-2025 FSC-klagomål.docx", "A 36197-2025")</f>
        <v/>
      </c>
      <c r="W38">
        <f>HYPERLINK("https://klasma.github.io/Logging_2080/klagomålsmail/A 36197-2025 FSC-klagomål mail.docx", "A 36197-2025")</f>
        <v/>
      </c>
      <c r="X38">
        <f>HYPERLINK("https://klasma.github.io/Logging_2080/tillsyn/A 36197-2025 tillsynsbegäran.docx", "A 36197-2025")</f>
        <v/>
      </c>
      <c r="Y38">
        <f>HYPERLINK("https://klasma.github.io/Logging_2080/tillsynsmail/A 36197-2025 tillsynsbegäran mail.docx", "A 36197-2025")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45948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45948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45948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26586-2023</t>
        </is>
      </c>
      <c r="B42" s="1" t="n">
        <v>45092</v>
      </c>
      <c r="C42" s="1" t="n">
        <v>45948</v>
      </c>
      <c r="D42" t="inlineStr">
        <is>
          <t>DALARNAS LÄN</t>
        </is>
      </c>
      <c r="E42" t="inlineStr">
        <is>
          <t>FALUN</t>
        </is>
      </c>
      <c r="G42" t="n">
        <v>6.1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HYPERLINK("https://klasma.github.io/Logging_2080/artfynd/A 26586-2023 artfynd.xlsx", "A 26586-2023")</f>
        <v/>
      </c>
      <c r="T42">
        <f>HYPERLINK("https://klasma.github.io/Logging_2080/kartor/A 26586-2023 karta.png", "A 26586-2023")</f>
        <v/>
      </c>
      <c r="V42">
        <f>HYPERLINK("https://klasma.github.io/Logging_2080/klagomål/A 26586-2023 FSC-klagomål.docx", "A 26586-2023")</f>
        <v/>
      </c>
      <c r="W42">
        <f>HYPERLINK("https://klasma.github.io/Logging_2080/klagomålsmail/A 26586-2023 FSC-klagomål mail.docx", "A 26586-2023")</f>
        <v/>
      </c>
      <c r="X42">
        <f>HYPERLINK("https://klasma.github.io/Logging_2080/tillsyn/A 26586-2023 tillsynsbegäran.docx", "A 26586-2023")</f>
        <v/>
      </c>
      <c r="Y42">
        <f>HYPERLINK("https://klasma.github.io/Logging_2080/tillsynsmail/A 26586-2023 tillsynsbegäran mail.docx", "A 26586-2023")</f>
        <v/>
      </c>
      <c r="Z42">
        <f>HYPERLINK("https://klasma.github.io/Logging_2080/fåglar/A 26586-2023 prioriterade fågelarter.docx", "A 26586-2023")</f>
        <v/>
      </c>
    </row>
    <row r="43" ht="15" customHeight="1">
      <c r="A43" t="inlineStr">
        <is>
          <t>A 48693-2023</t>
        </is>
      </c>
      <c r="B43" s="1" t="n">
        <v>45208.66957175926</v>
      </c>
      <c r="C43" s="1" t="n">
        <v>45948</v>
      </c>
      <c r="D43" t="inlineStr">
        <is>
          <t>DALARNAS LÄN</t>
        </is>
      </c>
      <c r="E43" t="inlineStr">
        <is>
          <t>FALUN</t>
        </is>
      </c>
      <c r="F43" t="inlineStr">
        <is>
          <t>Bergvik skog väst AB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48693-2023 artfynd.xlsx", "A 48693-2023")</f>
        <v/>
      </c>
      <c r="T43">
        <f>HYPERLINK("https://klasma.github.io/Logging_2080/kartor/A 48693-2023 karta.png", "A 48693-2023")</f>
        <v/>
      </c>
      <c r="V43">
        <f>HYPERLINK("https://klasma.github.io/Logging_2080/klagomål/A 48693-2023 FSC-klagomål.docx", "A 48693-2023")</f>
        <v/>
      </c>
      <c r="W43">
        <f>HYPERLINK("https://klasma.github.io/Logging_2080/klagomålsmail/A 48693-2023 FSC-klagomål mail.docx", "A 48693-2023")</f>
        <v/>
      </c>
      <c r="X43">
        <f>HYPERLINK("https://klasma.github.io/Logging_2080/tillsyn/A 48693-2023 tillsynsbegäran.docx", "A 48693-2023")</f>
        <v/>
      </c>
      <c r="Y43">
        <f>HYPERLINK("https://klasma.github.io/Logging_2080/tillsynsmail/A 48693-2023 tillsynsbegäran mail.docx", "A 48693-2023")</f>
        <v/>
      </c>
    </row>
    <row r="44" ht="15" customHeight="1">
      <c r="A44" t="inlineStr">
        <is>
          <t>A 20186-2024</t>
        </is>
      </c>
      <c r="B44" s="1" t="n">
        <v>45434.62578703704</v>
      </c>
      <c r="C44" s="1" t="n">
        <v>45948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20186-2024 artfynd.xlsx", "A 20186-2024")</f>
        <v/>
      </c>
      <c r="T44">
        <f>HYPERLINK("https://klasma.github.io/Logging_2080/kartor/A 20186-2024 karta.png", "A 20186-2024")</f>
        <v/>
      </c>
      <c r="U44">
        <f>HYPERLINK("https://klasma.github.io/Logging_2080/knärot/A 20186-2024 karta knärot.png", "A 20186-2024")</f>
        <v/>
      </c>
      <c r="V44">
        <f>HYPERLINK("https://klasma.github.io/Logging_2080/klagomål/A 20186-2024 FSC-klagomål.docx", "A 20186-2024")</f>
        <v/>
      </c>
      <c r="W44">
        <f>HYPERLINK("https://klasma.github.io/Logging_2080/klagomålsmail/A 20186-2024 FSC-klagomål mail.docx", "A 20186-2024")</f>
        <v/>
      </c>
      <c r="X44">
        <f>HYPERLINK("https://klasma.github.io/Logging_2080/tillsyn/A 20186-2024 tillsynsbegäran.docx", "A 20186-2024")</f>
        <v/>
      </c>
      <c r="Y44">
        <f>HYPERLINK("https://klasma.github.io/Logging_2080/tillsynsmail/A 20186-2024 tillsynsbegäran mail.docx", "A 20186-2024")</f>
        <v/>
      </c>
    </row>
    <row r="45" ht="15" customHeight="1">
      <c r="A45" t="inlineStr">
        <is>
          <t>A 46963-2023</t>
        </is>
      </c>
      <c r="B45" s="1" t="n">
        <v>45201</v>
      </c>
      <c r="C45" s="1" t="n">
        <v>45948</v>
      </c>
      <c r="D45" t="inlineStr">
        <is>
          <t>DALARNAS LÄN</t>
        </is>
      </c>
      <c r="E45" t="inlineStr">
        <is>
          <t>FALUN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HYPERLINK("https://klasma.github.io/Logging_2080/artfynd/A 46963-2023 artfynd.xlsx", "A 46963-2023")</f>
        <v/>
      </c>
      <c r="T45">
        <f>HYPERLINK("https://klasma.github.io/Logging_2080/kartor/A 46963-2023 karta.png", "A 46963-2023")</f>
        <v/>
      </c>
      <c r="V45">
        <f>HYPERLINK("https://klasma.github.io/Logging_2080/klagomål/A 46963-2023 FSC-klagomål.docx", "A 46963-2023")</f>
        <v/>
      </c>
      <c r="W45">
        <f>HYPERLINK("https://klasma.github.io/Logging_2080/klagomålsmail/A 46963-2023 FSC-klagomål mail.docx", "A 46963-2023")</f>
        <v/>
      </c>
      <c r="X45">
        <f>HYPERLINK("https://klasma.github.io/Logging_2080/tillsyn/A 46963-2023 tillsynsbegäran.docx", "A 46963-2023")</f>
        <v/>
      </c>
      <c r="Y45">
        <f>HYPERLINK("https://klasma.github.io/Logging_2080/tillsynsmail/A 46963-2023 tillsynsbegäran mail.docx", "A 46963-2023")</f>
        <v/>
      </c>
      <c r="Z45">
        <f>HYPERLINK("https://klasma.github.io/Logging_2080/fåglar/A 46963-2023 prioriterade fågelarter.docx", "A 46963-2023")</f>
        <v/>
      </c>
    </row>
    <row r="46" ht="15" customHeight="1">
      <c r="A46" t="inlineStr">
        <is>
          <t>A 34506-2024</t>
        </is>
      </c>
      <c r="B46" s="1" t="n">
        <v>45525.64815972222</v>
      </c>
      <c r="C46" s="1" t="n">
        <v>45948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12.5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HYPERLINK("https://klasma.github.io/Logging_2080/artfynd/A 34506-2024 artfynd.xlsx", "A 34506-2024")</f>
        <v/>
      </c>
      <c r="T46">
        <f>HYPERLINK("https://klasma.github.io/Logging_2080/kartor/A 34506-2024 karta.png", "A 34506-2024")</f>
        <v/>
      </c>
      <c r="U46">
        <f>HYPERLINK("https://klasma.github.io/Logging_2080/knärot/A 34506-2024 karta knärot.png", "A 34506-2024")</f>
        <v/>
      </c>
      <c r="V46">
        <f>HYPERLINK("https://klasma.github.io/Logging_2080/klagomål/A 34506-2024 FSC-klagomål.docx", "A 34506-2024")</f>
        <v/>
      </c>
      <c r="W46">
        <f>HYPERLINK("https://klasma.github.io/Logging_2080/klagomålsmail/A 34506-2024 FSC-klagomål mail.docx", "A 34506-2024")</f>
        <v/>
      </c>
      <c r="X46">
        <f>HYPERLINK("https://klasma.github.io/Logging_2080/tillsyn/A 34506-2024 tillsynsbegäran.docx", "A 34506-2024")</f>
        <v/>
      </c>
      <c r="Y46">
        <f>HYPERLINK("https://klasma.github.io/Logging_2080/tillsynsmail/A 34506-2024 tillsynsbegäran mail.docx", "A 34506-2024")</f>
        <v/>
      </c>
    </row>
    <row r="47" ht="15" customHeight="1">
      <c r="A47" t="inlineStr">
        <is>
          <t>A 56138-2024</t>
        </is>
      </c>
      <c r="B47" s="1" t="n">
        <v>45624.48862268519</v>
      </c>
      <c r="C47" s="1" t="n">
        <v>45948</v>
      </c>
      <c r="D47" t="inlineStr">
        <is>
          <t>DALARNAS LÄN</t>
        </is>
      </c>
      <c r="E47" t="inlineStr">
        <is>
          <t>FALUN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Citronporing</t>
        </is>
      </c>
      <c r="S47">
        <f>HYPERLINK("https://klasma.github.io/Logging_2080/artfynd/A 56138-2024 artfynd.xlsx", "A 56138-2024")</f>
        <v/>
      </c>
      <c r="T47">
        <f>HYPERLINK("https://klasma.github.io/Logging_2080/kartor/A 56138-2024 karta.png", "A 56138-2024")</f>
        <v/>
      </c>
      <c r="V47">
        <f>HYPERLINK("https://klasma.github.io/Logging_2080/klagomål/A 56138-2024 FSC-klagomål.docx", "A 56138-2024")</f>
        <v/>
      </c>
      <c r="W47">
        <f>HYPERLINK("https://klasma.github.io/Logging_2080/klagomålsmail/A 56138-2024 FSC-klagomål mail.docx", "A 56138-2024")</f>
        <v/>
      </c>
      <c r="X47">
        <f>HYPERLINK("https://klasma.github.io/Logging_2080/tillsyn/A 56138-2024 tillsynsbegäran.docx", "A 56138-2024")</f>
        <v/>
      </c>
      <c r="Y47">
        <f>HYPERLINK("https://klasma.github.io/Logging_2080/tillsynsmail/A 56138-2024 tillsynsbegäran mail.docx", "A 56138-2024")</f>
        <v/>
      </c>
    </row>
    <row r="48" ht="15" customHeight="1">
      <c r="A48" t="inlineStr">
        <is>
          <t>A 49374-2025</t>
        </is>
      </c>
      <c r="B48" s="1" t="n">
        <v>45938.6352662037</v>
      </c>
      <c r="C48" s="1" t="n">
        <v>45948</v>
      </c>
      <c r="D48" t="inlineStr">
        <is>
          <t>DALARNAS LÄN</t>
        </is>
      </c>
      <c r="E48" t="inlineStr">
        <is>
          <t>FALUN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HYPERLINK("https://klasma.github.io/Logging_2080/artfynd/A 49374-2025 artfynd.xlsx", "A 49374-2025")</f>
        <v/>
      </c>
      <c r="T48">
        <f>HYPERLINK("https://klasma.github.io/Logging_2080/kartor/A 49374-2025 karta.png", "A 49374-2025")</f>
        <v/>
      </c>
      <c r="V48">
        <f>HYPERLINK("https://klasma.github.io/Logging_2080/klagomål/A 49374-2025 FSC-klagomål.docx", "A 49374-2025")</f>
        <v/>
      </c>
      <c r="W48">
        <f>HYPERLINK("https://klasma.github.io/Logging_2080/klagomålsmail/A 49374-2025 FSC-klagomål mail.docx", "A 49374-2025")</f>
        <v/>
      </c>
      <c r="X48">
        <f>HYPERLINK("https://klasma.github.io/Logging_2080/tillsyn/A 49374-2025 tillsynsbegäran.docx", "A 49374-2025")</f>
        <v/>
      </c>
      <c r="Y48">
        <f>HYPERLINK("https://klasma.github.io/Logging_2080/tillsynsmail/A 49374-2025 tillsynsbegäran mail.docx", "A 49374-2025")</f>
        <v/>
      </c>
    </row>
    <row r="49" ht="15" customHeight="1">
      <c r="A49" t="inlineStr">
        <is>
          <t>A 23884-2025</t>
        </is>
      </c>
      <c r="B49" s="1" t="n">
        <v>45793</v>
      </c>
      <c r="C49" s="1" t="n">
        <v>45948</v>
      </c>
      <c r="D49" t="inlineStr">
        <is>
          <t>DALARNAS LÄN</t>
        </is>
      </c>
      <c r="E49" t="inlineStr">
        <is>
          <t>FALUN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HYPERLINK("https://klasma.github.io/Logging_2080/artfynd/A 23884-2025 artfynd.xlsx", "A 23884-2025")</f>
        <v/>
      </c>
      <c r="T49">
        <f>HYPERLINK("https://klasma.github.io/Logging_2080/kartor/A 23884-2025 karta.png", "A 23884-2025")</f>
        <v/>
      </c>
      <c r="V49">
        <f>HYPERLINK("https://klasma.github.io/Logging_2080/klagomål/A 23884-2025 FSC-klagomål.docx", "A 23884-2025")</f>
        <v/>
      </c>
      <c r="W49">
        <f>HYPERLINK("https://klasma.github.io/Logging_2080/klagomålsmail/A 23884-2025 FSC-klagomål mail.docx", "A 23884-2025")</f>
        <v/>
      </c>
      <c r="X49">
        <f>HYPERLINK("https://klasma.github.io/Logging_2080/tillsyn/A 23884-2025 tillsynsbegäran.docx", "A 23884-2025")</f>
        <v/>
      </c>
      <c r="Y49">
        <f>HYPERLINK("https://klasma.github.io/Logging_2080/tillsynsmail/A 23884-2025 tillsynsbegäran mail.docx", "A 23884-2025")</f>
        <v/>
      </c>
    </row>
    <row r="50" ht="15" customHeight="1">
      <c r="A50" t="inlineStr">
        <is>
          <t>A 50960-2024</t>
        </is>
      </c>
      <c r="B50" s="1" t="n">
        <v>45603.3166550926</v>
      </c>
      <c r="C50" s="1" t="n">
        <v>45948</v>
      </c>
      <c r="D50" t="inlineStr">
        <is>
          <t>DALARNAS LÄN</t>
        </is>
      </c>
      <c r="E50" t="inlineStr">
        <is>
          <t>FALUN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HYPERLINK("https://klasma.github.io/Logging_2080/artfynd/A 50960-2024 artfynd.xlsx", "A 50960-2024")</f>
        <v/>
      </c>
      <c r="T50">
        <f>HYPERLINK("https://klasma.github.io/Logging_2080/kartor/A 50960-2024 karta.png", "A 50960-2024")</f>
        <v/>
      </c>
      <c r="V50">
        <f>HYPERLINK("https://klasma.github.io/Logging_2080/klagomål/A 50960-2024 FSC-klagomål.docx", "A 50960-2024")</f>
        <v/>
      </c>
      <c r="W50">
        <f>HYPERLINK("https://klasma.github.io/Logging_2080/klagomålsmail/A 50960-2024 FSC-klagomål mail.docx", "A 50960-2024")</f>
        <v/>
      </c>
      <c r="X50">
        <f>HYPERLINK("https://klasma.github.io/Logging_2080/tillsyn/A 50960-2024 tillsynsbegäran.docx", "A 50960-2024")</f>
        <v/>
      </c>
      <c r="Y50">
        <f>HYPERLINK("https://klasma.github.io/Logging_2080/tillsynsmail/A 50960-2024 tillsynsbegäran mail.docx", "A 50960-2024")</f>
        <v/>
      </c>
      <c r="Z50">
        <f>HYPERLINK("https://klasma.github.io/Logging_2080/fåglar/A 50960-2024 prioriterade fågelarter.docx", "A 50960-2024")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45948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30378-2025</t>
        </is>
      </c>
      <c r="B52" s="1" t="n">
        <v>45827</v>
      </c>
      <c r="C52" s="1" t="n">
        <v>45948</v>
      </c>
      <c r="D52" t="inlineStr">
        <is>
          <t>DALARNAS LÄN</t>
        </is>
      </c>
      <c r="E52" t="inlineStr">
        <is>
          <t>FALUN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HYPERLINK("https://klasma.github.io/Logging_2080/artfynd/A 30378-2025 artfynd.xlsx", "A 30378-2025")</f>
        <v/>
      </c>
      <c r="T52">
        <f>HYPERLINK("https://klasma.github.io/Logging_2080/kartor/A 30378-2025 karta.png", "A 30378-2025")</f>
        <v/>
      </c>
      <c r="V52">
        <f>HYPERLINK("https://klasma.github.io/Logging_2080/klagomål/A 30378-2025 FSC-klagomål.docx", "A 30378-2025")</f>
        <v/>
      </c>
      <c r="W52">
        <f>HYPERLINK("https://klasma.github.io/Logging_2080/klagomålsmail/A 30378-2025 FSC-klagomål mail.docx", "A 30378-2025")</f>
        <v/>
      </c>
      <c r="X52">
        <f>HYPERLINK("https://klasma.github.io/Logging_2080/tillsyn/A 30378-2025 tillsynsbegäran.docx", "A 30378-2025")</f>
        <v/>
      </c>
      <c r="Y52">
        <f>HYPERLINK("https://klasma.github.io/Logging_2080/tillsynsmail/A 30378-2025 tillsynsbegäran mail.docx", "A 30378-2025")</f>
        <v/>
      </c>
    </row>
    <row r="53" ht="15" customHeight="1">
      <c r="A53" t="inlineStr">
        <is>
          <t>A 22069-2023</t>
        </is>
      </c>
      <c r="B53" s="1" t="n">
        <v>45069</v>
      </c>
      <c r="C53" s="1" t="n">
        <v>45948</v>
      </c>
      <c r="D53" t="inlineStr">
        <is>
          <t>DALARNAS LÄN</t>
        </is>
      </c>
      <c r="E53" t="inlineStr">
        <is>
          <t>FALUN</t>
        </is>
      </c>
      <c r="G53" t="n">
        <v>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Brun gräsfjäril</t>
        </is>
      </c>
      <c r="S53">
        <f>HYPERLINK("https://klasma.github.io/Logging_2080/artfynd/A 22069-2023 artfynd.xlsx", "A 22069-2023")</f>
        <v/>
      </c>
      <c r="T53">
        <f>HYPERLINK("https://klasma.github.io/Logging_2080/kartor/A 22069-2023 karta.png", "A 22069-2023")</f>
        <v/>
      </c>
      <c r="V53">
        <f>HYPERLINK("https://klasma.github.io/Logging_2080/klagomål/A 22069-2023 FSC-klagomål.docx", "A 22069-2023")</f>
        <v/>
      </c>
      <c r="W53">
        <f>HYPERLINK("https://klasma.github.io/Logging_2080/klagomålsmail/A 22069-2023 FSC-klagomål mail.docx", "A 22069-2023")</f>
        <v/>
      </c>
      <c r="X53">
        <f>HYPERLINK("https://klasma.github.io/Logging_2080/tillsyn/A 22069-2023 tillsynsbegäran.docx", "A 22069-2023")</f>
        <v/>
      </c>
      <c r="Y53">
        <f>HYPERLINK("https://klasma.github.io/Logging_2080/tillsynsmail/A 22069-2023 tillsynsbegäran mail.docx", "A 22069-2023")</f>
        <v/>
      </c>
    </row>
    <row r="54" ht="15" customHeight="1">
      <c r="A54" t="inlineStr">
        <is>
          <t>A 31620-2023</t>
        </is>
      </c>
      <c r="B54" s="1" t="n">
        <v>45117</v>
      </c>
      <c r="C54" s="1" t="n">
        <v>45948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4.6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HYPERLINK("https://klasma.github.io/Logging_2080/artfynd/A 31620-2023 artfynd.xlsx", "A 31620-2023")</f>
        <v/>
      </c>
      <c r="T54">
        <f>HYPERLINK("https://klasma.github.io/Logging_2080/kartor/A 31620-2023 karta.png", "A 31620-2023")</f>
        <v/>
      </c>
      <c r="U54">
        <f>HYPERLINK("https://klasma.github.io/Logging_2080/knärot/A 31620-2023 karta knärot.png", "A 31620-2023")</f>
        <v/>
      </c>
      <c r="V54">
        <f>HYPERLINK("https://klasma.github.io/Logging_2080/klagomål/A 31620-2023 FSC-klagomål.docx", "A 31620-2023")</f>
        <v/>
      </c>
      <c r="W54">
        <f>HYPERLINK("https://klasma.github.io/Logging_2080/klagomålsmail/A 31620-2023 FSC-klagomål mail.docx", "A 31620-2023")</f>
        <v/>
      </c>
      <c r="X54">
        <f>HYPERLINK("https://klasma.github.io/Logging_2080/tillsyn/A 31620-2023 tillsynsbegäran.docx", "A 31620-2023")</f>
        <v/>
      </c>
      <c r="Y54">
        <f>HYPERLINK("https://klasma.github.io/Logging_2080/tillsynsmail/A 31620-2023 tillsynsbegäran mail.docx", "A 31620-2023")</f>
        <v/>
      </c>
    </row>
    <row r="55" ht="15" customHeight="1">
      <c r="A55" t="inlineStr">
        <is>
          <t>A 26524-2025</t>
        </is>
      </c>
      <c r="B55" s="1" t="n">
        <v>45807.56452546296</v>
      </c>
      <c r="C55" s="1" t="n">
        <v>45948</v>
      </c>
      <c r="D55" t="inlineStr">
        <is>
          <t>DALARNAS LÄN</t>
        </is>
      </c>
      <c r="E55" t="inlineStr">
        <is>
          <t>FALUN</t>
        </is>
      </c>
      <c r="G55" t="n">
        <v>4.1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26524-2025 artfynd.xlsx", "A 26524-2025")</f>
        <v/>
      </c>
      <c r="T55">
        <f>HYPERLINK("https://klasma.github.io/Logging_2080/kartor/A 26524-2025 karta.png", "A 26524-2025")</f>
        <v/>
      </c>
      <c r="U55">
        <f>HYPERLINK("https://klasma.github.io/Logging_2080/knärot/A 26524-2025 karta knärot.png", "A 26524-2025")</f>
        <v/>
      </c>
      <c r="V55">
        <f>HYPERLINK("https://klasma.github.io/Logging_2080/klagomål/A 26524-2025 FSC-klagomål.docx", "A 26524-2025")</f>
        <v/>
      </c>
      <c r="W55">
        <f>HYPERLINK("https://klasma.github.io/Logging_2080/klagomålsmail/A 26524-2025 FSC-klagomål mail.docx", "A 26524-2025")</f>
        <v/>
      </c>
      <c r="X55">
        <f>HYPERLINK("https://klasma.github.io/Logging_2080/tillsyn/A 26524-2025 tillsynsbegäran.docx", "A 26524-2025")</f>
        <v/>
      </c>
      <c r="Y55">
        <f>HYPERLINK("https://klasma.github.io/Logging_2080/tillsynsmail/A 26524-2025 tillsynsbegäran mail.docx", "A 26524-2025")</f>
        <v/>
      </c>
    </row>
    <row r="56" ht="15" customHeight="1">
      <c r="A56" t="inlineStr">
        <is>
          <t>A 26721-2025</t>
        </is>
      </c>
      <c r="B56" s="1" t="n">
        <v>45810.48893518518</v>
      </c>
      <c r="C56" s="1" t="n">
        <v>45948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14.5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Doftskinn</t>
        </is>
      </c>
      <c r="S56">
        <f>HYPERLINK("https://klasma.github.io/Logging_2080/artfynd/A 26721-2025 artfynd.xlsx", "A 26721-2025")</f>
        <v/>
      </c>
      <c r="T56">
        <f>HYPERLINK("https://klasma.github.io/Logging_2080/kartor/A 26721-2025 karta.png", "A 26721-2025")</f>
        <v/>
      </c>
      <c r="V56">
        <f>HYPERLINK("https://klasma.github.io/Logging_2080/klagomål/A 26721-2025 FSC-klagomål.docx", "A 26721-2025")</f>
        <v/>
      </c>
      <c r="W56">
        <f>HYPERLINK("https://klasma.github.io/Logging_2080/klagomålsmail/A 26721-2025 FSC-klagomål mail.docx", "A 26721-2025")</f>
        <v/>
      </c>
      <c r="X56">
        <f>HYPERLINK("https://klasma.github.io/Logging_2080/tillsyn/A 26721-2025 tillsynsbegäran.docx", "A 26721-2025")</f>
        <v/>
      </c>
      <c r="Y56">
        <f>HYPERLINK("https://klasma.github.io/Logging_2080/tillsynsmail/A 26721-2025 tillsynsbegäran mail.docx", "A 26721-2025")</f>
        <v/>
      </c>
    </row>
    <row r="57" ht="15" customHeight="1">
      <c r="A57" t="inlineStr">
        <is>
          <t>A 18067-2023</t>
        </is>
      </c>
      <c r="B57" s="1" t="n">
        <v>45040</v>
      </c>
      <c r="C57" s="1" t="n">
        <v>45948</v>
      </c>
      <c r="D57" t="inlineStr">
        <is>
          <t>DALARNAS LÄN</t>
        </is>
      </c>
      <c r="E57" t="inlineStr">
        <is>
          <t>FALUN</t>
        </is>
      </c>
      <c r="G57" t="n">
        <v>7.7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HYPERLINK("https://klasma.github.io/Logging_2080/artfynd/A 18067-2023 artfynd.xlsx", "A 18067-2023")</f>
        <v/>
      </c>
      <c r="T57">
        <f>HYPERLINK("https://klasma.github.io/Logging_2080/kartor/A 18067-2023 karta.png", "A 18067-2023")</f>
        <v/>
      </c>
      <c r="V57">
        <f>HYPERLINK("https://klasma.github.io/Logging_2080/klagomål/A 18067-2023 FSC-klagomål.docx", "A 18067-2023")</f>
        <v/>
      </c>
      <c r="W57">
        <f>HYPERLINK("https://klasma.github.io/Logging_2080/klagomålsmail/A 18067-2023 FSC-klagomål mail.docx", "A 18067-2023")</f>
        <v/>
      </c>
      <c r="X57">
        <f>HYPERLINK("https://klasma.github.io/Logging_2080/tillsyn/A 18067-2023 tillsynsbegäran.docx", "A 18067-2023")</f>
        <v/>
      </c>
      <c r="Y57">
        <f>HYPERLINK("https://klasma.github.io/Logging_2080/tillsynsmail/A 18067-2023 tillsynsbegäran mail.docx", "A 18067-2023")</f>
        <v/>
      </c>
    </row>
    <row r="58" ht="15" customHeight="1">
      <c r="A58" t="inlineStr">
        <is>
          <t>A 26776-2025</t>
        </is>
      </c>
      <c r="B58" s="1" t="n">
        <v>45810.57653935185</v>
      </c>
      <c r="C58" s="1" t="n">
        <v>45948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10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Skör kvastmossa</t>
        </is>
      </c>
      <c r="S58">
        <f>HYPERLINK("https://klasma.github.io/Logging_2080/artfynd/A 26776-2025 artfynd.xlsx", "A 26776-2025")</f>
        <v/>
      </c>
      <c r="T58">
        <f>HYPERLINK("https://klasma.github.io/Logging_2080/kartor/A 26776-2025 karta.png", "A 26776-2025")</f>
        <v/>
      </c>
      <c r="V58">
        <f>HYPERLINK("https://klasma.github.io/Logging_2080/klagomål/A 26776-2025 FSC-klagomål.docx", "A 26776-2025")</f>
        <v/>
      </c>
      <c r="W58">
        <f>HYPERLINK("https://klasma.github.io/Logging_2080/klagomålsmail/A 26776-2025 FSC-klagomål mail.docx", "A 26776-2025")</f>
        <v/>
      </c>
      <c r="X58">
        <f>HYPERLINK("https://klasma.github.io/Logging_2080/tillsyn/A 26776-2025 tillsynsbegäran.docx", "A 26776-2025")</f>
        <v/>
      </c>
      <c r="Y58">
        <f>HYPERLINK("https://klasma.github.io/Logging_2080/tillsynsmail/A 26776-2025 tillsynsbegäran mail.docx", "A 26776-2025")</f>
        <v/>
      </c>
    </row>
    <row r="59" ht="15" customHeight="1">
      <c r="A59" t="inlineStr">
        <is>
          <t>A 6317-2023</t>
        </is>
      </c>
      <c r="B59" s="1" t="n">
        <v>44965</v>
      </c>
      <c r="C59" s="1" t="n">
        <v>45948</v>
      </c>
      <c r="D59" t="inlineStr">
        <is>
          <t>DALARNAS LÄN</t>
        </is>
      </c>
      <c r="E59" t="inlineStr">
        <is>
          <t>FALUN</t>
        </is>
      </c>
      <c r="G59" t="n">
        <v>1.4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Sparvuggla</t>
        </is>
      </c>
      <c r="S59">
        <f>HYPERLINK("https://klasma.github.io/Logging_2080/artfynd/A 6317-2023 artfynd.xlsx", "A 6317-2023")</f>
        <v/>
      </c>
      <c r="T59">
        <f>HYPERLINK("https://klasma.github.io/Logging_2080/kartor/A 6317-2023 karta.png", "A 6317-2023")</f>
        <v/>
      </c>
      <c r="V59">
        <f>HYPERLINK("https://klasma.github.io/Logging_2080/klagomål/A 6317-2023 FSC-klagomål.docx", "A 6317-2023")</f>
        <v/>
      </c>
      <c r="W59">
        <f>HYPERLINK("https://klasma.github.io/Logging_2080/klagomålsmail/A 6317-2023 FSC-klagomål mail.docx", "A 6317-2023")</f>
        <v/>
      </c>
      <c r="X59">
        <f>HYPERLINK("https://klasma.github.io/Logging_2080/tillsyn/A 6317-2023 tillsynsbegäran.docx", "A 6317-2023")</f>
        <v/>
      </c>
      <c r="Y59">
        <f>HYPERLINK("https://klasma.github.io/Logging_2080/tillsynsmail/A 6317-2023 tillsynsbegäran mail.docx", "A 6317-2023")</f>
        <v/>
      </c>
      <c r="Z59">
        <f>HYPERLINK("https://klasma.github.io/Logging_2080/fåglar/A 6317-2023 prioriterade fågelarter.docx", "A 6317-2023")</f>
        <v/>
      </c>
    </row>
    <row r="60" ht="15" customHeight="1">
      <c r="A60" t="inlineStr">
        <is>
          <t>A 5666-2025</t>
        </is>
      </c>
      <c r="B60" s="1" t="n">
        <v>45693</v>
      </c>
      <c r="C60" s="1" t="n">
        <v>45948</v>
      </c>
      <c r="D60" t="inlineStr">
        <is>
          <t>DALARNAS LÄN</t>
        </is>
      </c>
      <c r="E60" t="inlineStr">
        <is>
          <t>FALUN</t>
        </is>
      </c>
      <c r="G60" t="n">
        <v>1.5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5666-2025 artfynd.xlsx", "A 5666-2025")</f>
        <v/>
      </c>
      <c r="T60">
        <f>HYPERLINK("https://klasma.github.io/Logging_2080/kartor/A 5666-2025 karta.png", "A 5666-2025")</f>
        <v/>
      </c>
      <c r="U60">
        <f>HYPERLINK("https://klasma.github.io/Logging_2080/knärot/A 5666-2025 karta knärot.png", "A 5666-2025")</f>
        <v/>
      </c>
      <c r="V60">
        <f>HYPERLINK("https://klasma.github.io/Logging_2080/klagomål/A 5666-2025 FSC-klagomål.docx", "A 5666-2025")</f>
        <v/>
      </c>
      <c r="W60">
        <f>HYPERLINK("https://klasma.github.io/Logging_2080/klagomålsmail/A 5666-2025 FSC-klagomål mail.docx", "A 5666-2025")</f>
        <v/>
      </c>
      <c r="X60">
        <f>HYPERLINK("https://klasma.github.io/Logging_2080/tillsyn/A 5666-2025 tillsynsbegäran.docx", "A 5666-2025")</f>
        <v/>
      </c>
      <c r="Y60">
        <f>HYPERLINK("https://klasma.github.io/Logging_2080/tillsynsmail/A 5666-2025 tillsynsbegäran mail.docx", "A 5666-2025")</f>
        <v/>
      </c>
    </row>
    <row r="61" ht="15" customHeight="1">
      <c r="A61" t="inlineStr">
        <is>
          <t>A 61661-2024</t>
        </is>
      </c>
      <c r="B61" s="1" t="n">
        <v>45646.84287037037</v>
      </c>
      <c r="C61" s="1" t="n">
        <v>45948</v>
      </c>
      <c r="D61" t="inlineStr">
        <is>
          <t>DALARNAS LÄN</t>
        </is>
      </c>
      <c r="E61" t="inlineStr">
        <is>
          <t>FALUN</t>
        </is>
      </c>
      <c r="G61" t="n">
        <v>9.300000000000001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61661-2024 artfynd.xlsx", "A 61661-2024")</f>
        <v/>
      </c>
      <c r="T61">
        <f>HYPERLINK("https://klasma.github.io/Logging_2080/kartor/A 61661-2024 karta.png", "A 61661-2024")</f>
        <v/>
      </c>
      <c r="V61">
        <f>HYPERLINK("https://klasma.github.io/Logging_2080/klagomål/A 61661-2024 FSC-klagomål.docx", "A 61661-2024")</f>
        <v/>
      </c>
      <c r="W61">
        <f>HYPERLINK("https://klasma.github.io/Logging_2080/klagomålsmail/A 61661-2024 FSC-klagomål mail.docx", "A 61661-2024")</f>
        <v/>
      </c>
      <c r="X61">
        <f>HYPERLINK("https://klasma.github.io/Logging_2080/tillsyn/A 61661-2024 tillsynsbegäran.docx", "A 61661-2024")</f>
        <v/>
      </c>
      <c r="Y61">
        <f>HYPERLINK("https://klasma.github.io/Logging_2080/tillsynsmail/A 61661-2024 tillsynsbegäran mail.docx", "A 61661-2024")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45948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45948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64224-2021</t>
        </is>
      </c>
      <c r="B64" s="1" t="n">
        <v>44510.63263888889</v>
      </c>
      <c r="C64" s="1" t="n">
        <v>45948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62358-2020</t>
        </is>
      </c>
      <c r="B65" s="1" t="n">
        <v>44160</v>
      </c>
      <c r="C65" s="1" t="n">
        <v>45948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45948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45948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45948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45948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45948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45948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45948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45948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45948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45948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45948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45948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45948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45948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45948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45948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45948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45948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45948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45948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45948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45948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45948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45948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45948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45948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45948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45948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45948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45948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45948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45948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45948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45948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45948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45948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68074-2020</t>
        </is>
      </c>
      <c r="B102" s="1" t="n">
        <v>44183</v>
      </c>
      <c r="C102" s="1" t="n">
        <v>45948</v>
      </c>
      <c r="D102" t="inlineStr">
        <is>
          <t>DALARNAS LÄN</t>
        </is>
      </c>
      <c r="E102" t="inlineStr">
        <is>
          <t>FALUN</t>
        </is>
      </c>
      <c r="F102" t="inlineStr">
        <is>
          <t>Bergvik skog väst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59067-2020</t>
        </is>
      </c>
      <c r="B103" s="1" t="n">
        <v>44147</v>
      </c>
      <c r="C103" s="1" t="n">
        <v>45948</v>
      </c>
      <c r="D103" t="inlineStr">
        <is>
          <t>DALARNAS LÄN</t>
        </is>
      </c>
      <c r="E103" t="inlineStr">
        <is>
          <t>FALUN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45948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45948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45948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45948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45948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45948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45948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45948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45948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45948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45948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45948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45948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45948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45948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45948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45948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45948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45948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45948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45948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45948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45948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45948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45948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45948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45948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45948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36132-2021</t>
        </is>
      </c>
      <c r="B132" s="1" t="n">
        <v>44389</v>
      </c>
      <c r="C132" s="1" t="n">
        <v>45948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34763-2021</t>
        </is>
      </c>
      <c r="B133" s="1" t="n">
        <v>44382.90510416667</v>
      </c>
      <c r="C133" s="1" t="n">
        <v>45948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59509-2021</t>
        </is>
      </c>
      <c r="B134" s="1" t="n">
        <v>44491</v>
      </c>
      <c r="C134" s="1" t="n">
        <v>45948</v>
      </c>
      <c r="D134" t="inlineStr">
        <is>
          <t>DALARNAS LÄN</t>
        </is>
      </c>
      <c r="E134" t="inlineStr">
        <is>
          <t>FALUN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45948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57960-2020</t>
        </is>
      </c>
      <c r="B136" s="1" t="n">
        <v>44143</v>
      </c>
      <c r="C136" s="1" t="n">
        <v>45948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2686-2022</t>
        </is>
      </c>
      <c r="B137" s="1" t="n">
        <v>44580.59916666667</v>
      </c>
      <c r="C137" s="1" t="n">
        <v>45948</v>
      </c>
      <c r="D137" t="inlineStr">
        <is>
          <t>DALARNAS LÄN</t>
        </is>
      </c>
      <c r="E137" t="inlineStr">
        <is>
          <t>FALUN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55365-2020</t>
        </is>
      </c>
      <c r="B138" s="1" t="n">
        <v>44131</v>
      </c>
      <c r="C138" s="1" t="n">
        <v>45948</v>
      </c>
      <c r="D138" t="inlineStr">
        <is>
          <t>DALARNAS LÄN</t>
        </is>
      </c>
      <c r="E138" t="inlineStr">
        <is>
          <t>FALUN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37314-2022</t>
        </is>
      </c>
      <c r="B139" s="1" t="n">
        <v>44809.24195601852</v>
      </c>
      <c r="C139" s="1" t="n">
        <v>45948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38512-2021</t>
        </is>
      </c>
      <c r="B140" s="1" t="n">
        <v>44407</v>
      </c>
      <c r="C140" s="1" t="n">
        <v>45948</v>
      </c>
      <c r="D140" t="inlineStr">
        <is>
          <t>DALARNAS LÄN</t>
        </is>
      </c>
      <c r="E140" t="inlineStr">
        <is>
          <t>FALUN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62405-2020</t>
        </is>
      </c>
      <c r="B141" s="1" t="n">
        <v>44160</v>
      </c>
      <c r="C141" s="1" t="n">
        <v>45948</v>
      </c>
      <c r="D141" t="inlineStr">
        <is>
          <t>DALARNAS LÄN</t>
        </is>
      </c>
      <c r="E141" t="inlineStr">
        <is>
          <t>FALUN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66119-2020</t>
        </is>
      </c>
      <c r="B142" s="1" t="n">
        <v>44175</v>
      </c>
      <c r="C142" s="1" t="n">
        <v>45948</v>
      </c>
      <c r="D142" t="inlineStr">
        <is>
          <t>DALARNAS LÄN</t>
        </is>
      </c>
      <c r="E142" t="inlineStr">
        <is>
          <t>FALUN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45948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22900-2021</t>
        </is>
      </c>
      <c r="B144" s="1" t="n">
        <v>44328.47465277778</v>
      </c>
      <c r="C144" s="1" t="n">
        <v>45948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68248-2020</t>
        </is>
      </c>
      <c r="B145" s="1" t="n">
        <v>44183</v>
      </c>
      <c r="C145" s="1" t="n">
        <v>45948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4000-2022</t>
        </is>
      </c>
      <c r="B146" s="1" t="n">
        <v>44587.86618055555</v>
      </c>
      <c r="C146" s="1" t="n">
        <v>45948</v>
      </c>
      <c r="D146" t="inlineStr">
        <is>
          <t>DALARNAS LÄN</t>
        </is>
      </c>
      <c r="E146" t="inlineStr">
        <is>
          <t>FALUN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52134-2022</t>
        </is>
      </c>
      <c r="B147" s="1" t="n">
        <v>44873.44424768518</v>
      </c>
      <c r="C147" s="1" t="n">
        <v>45948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17791-2021</t>
        </is>
      </c>
      <c r="B148" s="1" t="n">
        <v>44300</v>
      </c>
      <c r="C148" s="1" t="n">
        <v>45948</v>
      </c>
      <c r="D148" t="inlineStr">
        <is>
          <t>DALARNAS LÄN</t>
        </is>
      </c>
      <c r="E148" t="inlineStr">
        <is>
          <t>FALUN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10229-2021</t>
        </is>
      </c>
      <c r="B149" s="1" t="n">
        <v>44256.6528587963</v>
      </c>
      <c r="C149" s="1" t="n">
        <v>45948</v>
      </c>
      <c r="D149" t="inlineStr">
        <is>
          <t>DALARNAS LÄN</t>
        </is>
      </c>
      <c r="E149" t="inlineStr">
        <is>
          <t>FALUN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66012-2021</t>
        </is>
      </c>
      <c r="B150" s="1" t="n">
        <v>44517</v>
      </c>
      <c r="C150" s="1" t="n">
        <v>45948</v>
      </c>
      <c r="D150" t="inlineStr">
        <is>
          <t>DALARNAS LÄN</t>
        </is>
      </c>
      <c r="E150" t="inlineStr">
        <is>
          <t>FALUN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56147-2022</t>
        </is>
      </c>
      <c r="B151" s="1" t="n">
        <v>44889.89063657408</v>
      </c>
      <c r="C151" s="1" t="n">
        <v>45948</v>
      </c>
      <c r="D151" t="inlineStr">
        <is>
          <t>DALARNAS LÄN</t>
        </is>
      </c>
      <c r="E151" t="inlineStr">
        <is>
          <t>FALUN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45948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15540-2022</t>
        </is>
      </c>
      <c r="B153" s="1" t="n">
        <v>44662</v>
      </c>
      <c r="C153" s="1" t="n">
        <v>45948</v>
      </c>
      <c r="D153" t="inlineStr">
        <is>
          <t>DALARNAS LÄN</t>
        </is>
      </c>
      <c r="E153" t="inlineStr">
        <is>
          <t>FALUN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23626-2022</t>
        </is>
      </c>
      <c r="B154" s="1" t="n">
        <v>44721.63247685185</v>
      </c>
      <c r="C154" s="1" t="n">
        <v>45948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58412-2024</t>
        </is>
      </c>
      <c r="B155" s="1" t="n">
        <v>45634</v>
      </c>
      <c r="C155" s="1" t="n">
        <v>45948</v>
      </c>
      <c r="D155" t="inlineStr">
        <is>
          <t>DALARNAS LÄN</t>
        </is>
      </c>
      <c r="E155" t="inlineStr">
        <is>
          <t>FALUN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7519-2024</t>
        </is>
      </c>
      <c r="B156" s="1" t="n">
        <v>45348.34381944445</v>
      </c>
      <c r="C156" s="1" t="n">
        <v>45948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34508-2022</t>
        </is>
      </c>
      <c r="B157" s="1" t="n">
        <v>44792</v>
      </c>
      <c r="C157" s="1" t="n">
        <v>45948</v>
      </c>
      <c r="D157" t="inlineStr">
        <is>
          <t>DALARNAS LÄN</t>
        </is>
      </c>
      <c r="E157" t="inlineStr">
        <is>
          <t>FALUN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34509-2022</t>
        </is>
      </c>
      <c r="B158" s="1" t="n">
        <v>44792</v>
      </c>
      <c r="C158" s="1" t="n">
        <v>45948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2991-2025</t>
        </is>
      </c>
      <c r="B159" s="1" t="n">
        <v>45678.53384259259</v>
      </c>
      <c r="C159" s="1" t="n">
        <v>45948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42302-2023</t>
        </is>
      </c>
      <c r="B160" s="1" t="n">
        <v>45175</v>
      </c>
      <c r="C160" s="1" t="n">
        <v>45948</v>
      </c>
      <c r="D160" t="inlineStr">
        <is>
          <t>DALARNAS LÄN</t>
        </is>
      </c>
      <c r="E160" t="inlineStr">
        <is>
          <t>FALUN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22938-2023</t>
        </is>
      </c>
      <c r="B161" s="1" t="n">
        <v>45072</v>
      </c>
      <c r="C161" s="1" t="n">
        <v>45948</v>
      </c>
      <c r="D161" t="inlineStr">
        <is>
          <t>DALARNAS LÄN</t>
        </is>
      </c>
      <c r="E161" t="inlineStr">
        <is>
          <t>FALUN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13189-2022</t>
        </is>
      </c>
      <c r="B162" s="1" t="n">
        <v>44644</v>
      </c>
      <c r="C162" s="1" t="n">
        <v>45948</v>
      </c>
      <c r="D162" t="inlineStr">
        <is>
          <t>DALARNAS LÄN</t>
        </is>
      </c>
      <c r="E162" t="inlineStr">
        <is>
          <t>FALUN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24844-2022</t>
        </is>
      </c>
      <c r="B163" s="1" t="n">
        <v>44728.46966435185</v>
      </c>
      <c r="C163" s="1" t="n">
        <v>45948</v>
      </c>
      <c r="D163" t="inlineStr">
        <is>
          <t>DALARNAS LÄN</t>
        </is>
      </c>
      <c r="E163" t="inlineStr">
        <is>
          <t>FALUN</t>
        </is>
      </c>
      <c r="F163" t="inlineStr">
        <is>
          <t>Bergvik skog väst AB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57966-2020</t>
        </is>
      </c>
      <c r="B164" s="1" t="n">
        <v>44143</v>
      </c>
      <c r="C164" s="1" t="n">
        <v>45948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69306-2021</t>
        </is>
      </c>
      <c r="B165" s="1" t="n">
        <v>44531.46664351852</v>
      </c>
      <c r="C165" s="1" t="n">
        <v>45948</v>
      </c>
      <c r="D165" t="inlineStr">
        <is>
          <t>DALARNAS LÄN</t>
        </is>
      </c>
      <c r="E165" t="inlineStr">
        <is>
          <t>FALUN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69780-2021</t>
        </is>
      </c>
      <c r="B166" s="1" t="n">
        <v>44532</v>
      </c>
      <c r="C166" s="1" t="n">
        <v>45948</v>
      </c>
      <c r="D166" t="inlineStr">
        <is>
          <t>DALARNAS LÄN</t>
        </is>
      </c>
      <c r="E166" t="inlineStr">
        <is>
          <t>FALUN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15929-2022</t>
        </is>
      </c>
      <c r="B167" s="1" t="n">
        <v>44664</v>
      </c>
      <c r="C167" s="1" t="n">
        <v>45948</v>
      </c>
      <c r="D167" t="inlineStr">
        <is>
          <t>DALARNAS LÄN</t>
        </is>
      </c>
      <c r="E167" t="inlineStr">
        <is>
          <t>FALUN</t>
        </is>
      </c>
      <c r="F167" t="inlineStr">
        <is>
          <t>Kyrkan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20142-2022</t>
        </is>
      </c>
      <c r="B168" s="1" t="n">
        <v>44698</v>
      </c>
      <c r="C168" s="1" t="n">
        <v>45948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31884-2023</t>
        </is>
      </c>
      <c r="B169" s="1" t="n">
        <v>45118.65828703704</v>
      </c>
      <c r="C169" s="1" t="n">
        <v>45948</v>
      </c>
      <c r="D169" t="inlineStr">
        <is>
          <t>DALARNAS LÄN</t>
        </is>
      </c>
      <c r="E169" t="inlineStr">
        <is>
          <t>FALUN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35193-2024</t>
        </is>
      </c>
      <c r="B170" s="1" t="n">
        <v>45530.46568287037</v>
      </c>
      <c r="C170" s="1" t="n">
        <v>45948</v>
      </c>
      <c r="D170" t="inlineStr">
        <is>
          <t>DALARNAS LÄN</t>
        </is>
      </c>
      <c r="E170" t="inlineStr">
        <is>
          <t>FALUN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4700-2023</t>
        </is>
      </c>
      <c r="B171" s="1" t="n">
        <v>44957.47851851852</v>
      </c>
      <c r="C171" s="1" t="n">
        <v>45948</v>
      </c>
      <c r="D171" t="inlineStr">
        <is>
          <t>DALARNAS LÄN</t>
        </is>
      </c>
      <c r="E171" t="inlineStr">
        <is>
          <t>FALUN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31629-2021</t>
        </is>
      </c>
      <c r="B172" s="1" t="n">
        <v>44369.60609953704</v>
      </c>
      <c r="C172" s="1" t="n">
        <v>45948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13568-2024</t>
        </is>
      </c>
      <c r="B173" s="1" t="n">
        <v>45389.33204861111</v>
      </c>
      <c r="C173" s="1" t="n">
        <v>45948</v>
      </c>
      <c r="D173" t="inlineStr">
        <is>
          <t>DALARNAS LÄN</t>
        </is>
      </c>
      <c r="E173" t="inlineStr">
        <is>
          <t>FALUN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57964-2020</t>
        </is>
      </c>
      <c r="B174" s="1" t="n">
        <v>44143</v>
      </c>
      <c r="C174" s="1" t="n">
        <v>45948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60306-2022</t>
        </is>
      </c>
      <c r="B175" s="1" t="n">
        <v>44910</v>
      </c>
      <c r="C175" s="1" t="n">
        <v>45948</v>
      </c>
      <c r="D175" t="inlineStr">
        <is>
          <t>DALARNAS LÄN</t>
        </is>
      </c>
      <c r="E175" t="inlineStr">
        <is>
          <t>FALUN</t>
        </is>
      </c>
      <c r="G175" t="n">
        <v>18.2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40135-2021</t>
        </is>
      </c>
      <c r="B176" s="1" t="n">
        <v>44418</v>
      </c>
      <c r="C176" s="1" t="n">
        <v>45948</v>
      </c>
      <c r="D176" t="inlineStr">
        <is>
          <t>DALARNAS LÄN</t>
        </is>
      </c>
      <c r="E176" t="inlineStr">
        <is>
          <t>FALUN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51866-2024</t>
        </is>
      </c>
      <c r="B177" s="1" t="n">
        <v>45607.55261574074</v>
      </c>
      <c r="C177" s="1" t="n">
        <v>45948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10.2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56481-2024</t>
        </is>
      </c>
      <c r="B178" s="1" t="n">
        <v>45625.4747337963</v>
      </c>
      <c r="C178" s="1" t="n">
        <v>45948</v>
      </c>
      <c r="D178" t="inlineStr">
        <is>
          <t>DALARNAS LÄN</t>
        </is>
      </c>
      <c r="E178" t="inlineStr">
        <is>
          <t>FALUN</t>
        </is>
      </c>
      <c r="F178" t="inlineStr">
        <is>
          <t>Bergvik skog väst AB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24732-2023</t>
        </is>
      </c>
      <c r="B179" s="1" t="n">
        <v>45084.57900462963</v>
      </c>
      <c r="C179" s="1" t="n">
        <v>45948</v>
      </c>
      <c r="D179" t="inlineStr">
        <is>
          <t>DALARNAS LÄN</t>
        </is>
      </c>
      <c r="E179" t="inlineStr">
        <is>
          <t>FALUN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29850-2022</t>
        </is>
      </c>
      <c r="B180" s="1" t="n">
        <v>44755</v>
      </c>
      <c r="C180" s="1" t="n">
        <v>45948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42436-2024</t>
        </is>
      </c>
      <c r="B181" s="1" t="n">
        <v>45565.42178240741</v>
      </c>
      <c r="C181" s="1" t="n">
        <v>45948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58133-2024</t>
        </is>
      </c>
      <c r="B182" s="1" t="n">
        <v>45632.40962962963</v>
      </c>
      <c r="C182" s="1" t="n">
        <v>45948</v>
      </c>
      <c r="D182" t="inlineStr">
        <is>
          <t>DALARNAS LÄN</t>
        </is>
      </c>
      <c r="E182" t="inlineStr">
        <is>
          <t>FALUN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36966-2022</t>
        </is>
      </c>
      <c r="B183" s="1" t="n">
        <v>44806</v>
      </c>
      <c r="C183" s="1" t="n">
        <v>45948</v>
      </c>
      <c r="D183" t="inlineStr">
        <is>
          <t>DALARNAS LÄN</t>
        </is>
      </c>
      <c r="E183" t="inlineStr">
        <is>
          <t>FALUN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4834-2024</t>
        </is>
      </c>
      <c r="B184" s="1" t="n">
        <v>45329</v>
      </c>
      <c r="C184" s="1" t="n">
        <v>45948</v>
      </c>
      <c r="D184" t="inlineStr">
        <is>
          <t>DALARNAS LÄN</t>
        </is>
      </c>
      <c r="E184" t="inlineStr">
        <is>
          <t>FALUN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35807-2022</t>
        </is>
      </c>
      <c r="B185" s="1" t="n">
        <v>44802</v>
      </c>
      <c r="C185" s="1" t="n">
        <v>45948</v>
      </c>
      <c r="D185" t="inlineStr">
        <is>
          <t>DALARNAS LÄN</t>
        </is>
      </c>
      <c r="E185" t="inlineStr">
        <is>
          <t>FALUN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51135-2024</t>
        </is>
      </c>
      <c r="B186" s="1" t="n">
        <v>45603.53417824074</v>
      </c>
      <c r="C186" s="1" t="n">
        <v>45948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4856-2024</t>
        </is>
      </c>
      <c r="B187" s="1" t="n">
        <v>45329</v>
      </c>
      <c r="C187" s="1" t="n">
        <v>45948</v>
      </c>
      <c r="D187" t="inlineStr">
        <is>
          <t>DALARNAS LÄN</t>
        </is>
      </c>
      <c r="E187" t="inlineStr">
        <is>
          <t>FALUN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7891-2024</t>
        </is>
      </c>
      <c r="B188" s="1" t="n">
        <v>45350.40842592593</v>
      </c>
      <c r="C188" s="1" t="n">
        <v>45948</v>
      </c>
      <c r="D188" t="inlineStr">
        <is>
          <t>DALARNAS LÄN</t>
        </is>
      </c>
      <c r="E188" t="inlineStr">
        <is>
          <t>FALUN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4057-2024</t>
        </is>
      </c>
      <c r="B189" s="1" t="n">
        <v>45323</v>
      </c>
      <c r="C189" s="1" t="n">
        <v>45948</v>
      </c>
      <c r="D189" t="inlineStr">
        <is>
          <t>DALARNAS LÄN</t>
        </is>
      </c>
      <c r="E189" t="inlineStr">
        <is>
          <t>FALUN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34511-2022</t>
        </is>
      </c>
      <c r="B190" s="1" t="n">
        <v>44792</v>
      </c>
      <c r="C190" s="1" t="n">
        <v>45948</v>
      </c>
      <c r="D190" t="inlineStr">
        <is>
          <t>DALARNAS LÄN</t>
        </is>
      </c>
      <c r="E190" t="inlineStr">
        <is>
          <t>FALUN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14242-2025</t>
        </is>
      </c>
      <c r="B191" s="1" t="n">
        <v>45740.61185185185</v>
      </c>
      <c r="C191" s="1" t="n">
        <v>45948</v>
      </c>
      <c r="D191" t="inlineStr">
        <is>
          <t>DALARNAS LÄN</t>
        </is>
      </c>
      <c r="E191" t="inlineStr">
        <is>
          <t>FALUN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40832-2024</t>
        </is>
      </c>
      <c r="B192" s="1" t="n">
        <v>45558.56628472222</v>
      </c>
      <c r="C192" s="1" t="n">
        <v>45948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39233-2021</t>
        </is>
      </c>
      <c r="B193" s="1" t="n">
        <v>44413.44799768519</v>
      </c>
      <c r="C193" s="1" t="n">
        <v>45948</v>
      </c>
      <c r="D193" t="inlineStr">
        <is>
          <t>DALARNAS LÄN</t>
        </is>
      </c>
      <c r="E193" t="inlineStr">
        <is>
          <t>FALUN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39096-2021</t>
        </is>
      </c>
      <c r="B194" s="1" t="n">
        <v>44412</v>
      </c>
      <c r="C194" s="1" t="n">
        <v>45948</v>
      </c>
      <c r="D194" t="inlineStr">
        <is>
          <t>DALARNAS LÄN</t>
        </is>
      </c>
      <c r="E194" t="inlineStr">
        <is>
          <t>FALUN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24131-2022</t>
        </is>
      </c>
      <c r="B195" s="1" t="n">
        <v>44725</v>
      </c>
      <c r="C195" s="1" t="n">
        <v>45948</v>
      </c>
      <c r="D195" t="inlineStr">
        <is>
          <t>DALARNAS LÄN</t>
        </is>
      </c>
      <c r="E195" t="inlineStr">
        <is>
          <t>FALUN</t>
        </is>
      </c>
      <c r="F195" t="inlineStr">
        <is>
          <t>Kyrkan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62978-2020</t>
        </is>
      </c>
      <c r="B196" s="1" t="n">
        <v>44162</v>
      </c>
      <c r="C196" s="1" t="n">
        <v>45948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56587-2024</t>
        </is>
      </c>
      <c r="B197" s="1" t="n">
        <v>45625.61111111111</v>
      </c>
      <c r="C197" s="1" t="n">
        <v>45948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21169-2022</t>
        </is>
      </c>
      <c r="B198" s="1" t="n">
        <v>44704</v>
      </c>
      <c r="C198" s="1" t="n">
        <v>45948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17695-2025</t>
        </is>
      </c>
      <c r="B199" s="1" t="n">
        <v>45758</v>
      </c>
      <c r="C199" s="1" t="n">
        <v>45948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33611-2024</t>
        </is>
      </c>
      <c r="B200" s="1" t="n">
        <v>45520.38844907407</v>
      </c>
      <c r="C200" s="1" t="n">
        <v>45948</v>
      </c>
      <c r="D200" t="inlineStr">
        <is>
          <t>DALARNAS LÄN</t>
        </is>
      </c>
      <c r="E200" t="inlineStr">
        <is>
          <t>FALUN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41439-2022</t>
        </is>
      </c>
      <c r="B201" s="1" t="n">
        <v>44826</v>
      </c>
      <c r="C201" s="1" t="n">
        <v>45948</v>
      </c>
      <c r="D201" t="inlineStr">
        <is>
          <t>DALARNAS LÄN</t>
        </is>
      </c>
      <c r="E201" t="inlineStr">
        <is>
          <t>FALUN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3131-2025</t>
        </is>
      </c>
      <c r="B202" s="1" t="n">
        <v>45678</v>
      </c>
      <c r="C202" s="1" t="n">
        <v>45948</v>
      </c>
      <c r="D202" t="inlineStr">
        <is>
          <t>DALARNAS LÄN</t>
        </is>
      </c>
      <c r="E202" t="inlineStr">
        <is>
          <t>FALUN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56279-2023</t>
        </is>
      </c>
      <c r="B203" s="1" t="n">
        <v>45241.68520833334</v>
      </c>
      <c r="C203" s="1" t="n">
        <v>45948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34764-2021</t>
        </is>
      </c>
      <c r="B204" s="1" t="n">
        <v>44382.91297453704</v>
      </c>
      <c r="C204" s="1" t="n">
        <v>45948</v>
      </c>
      <c r="D204" t="inlineStr">
        <is>
          <t>DALARNAS LÄN</t>
        </is>
      </c>
      <c r="E204" t="inlineStr">
        <is>
          <t>FALUN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8823-2023</t>
        </is>
      </c>
      <c r="B205" s="1" t="n">
        <v>44978.65341435185</v>
      </c>
      <c r="C205" s="1" t="n">
        <v>45948</v>
      </c>
      <c r="D205" t="inlineStr">
        <is>
          <t>DALARNAS LÄN</t>
        </is>
      </c>
      <c r="E205" t="inlineStr">
        <is>
          <t>FALUN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58819-2023</t>
        </is>
      </c>
      <c r="B206" s="1" t="n">
        <v>45252.38962962963</v>
      </c>
      <c r="C206" s="1" t="n">
        <v>45948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141-2025</t>
        </is>
      </c>
      <c r="B207" s="1" t="n">
        <v>45659.58247685185</v>
      </c>
      <c r="C207" s="1" t="n">
        <v>45948</v>
      </c>
      <c r="D207" t="inlineStr">
        <is>
          <t>DALARNAS LÄN</t>
        </is>
      </c>
      <c r="E207" t="inlineStr">
        <is>
          <t>FALUN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47715-2024</t>
        </is>
      </c>
      <c r="B208" s="1" t="n">
        <v>45588.48271990741</v>
      </c>
      <c r="C208" s="1" t="n">
        <v>45948</v>
      </c>
      <c r="D208" t="inlineStr">
        <is>
          <t>DALARNAS LÄN</t>
        </is>
      </c>
      <c r="E208" t="inlineStr">
        <is>
          <t>FALUN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35943-2023</t>
        </is>
      </c>
      <c r="B209" s="1" t="n">
        <v>45148</v>
      </c>
      <c r="C209" s="1" t="n">
        <v>45948</v>
      </c>
      <c r="D209" t="inlineStr">
        <is>
          <t>DALARNAS LÄN</t>
        </is>
      </c>
      <c r="E209" t="inlineStr">
        <is>
          <t>FALUN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66461-2020</t>
        </is>
      </c>
      <c r="B210" s="1" t="n">
        <v>44176</v>
      </c>
      <c r="C210" s="1" t="n">
        <v>45948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18308-2025</t>
        </is>
      </c>
      <c r="B211" s="1" t="n">
        <v>45762</v>
      </c>
      <c r="C211" s="1" t="n">
        <v>45948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55390-2022</t>
        </is>
      </c>
      <c r="B212" s="1" t="n">
        <v>44887.56288194445</v>
      </c>
      <c r="C212" s="1" t="n">
        <v>45948</v>
      </c>
      <c r="D212" t="inlineStr">
        <is>
          <t>DALARNAS LÄN</t>
        </is>
      </c>
      <c r="E212" t="inlineStr">
        <is>
          <t>FALUN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13186-2022</t>
        </is>
      </c>
      <c r="B213" s="1" t="n">
        <v>44644</v>
      </c>
      <c r="C213" s="1" t="n">
        <v>45948</v>
      </c>
      <c r="D213" t="inlineStr">
        <is>
          <t>DALARNAS LÄN</t>
        </is>
      </c>
      <c r="E213" t="inlineStr">
        <is>
          <t>FALUN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17336-2025</t>
        </is>
      </c>
      <c r="B214" s="1" t="n">
        <v>45756.65042824074</v>
      </c>
      <c r="C214" s="1" t="n">
        <v>45948</v>
      </c>
      <c r="D214" t="inlineStr">
        <is>
          <t>DALARNAS LÄN</t>
        </is>
      </c>
      <c r="E214" t="inlineStr">
        <is>
          <t>FALUN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9837-2024</t>
        </is>
      </c>
      <c r="B215" s="1" t="n">
        <v>45363.29458333334</v>
      </c>
      <c r="C215" s="1" t="n">
        <v>45948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18024-2025</t>
        </is>
      </c>
      <c r="B216" s="1" t="n">
        <v>45761</v>
      </c>
      <c r="C216" s="1" t="n">
        <v>45948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53864-2023</t>
        </is>
      </c>
      <c r="B217" s="1" t="n">
        <v>45231.47888888889</v>
      </c>
      <c r="C217" s="1" t="n">
        <v>45948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34003-2024</t>
        </is>
      </c>
      <c r="B218" s="1" t="n">
        <v>45523.55704861111</v>
      </c>
      <c r="C218" s="1" t="n">
        <v>45948</v>
      </c>
      <c r="D218" t="inlineStr">
        <is>
          <t>DALARNAS LÄN</t>
        </is>
      </c>
      <c r="E218" t="inlineStr">
        <is>
          <t>FALUN</t>
        </is>
      </c>
      <c r="F218" t="inlineStr">
        <is>
          <t>Bergvik skog väst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34009-2024</t>
        </is>
      </c>
      <c r="B219" s="1" t="n">
        <v>45523.56410879629</v>
      </c>
      <c r="C219" s="1" t="n">
        <v>45948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18042-2025</t>
        </is>
      </c>
      <c r="B220" s="1" t="n">
        <v>45761</v>
      </c>
      <c r="C220" s="1" t="n">
        <v>45948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18051-2025</t>
        </is>
      </c>
      <c r="B221" s="1" t="n">
        <v>45761</v>
      </c>
      <c r="C221" s="1" t="n">
        <v>45948</v>
      </c>
      <c r="D221" t="inlineStr">
        <is>
          <t>DALARNAS LÄN</t>
        </is>
      </c>
      <c r="E221" t="inlineStr">
        <is>
          <t>FALUN</t>
        </is>
      </c>
      <c r="F221" t="inlineStr">
        <is>
          <t>Bergvik skog väst AB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56246-2024</t>
        </is>
      </c>
      <c r="B222" s="1" t="n">
        <v>45624.63408564815</v>
      </c>
      <c r="C222" s="1" t="n">
        <v>45948</v>
      </c>
      <c r="D222" t="inlineStr">
        <is>
          <t>DALARNAS LÄN</t>
        </is>
      </c>
      <c r="E222" t="inlineStr">
        <is>
          <t>FALUN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51608-2024</t>
        </is>
      </c>
      <c r="B223" s="1" t="n">
        <v>45604.68635416667</v>
      </c>
      <c r="C223" s="1" t="n">
        <v>45948</v>
      </c>
      <c r="D223" t="inlineStr">
        <is>
          <t>DALARNAS LÄN</t>
        </is>
      </c>
      <c r="E223" t="inlineStr">
        <is>
          <t>FALUN</t>
        </is>
      </c>
      <c r="F223" t="inlineStr">
        <is>
          <t>Bergvik skog väst AB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24297-2024</t>
        </is>
      </c>
      <c r="B224" s="1" t="n">
        <v>45457.46788194445</v>
      </c>
      <c r="C224" s="1" t="n">
        <v>45948</v>
      </c>
      <c r="D224" t="inlineStr">
        <is>
          <t>DALARNAS LÄN</t>
        </is>
      </c>
      <c r="E224" t="inlineStr">
        <is>
          <t>FALUN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59323-2024</t>
        </is>
      </c>
      <c r="B225" s="1" t="n">
        <v>45637.71758101852</v>
      </c>
      <c r="C225" s="1" t="n">
        <v>45948</v>
      </c>
      <c r="D225" t="inlineStr">
        <is>
          <t>DALARNAS LÄN</t>
        </is>
      </c>
      <c r="E225" t="inlineStr">
        <is>
          <t>FALUN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13187-2022</t>
        </is>
      </c>
      <c r="B226" s="1" t="n">
        <v>44644</v>
      </c>
      <c r="C226" s="1" t="n">
        <v>45948</v>
      </c>
      <c r="D226" t="inlineStr">
        <is>
          <t>DALARNAS LÄN</t>
        </is>
      </c>
      <c r="E226" t="inlineStr">
        <is>
          <t>FALUN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41928-2024</t>
        </is>
      </c>
      <c r="B227" s="1" t="n">
        <v>45561.56046296296</v>
      </c>
      <c r="C227" s="1" t="n">
        <v>45948</v>
      </c>
      <c r="D227" t="inlineStr">
        <is>
          <t>DALARNAS LÄN</t>
        </is>
      </c>
      <c r="E227" t="inlineStr">
        <is>
          <t>FALUN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3278-2024</t>
        </is>
      </c>
      <c r="B228" s="1" t="n">
        <v>45317.41975694444</v>
      </c>
      <c r="C228" s="1" t="n">
        <v>45948</v>
      </c>
      <c r="D228" t="inlineStr">
        <is>
          <t>DALARNAS LÄN</t>
        </is>
      </c>
      <c r="E228" t="inlineStr">
        <is>
          <t>FALUN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35212-2024</t>
        </is>
      </c>
      <c r="B229" s="1" t="n">
        <v>45530.48623842592</v>
      </c>
      <c r="C229" s="1" t="n">
        <v>45948</v>
      </c>
      <c r="D229" t="inlineStr">
        <is>
          <t>DALARNAS LÄN</t>
        </is>
      </c>
      <c r="E229" t="inlineStr">
        <is>
          <t>FALUN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40287-2024</t>
        </is>
      </c>
      <c r="B230" s="1" t="n">
        <v>45554.67652777778</v>
      </c>
      <c r="C230" s="1" t="n">
        <v>45948</v>
      </c>
      <c r="D230" t="inlineStr">
        <is>
          <t>DALARNAS LÄN</t>
        </is>
      </c>
      <c r="E230" t="inlineStr">
        <is>
          <t>FALUN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41664-2022</t>
        </is>
      </c>
      <c r="B231" s="1" t="n">
        <v>44827</v>
      </c>
      <c r="C231" s="1" t="n">
        <v>45948</v>
      </c>
      <c r="D231" t="inlineStr">
        <is>
          <t>DALARNAS LÄN</t>
        </is>
      </c>
      <c r="E231" t="inlineStr">
        <is>
          <t>FALUN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43238-2024</t>
        </is>
      </c>
      <c r="B232" s="1" t="n">
        <v>45567.94900462963</v>
      </c>
      <c r="C232" s="1" t="n">
        <v>45948</v>
      </c>
      <c r="D232" t="inlineStr">
        <is>
          <t>DALARNAS LÄN</t>
        </is>
      </c>
      <c r="E232" t="inlineStr">
        <is>
          <t>FALUN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5738-2025</t>
        </is>
      </c>
      <c r="B233" s="1" t="n">
        <v>45694.50859953704</v>
      </c>
      <c r="C233" s="1" t="n">
        <v>45948</v>
      </c>
      <c r="D233" t="inlineStr">
        <is>
          <t>DALARNAS LÄN</t>
        </is>
      </c>
      <c r="E233" t="inlineStr">
        <is>
          <t>FALUN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15296-2025</t>
        </is>
      </c>
      <c r="B234" s="1" t="n">
        <v>45745.81983796296</v>
      </c>
      <c r="C234" s="1" t="n">
        <v>45948</v>
      </c>
      <c r="D234" t="inlineStr">
        <is>
          <t>DALARNAS LÄN</t>
        </is>
      </c>
      <c r="E234" t="inlineStr">
        <is>
          <t>FALUN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39710-2021</t>
        </is>
      </c>
      <c r="B235" s="1" t="n">
        <v>44417</v>
      </c>
      <c r="C235" s="1" t="n">
        <v>45948</v>
      </c>
      <c r="D235" t="inlineStr">
        <is>
          <t>DALARNAS LÄN</t>
        </is>
      </c>
      <c r="E235" t="inlineStr">
        <is>
          <t>FALUN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50774-2024</t>
        </is>
      </c>
      <c r="B236" s="1" t="n">
        <v>45602.45038194444</v>
      </c>
      <c r="C236" s="1" t="n">
        <v>45948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39666-2024</t>
        </is>
      </c>
      <c r="B237" s="1" t="n">
        <v>45552</v>
      </c>
      <c r="C237" s="1" t="n">
        <v>45948</v>
      </c>
      <c r="D237" t="inlineStr">
        <is>
          <t>DALARNAS LÄN</t>
        </is>
      </c>
      <c r="E237" t="inlineStr">
        <is>
          <t>FALUN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43005-2022</t>
        </is>
      </c>
      <c r="B238" s="1" t="n">
        <v>44833.50582175926</v>
      </c>
      <c r="C238" s="1" t="n">
        <v>45948</v>
      </c>
      <c r="D238" t="inlineStr">
        <is>
          <t>DALARNAS LÄN</t>
        </is>
      </c>
      <c r="E238" t="inlineStr">
        <is>
          <t>FALUN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13237-2024</t>
        </is>
      </c>
      <c r="B239" s="1" t="n">
        <v>45386.55716435185</v>
      </c>
      <c r="C239" s="1" t="n">
        <v>45948</v>
      </c>
      <c r="D239" t="inlineStr">
        <is>
          <t>DALARNAS LÄN</t>
        </is>
      </c>
      <c r="E239" t="inlineStr">
        <is>
          <t>FALUN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35063-2022</t>
        </is>
      </c>
      <c r="B240" s="1" t="n">
        <v>44797</v>
      </c>
      <c r="C240" s="1" t="n">
        <v>45948</v>
      </c>
      <c r="D240" t="inlineStr">
        <is>
          <t>DALARNAS LÄN</t>
        </is>
      </c>
      <c r="E240" t="inlineStr">
        <is>
          <t>FALUN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15816-2025</t>
        </is>
      </c>
      <c r="B241" s="1" t="n">
        <v>45748.67491898148</v>
      </c>
      <c r="C241" s="1" t="n">
        <v>45948</v>
      </c>
      <c r="D241" t="inlineStr">
        <is>
          <t>DALARNAS LÄN</t>
        </is>
      </c>
      <c r="E241" t="inlineStr">
        <is>
          <t>FALUN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1591-2025</t>
        </is>
      </c>
      <c r="B242" s="1" t="n">
        <v>45670.58081018519</v>
      </c>
      <c r="C242" s="1" t="n">
        <v>45948</v>
      </c>
      <c r="D242" t="inlineStr">
        <is>
          <t>DALARNAS LÄN</t>
        </is>
      </c>
      <c r="E242" t="inlineStr">
        <is>
          <t>FALUN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37300-2021</t>
        </is>
      </c>
      <c r="B243" s="1" t="n">
        <v>44397</v>
      </c>
      <c r="C243" s="1" t="n">
        <v>45948</v>
      </c>
      <c r="D243" t="inlineStr">
        <is>
          <t>DALARNAS LÄN</t>
        </is>
      </c>
      <c r="E243" t="inlineStr">
        <is>
          <t>FALUN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40635-2022</t>
        </is>
      </c>
      <c r="B244" s="1" t="n">
        <v>44824</v>
      </c>
      <c r="C244" s="1" t="n">
        <v>45948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63383-2023</t>
        </is>
      </c>
      <c r="B245" s="1" t="n">
        <v>45274</v>
      </c>
      <c r="C245" s="1" t="n">
        <v>45948</v>
      </c>
      <c r="D245" t="inlineStr">
        <is>
          <t>DALARNAS LÄN</t>
        </is>
      </c>
      <c r="E245" t="inlineStr">
        <is>
          <t>FALUN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53073-2024</t>
        </is>
      </c>
      <c r="B246" s="1" t="n">
        <v>45611.48383101852</v>
      </c>
      <c r="C246" s="1" t="n">
        <v>45948</v>
      </c>
      <c r="D246" t="inlineStr">
        <is>
          <t>DALARNAS LÄN</t>
        </is>
      </c>
      <c r="E246" t="inlineStr">
        <is>
          <t>FALUN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65056-2023</t>
        </is>
      </c>
      <c r="B247" s="1" t="n">
        <v>45287.56077546296</v>
      </c>
      <c r="C247" s="1" t="n">
        <v>45948</v>
      </c>
      <c r="D247" t="inlineStr">
        <is>
          <t>DALARNAS LÄN</t>
        </is>
      </c>
      <c r="E247" t="inlineStr">
        <is>
          <t>FALUN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37705-2024</t>
        </is>
      </c>
      <c r="B248" s="1" t="n">
        <v>45541.62380787037</v>
      </c>
      <c r="C248" s="1" t="n">
        <v>45948</v>
      </c>
      <c r="D248" t="inlineStr">
        <is>
          <t>DALARNAS LÄN</t>
        </is>
      </c>
      <c r="E248" t="inlineStr">
        <is>
          <t>FALUN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39914-2024</t>
        </is>
      </c>
      <c r="B249" s="1" t="n">
        <v>45553.53113425926</v>
      </c>
      <c r="C249" s="1" t="n">
        <v>45948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42455-2022</t>
        </is>
      </c>
      <c r="B250" s="1" t="n">
        <v>44831.49181712963</v>
      </c>
      <c r="C250" s="1" t="n">
        <v>45948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6070-2023</t>
        </is>
      </c>
      <c r="B251" s="1" t="n">
        <v>44964.5124074074</v>
      </c>
      <c r="C251" s="1" t="n">
        <v>45948</v>
      </c>
      <c r="D251" t="inlineStr">
        <is>
          <t>DALARNAS LÄN</t>
        </is>
      </c>
      <c r="E251" t="inlineStr">
        <is>
          <t>FALUN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19967-2025</t>
        </is>
      </c>
      <c r="B252" s="1" t="n">
        <v>45771.68155092592</v>
      </c>
      <c r="C252" s="1" t="n">
        <v>45948</v>
      </c>
      <c r="D252" t="inlineStr">
        <is>
          <t>DALARNAS LÄN</t>
        </is>
      </c>
      <c r="E252" t="inlineStr">
        <is>
          <t>FALUN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46252-2022</t>
        </is>
      </c>
      <c r="B253" s="1" t="n">
        <v>44847.63186342592</v>
      </c>
      <c r="C253" s="1" t="n">
        <v>45948</v>
      </c>
      <c r="D253" t="inlineStr">
        <is>
          <t>DALARNAS LÄN</t>
        </is>
      </c>
      <c r="E253" t="inlineStr">
        <is>
          <t>FALUN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19880-2025</t>
        </is>
      </c>
      <c r="B254" s="1" t="n">
        <v>45771.55671296296</v>
      </c>
      <c r="C254" s="1" t="n">
        <v>45948</v>
      </c>
      <c r="D254" t="inlineStr">
        <is>
          <t>DALARNAS LÄN</t>
        </is>
      </c>
      <c r="E254" t="inlineStr">
        <is>
          <t>FALUN</t>
        </is>
      </c>
      <c r="F254" t="inlineStr">
        <is>
          <t>Bergvik skog väst AB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58508-2022</t>
        </is>
      </c>
      <c r="B255" s="1" t="n">
        <v>44902.39201388889</v>
      </c>
      <c r="C255" s="1" t="n">
        <v>45948</v>
      </c>
      <c r="D255" t="inlineStr">
        <is>
          <t>DALARNAS LÄN</t>
        </is>
      </c>
      <c r="E255" t="inlineStr">
        <is>
          <t>FALUN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13577-2023</t>
        </is>
      </c>
      <c r="B256" s="1" t="n">
        <v>45006.54171296296</v>
      </c>
      <c r="C256" s="1" t="n">
        <v>45948</v>
      </c>
      <c r="D256" t="inlineStr">
        <is>
          <t>DALARNAS LÄN</t>
        </is>
      </c>
      <c r="E256" t="inlineStr">
        <is>
          <t>FALUN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44588-2023</t>
        </is>
      </c>
      <c r="B257" s="1" t="n">
        <v>45189</v>
      </c>
      <c r="C257" s="1" t="n">
        <v>45948</v>
      </c>
      <c r="D257" t="inlineStr">
        <is>
          <t>DALARNAS LÄN</t>
        </is>
      </c>
      <c r="E257" t="inlineStr">
        <is>
          <t>FALUN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44593-2023</t>
        </is>
      </c>
      <c r="B258" s="1" t="n">
        <v>45189</v>
      </c>
      <c r="C258" s="1" t="n">
        <v>45948</v>
      </c>
      <c r="D258" t="inlineStr">
        <is>
          <t>DALARNAS LÄN</t>
        </is>
      </c>
      <c r="E258" t="inlineStr">
        <is>
          <t>FALUN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27495-2022</t>
        </is>
      </c>
      <c r="B259" s="1" t="n">
        <v>44742</v>
      </c>
      <c r="C259" s="1" t="n">
        <v>45948</v>
      </c>
      <c r="D259" t="inlineStr">
        <is>
          <t>DALARNAS LÄN</t>
        </is>
      </c>
      <c r="E259" t="inlineStr">
        <is>
          <t>FALUN</t>
        </is>
      </c>
      <c r="F259" t="inlineStr">
        <is>
          <t>Kyrkan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19426-2025</t>
        </is>
      </c>
      <c r="B260" s="1" t="n">
        <v>45769.77425925926</v>
      </c>
      <c r="C260" s="1" t="n">
        <v>45948</v>
      </c>
      <c r="D260" t="inlineStr">
        <is>
          <t>DALARNAS LÄN</t>
        </is>
      </c>
      <c r="E260" t="inlineStr">
        <is>
          <t>FALUN</t>
        </is>
      </c>
      <c r="G260" t="n">
        <v>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56626-2024</t>
        </is>
      </c>
      <c r="B261" s="1" t="n">
        <v>45625.66725694444</v>
      </c>
      <c r="C261" s="1" t="n">
        <v>45948</v>
      </c>
      <c r="D261" t="inlineStr">
        <is>
          <t>DALARNAS LÄN</t>
        </is>
      </c>
      <c r="E261" t="inlineStr">
        <is>
          <t>FALUN</t>
        </is>
      </c>
      <c r="G261" t="n">
        <v>14.1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14552-2025</t>
        </is>
      </c>
      <c r="B262" s="1" t="n">
        <v>45741</v>
      </c>
      <c r="C262" s="1" t="n">
        <v>45948</v>
      </c>
      <c r="D262" t="inlineStr">
        <is>
          <t>DALARNAS LÄN</t>
        </is>
      </c>
      <c r="E262" t="inlineStr">
        <is>
          <t>FALUN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26615-2022</t>
        </is>
      </c>
      <c r="B263" s="1" t="n">
        <v>44739</v>
      </c>
      <c r="C263" s="1" t="n">
        <v>45948</v>
      </c>
      <c r="D263" t="inlineStr">
        <is>
          <t>DALARNAS LÄN</t>
        </is>
      </c>
      <c r="E263" t="inlineStr">
        <is>
          <t>FALUN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33931-2024</t>
        </is>
      </c>
      <c r="B264" s="1" t="n">
        <v>45523.43003472222</v>
      </c>
      <c r="C264" s="1" t="n">
        <v>45948</v>
      </c>
      <c r="D264" t="inlineStr">
        <is>
          <t>DALARNAS LÄN</t>
        </is>
      </c>
      <c r="E264" t="inlineStr">
        <is>
          <t>FALUN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33998-2024</t>
        </is>
      </c>
      <c r="B265" s="1" t="n">
        <v>45523.54817129629</v>
      </c>
      <c r="C265" s="1" t="n">
        <v>45948</v>
      </c>
      <c r="D265" t="inlineStr">
        <is>
          <t>DALARNAS LÄN</t>
        </is>
      </c>
      <c r="E265" t="inlineStr">
        <is>
          <t>FALUN</t>
        </is>
      </c>
      <c r="F265" t="inlineStr">
        <is>
          <t>Bergvik skog väst AB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6565-2024</t>
        </is>
      </c>
      <c r="B266" s="1" t="n">
        <v>45341</v>
      </c>
      <c r="C266" s="1" t="n">
        <v>45948</v>
      </c>
      <c r="D266" t="inlineStr">
        <is>
          <t>DALARNAS LÄN</t>
        </is>
      </c>
      <c r="E266" t="inlineStr">
        <is>
          <t>FALUN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22484-2024</t>
        </is>
      </c>
      <c r="B267" s="1" t="n">
        <v>45446.96997685185</v>
      </c>
      <c r="C267" s="1" t="n">
        <v>45948</v>
      </c>
      <c r="D267" t="inlineStr">
        <is>
          <t>DALARNAS LÄN</t>
        </is>
      </c>
      <c r="E267" t="inlineStr">
        <is>
          <t>FALUN</t>
        </is>
      </c>
      <c r="G267" t="n">
        <v>11.8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16334-2023</t>
        </is>
      </c>
      <c r="B268" s="1" t="n">
        <v>45028</v>
      </c>
      <c r="C268" s="1" t="n">
        <v>45948</v>
      </c>
      <c r="D268" t="inlineStr">
        <is>
          <t>DALARNAS LÄN</t>
        </is>
      </c>
      <c r="E268" t="inlineStr">
        <is>
          <t>FALUN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58842-2023</t>
        </is>
      </c>
      <c r="B269" s="1" t="n">
        <v>45252</v>
      </c>
      <c r="C269" s="1" t="n">
        <v>45948</v>
      </c>
      <c r="D269" t="inlineStr">
        <is>
          <t>DALARNAS LÄN</t>
        </is>
      </c>
      <c r="E269" t="inlineStr">
        <is>
          <t>FALUN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15999-2024</t>
        </is>
      </c>
      <c r="B270" s="1" t="n">
        <v>45405.61724537037</v>
      </c>
      <c r="C270" s="1" t="n">
        <v>45948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43266-2023</t>
        </is>
      </c>
      <c r="B271" s="1" t="n">
        <v>45183.51255787037</v>
      </c>
      <c r="C271" s="1" t="n">
        <v>45948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17507-2025</t>
        </is>
      </c>
      <c r="B272" s="1" t="n">
        <v>45757</v>
      </c>
      <c r="C272" s="1" t="n">
        <v>45948</v>
      </c>
      <c r="D272" t="inlineStr">
        <is>
          <t>DALARNAS LÄN</t>
        </is>
      </c>
      <c r="E272" t="inlineStr">
        <is>
          <t>FALUN</t>
        </is>
      </c>
      <c r="F272" t="inlineStr">
        <is>
          <t>Bergvik skog väst AB</t>
        </is>
      </c>
      <c r="G272" t="n">
        <v>11.2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5973-2024</t>
        </is>
      </c>
      <c r="B273" s="1" t="n">
        <v>45336</v>
      </c>
      <c r="C273" s="1" t="n">
        <v>45948</v>
      </c>
      <c r="D273" t="inlineStr">
        <is>
          <t>DALARNAS LÄN</t>
        </is>
      </c>
      <c r="E273" t="inlineStr">
        <is>
          <t>FALUN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16092-2025</t>
        </is>
      </c>
      <c r="B274" s="1" t="n">
        <v>45749.9131712963</v>
      </c>
      <c r="C274" s="1" t="n">
        <v>45948</v>
      </c>
      <c r="D274" t="inlineStr">
        <is>
          <t>DALARNAS LÄN</t>
        </is>
      </c>
      <c r="E274" t="inlineStr">
        <is>
          <t>FALUN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3360-2023</t>
        </is>
      </c>
      <c r="B275" s="1" t="n">
        <v>44949</v>
      </c>
      <c r="C275" s="1" t="n">
        <v>45948</v>
      </c>
      <c r="D275" t="inlineStr">
        <is>
          <t>DALARNAS LÄN</t>
        </is>
      </c>
      <c r="E275" t="inlineStr">
        <is>
          <t>FALUN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44590-2023</t>
        </is>
      </c>
      <c r="B276" s="1" t="n">
        <v>45189</v>
      </c>
      <c r="C276" s="1" t="n">
        <v>45948</v>
      </c>
      <c r="D276" t="inlineStr">
        <is>
          <t>DALARNAS LÄN</t>
        </is>
      </c>
      <c r="E276" t="inlineStr">
        <is>
          <t>FALUN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5085-2024</t>
        </is>
      </c>
      <c r="B277" s="1" t="n">
        <v>45330.34628472223</v>
      </c>
      <c r="C277" s="1" t="n">
        <v>45948</v>
      </c>
      <c r="D277" t="inlineStr">
        <is>
          <t>DALARNAS LÄN</t>
        </is>
      </c>
      <c r="E277" t="inlineStr">
        <is>
          <t>FALUN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58322-2023</t>
        </is>
      </c>
      <c r="B278" s="1" t="n">
        <v>45250</v>
      </c>
      <c r="C278" s="1" t="n">
        <v>45948</v>
      </c>
      <c r="D278" t="inlineStr">
        <is>
          <t>DALARNAS LÄN</t>
        </is>
      </c>
      <c r="E278" t="inlineStr">
        <is>
          <t>FALUN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61035-2021</t>
        </is>
      </c>
      <c r="B279" s="1" t="n">
        <v>44497</v>
      </c>
      <c r="C279" s="1" t="n">
        <v>45948</v>
      </c>
      <c r="D279" t="inlineStr">
        <is>
          <t>DALARNAS LÄN</t>
        </is>
      </c>
      <c r="E279" t="inlineStr">
        <is>
          <t>FALUN</t>
        </is>
      </c>
      <c r="F279" t="inlineStr">
        <is>
          <t>Kyrkan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8666-2025</t>
        </is>
      </c>
      <c r="B280" s="1" t="n">
        <v>45712.41024305556</v>
      </c>
      <c r="C280" s="1" t="n">
        <v>45948</v>
      </c>
      <c r="D280" t="inlineStr">
        <is>
          <t>DALARNAS LÄN</t>
        </is>
      </c>
      <c r="E280" t="inlineStr">
        <is>
          <t>FALUN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63723-2023</t>
        </is>
      </c>
      <c r="B281" s="1" t="n">
        <v>45276.37109953703</v>
      </c>
      <c r="C281" s="1" t="n">
        <v>45948</v>
      </c>
      <c r="D281" t="inlineStr">
        <is>
          <t>DALARNAS LÄN</t>
        </is>
      </c>
      <c r="E281" t="inlineStr">
        <is>
          <t>FALUN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74196-2021</t>
        </is>
      </c>
      <c r="B282" s="1" t="n">
        <v>44558</v>
      </c>
      <c r="C282" s="1" t="n">
        <v>45948</v>
      </c>
      <c r="D282" t="inlineStr">
        <is>
          <t>DALARNAS LÄN</t>
        </is>
      </c>
      <c r="E282" t="inlineStr">
        <is>
          <t>FALUN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40426-2022</t>
        </is>
      </c>
      <c r="B283" s="1" t="n">
        <v>44823.46959490741</v>
      </c>
      <c r="C283" s="1" t="n">
        <v>45948</v>
      </c>
      <c r="D283" t="inlineStr">
        <is>
          <t>DALARNAS LÄN</t>
        </is>
      </c>
      <c r="E283" t="inlineStr">
        <is>
          <t>FALUN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52615-2021</t>
        </is>
      </c>
      <c r="B284" s="1" t="n">
        <v>44466</v>
      </c>
      <c r="C284" s="1" t="n">
        <v>45948</v>
      </c>
      <c r="D284" t="inlineStr">
        <is>
          <t>DALARNAS LÄN</t>
        </is>
      </c>
      <c r="E284" t="inlineStr">
        <is>
          <t>FALUN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29508-2024</t>
        </is>
      </c>
      <c r="B285" s="1" t="n">
        <v>45484.42530092593</v>
      </c>
      <c r="C285" s="1" t="n">
        <v>45948</v>
      </c>
      <c r="D285" t="inlineStr">
        <is>
          <t>DALARNAS LÄN</t>
        </is>
      </c>
      <c r="E285" t="inlineStr">
        <is>
          <t>FALUN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52634-2024</t>
        </is>
      </c>
      <c r="B286" s="1" t="n">
        <v>45610.31482638889</v>
      </c>
      <c r="C286" s="1" t="n">
        <v>45948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59319-2024</t>
        </is>
      </c>
      <c r="B287" s="1" t="n">
        <v>45637.70347222222</v>
      </c>
      <c r="C287" s="1" t="n">
        <v>45948</v>
      </c>
      <c r="D287" t="inlineStr">
        <is>
          <t>DALARNAS LÄN</t>
        </is>
      </c>
      <c r="E287" t="inlineStr">
        <is>
          <t>FALUN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18148-2025</t>
        </is>
      </c>
      <c r="B288" s="1" t="n">
        <v>45761.61626157408</v>
      </c>
      <c r="C288" s="1" t="n">
        <v>45948</v>
      </c>
      <c r="D288" t="inlineStr">
        <is>
          <t>DALARNAS LÄN</t>
        </is>
      </c>
      <c r="E288" t="inlineStr">
        <is>
          <t>FALUN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29740-2025</t>
        </is>
      </c>
      <c r="B289" s="1" t="n">
        <v>45825.59111111111</v>
      </c>
      <c r="C289" s="1" t="n">
        <v>45948</v>
      </c>
      <c r="D289" t="inlineStr">
        <is>
          <t>DALARNAS LÄN</t>
        </is>
      </c>
      <c r="E289" t="inlineStr">
        <is>
          <t>FALUN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63842-2023</t>
        </is>
      </c>
      <c r="B290" s="1" t="n">
        <v>45278.47667824074</v>
      </c>
      <c r="C290" s="1" t="n">
        <v>45948</v>
      </c>
      <c r="D290" t="inlineStr">
        <is>
          <t>DALARNAS LÄN</t>
        </is>
      </c>
      <c r="E290" t="inlineStr">
        <is>
          <t>FALUN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15784-2025</t>
        </is>
      </c>
      <c r="B291" s="1" t="n">
        <v>45748.62056712963</v>
      </c>
      <c r="C291" s="1" t="n">
        <v>45948</v>
      </c>
      <c r="D291" t="inlineStr">
        <is>
          <t>DALARNAS LÄN</t>
        </is>
      </c>
      <c r="E291" t="inlineStr">
        <is>
          <t>FALUN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746-2025</t>
        </is>
      </c>
      <c r="B292" s="1" t="n">
        <v>45665.43957175926</v>
      </c>
      <c r="C292" s="1" t="n">
        <v>45948</v>
      </c>
      <c r="D292" t="inlineStr">
        <is>
          <t>DALARNAS LÄN</t>
        </is>
      </c>
      <c r="E292" t="inlineStr">
        <is>
          <t>FALUN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2554-2025</t>
        </is>
      </c>
      <c r="B293" s="1" t="n">
        <v>45674.64569444444</v>
      </c>
      <c r="C293" s="1" t="n">
        <v>45948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42292-2023</t>
        </is>
      </c>
      <c r="B294" s="1" t="n">
        <v>45180</v>
      </c>
      <c r="C294" s="1" t="n">
        <v>45948</v>
      </c>
      <c r="D294" t="inlineStr">
        <is>
          <t>DALARNAS LÄN</t>
        </is>
      </c>
      <c r="E294" t="inlineStr">
        <is>
          <t>FALUN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43236-2024</t>
        </is>
      </c>
      <c r="B295" s="1" t="n">
        <v>45567.93851851852</v>
      </c>
      <c r="C295" s="1" t="n">
        <v>45948</v>
      </c>
      <c r="D295" t="inlineStr">
        <is>
          <t>DALARNAS LÄN</t>
        </is>
      </c>
      <c r="E295" t="inlineStr">
        <is>
          <t>FALUN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40953-2023</t>
        </is>
      </c>
      <c r="B296" s="1" t="n">
        <v>45173</v>
      </c>
      <c r="C296" s="1" t="n">
        <v>45948</v>
      </c>
      <c r="D296" t="inlineStr">
        <is>
          <t>DALARNAS LÄN</t>
        </is>
      </c>
      <c r="E296" t="inlineStr">
        <is>
          <t>FALUN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38924-2025</t>
        </is>
      </c>
      <c r="B297" s="1" t="n">
        <v>45887.63130787037</v>
      </c>
      <c r="C297" s="1" t="n">
        <v>45948</v>
      </c>
      <c r="D297" t="inlineStr">
        <is>
          <t>DALARNAS LÄN</t>
        </is>
      </c>
      <c r="E297" t="inlineStr">
        <is>
          <t>FALUN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74258-2021</t>
        </is>
      </c>
      <c r="B298" s="1" t="n">
        <v>44558.6503125</v>
      </c>
      <c r="C298" s="1" t="n">
        <v>45948</v>
      </c>
      <c r="D298" t="inlineStr">
        <is>
          <t>DALARNAS LÄN</t>
        </is>
      </c>
      <c r="E298" t="inlineStr">
        <is>
          <t>FALUN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7814-2025</t>
        </is>
      </c>
      <c r="B299" s="1" t="n">
        <v>45706</v>
      </c>
      <c r="C299" s="1" t="n">
        <v>45948</v>
      </c>
      <c r="D299" t="inlineStr">
        <is>
          <t>DALARNAS LÄN</t>
        </is>
      </c>
      <c r="E299" t="inlineStr">
        <is>
          <t>FALUN</t>
        </is>
      </c>
      <c r="F299" t="inlineStr">
        <is>
          <t>Övriga statliga verk och myndigheter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54626-2024</t>
        </is>
      </c>
      <c r="B300" s="1" t="n">
        <v>45617.81964120371</v>
      </c>
      <c r="C300" s="1" t="n">
        <v>45948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20141-2021</t>
        </is>
      </c>
      <c r="B301" s="1" t="n">
        <v>44314</v>
      </c>
      <c r="C301" s="1" t="n">
        <v>45948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61397-2024</t>
        </is>
      </c>
      <c r="B302" s="1" t="n">
        <v>45646.42331018519</v>
      </c>
      <c r="C302" s="1" t="n">
        <v>45948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9716-2024</t>
        </is>
      </c>
      <c r="B303" s="1" t="n">
        <v>45362</v>
      </c>
      <c r="C303" s="1" t="n">
        <v>45948</v>
      </c>
      <c r="D303" t="inlineStr">
        <is>
          <t>DALARNAS LÄN</t>
        </is>
      </c>
      <c r="E303" t="inlineStr">
        <is>
          <t>FALUN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14688-2023</t>
        </is>
      </c>
      <c r="B304" s="1" t="n">
        <v>45014.34444444445</v>
      </c>
      <c r="C304" s="1" t="n">
        <v>45948</v>
      </c>
      <c r="D304" t="inlineStr">
        <is>
          <t>DALARNAS LÄN</t>
        </is>
      </c>
      <c r="E304" t="inlineStr">
        <is>
          <t>FALUN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13565-2024</t>
        </is>
      </c>
      <c r="B305" s="1" t="n">
        <v>45389.3240162037</v>
      </c>
      <c r="C305" s="1" t="n">
        <v>45948</v>
      </c>
      <c r="D305" t="inlineStr">
        <is>
          <t>DALARNAS LÄN</t>
        </is>
      </c>
      <c r="E305" t="inlineStr">
        <is>
          <t>FALUN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59799-2024</t>
        </is>
      </c>
      <c r="B306" s="1" t="n">
        <v>45639.59391203704</v>
      </c>
      <c r="C306" s="1" t="n">
        <v>45948</v>
      </c>
      <c r="D306" t="inlineStr">
        <is>
          <t>DALARNAS LÄN</t>
        </is>
      </c>
      <c r="E306" t="inlineStr">
        <is>
          <t>FALUN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56149-2022</t>
        </is>
      </c>
      <c r="B307" s="1" t="n">
        <v>44889</v>
      </c>
      <c r="C307" s="1" t="n">
        <v>45948</v>
      </c>
      <c r="D307" t="inlineStr">
        <is>
          <t>DALARNAS LÄN</t>
        </is>
      </c>
      <c r="E307" t="inlineStr">
        <is>
          <t>FALUN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4928-2024</t>
        </is>
      </c>
      <c r="B308" s="1" t="n">
        <v>45329.50412037037</v>
      </c>
      <c r="C308" s="1" t="n">
        <v>45948</v>
      </c>
      <c r="D308" t="inlineStr">
        <is>
          <t>DALARNAS LÄN</t>
        </is>
      </c>
      <c r="E308" t="inlineStr">
        <is>
          <t>FALUN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38143-2024</t>
        </is>
      </c>
      <c r="B309" s="1" t="n">
        <v>45545.42612268519</v>
      </c>
      <c r="C309" s="1" t="n">
        <v>45948</v>
      </c>
      <c r="D309" t="inlineStr">
        <is>
          <t>DALARNAS LÄN</t>
        </is>
      </c>
      <c r="E309" t="inlineStr">
        <is>
          <t>FALUN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22784-2024</t>
        </is>
      </c>
      <c r="B310" s="1" t="n">
        <v>45448.48077546297</v>
      </c>
      <c r="C310" s="1" t="n">
        <v>45948</v>
      </c>
      <c r="D310" t="inlineStr">
        <is>
          <t>DALARNAS LÄN</t>
        </is>
      </c>
      <c r="E310" t="inlineStr">
        <is>
          <t>FALUN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1088-2024</t>
        </is>
      </c>
      <c r="B311" s="1" t="n">
        <v>45302.3704050926</v>
      </c>
      <c r="C311" s="1" t="n">
        <v>45948</v>
      </c>
      <c r="D311" t="inlineStr">
        <is>
          <t>DALARNAS LÄN</t>
        </is>
      </c>
      <c r="E311" t="inlineStr">
        <is>
          <t>FALUN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17424-2025</t>
        </is>
      </c>
      <c r="B312" s="1" t="n">
        <v>45757.39393518519</v>
      </c>
      <c r="C312" s="1" t="n">
        <v>45948</v>
      </c>
      <c r="D312" t="inlineStr">
        <is>
          <t>DALARNAS LÄN</t>
        </is>
      </c>
      <c r="E312" t="inlineStr">
        <is>
          <t>FALUN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36425-2022</t>
        </is>
      </c>
      <c r="B313" s="1" t="n">
        <v>44804</v>
      </c>
      <c r="C313" s="1" t="n">
        <v>45948</v>
      </c>
      <c r="D313" t="inlineStr">
        <is>
          <t>DALARNAS LÄN</t>
        </is>
      </c>
      <c r="E313" t="inlineStr">
        <is>
          <t>FALUN</t>
        </is>
      </c>
      <c r="F313" t="inlineStr">
        <is>
          <t>Övriga statliga verk och myndigheter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33972-2023</t>
        </is>
      </c>
      <c r="B314" s="1" t="n">
        <v>45134</v>
      </c>
      <c r="C314" s="1" t="n">
        <v>45948</v>
      </c>
      <c r="D314" t="inlineStr">
        <is>
          <t>DALARNAS LÄN</t>
        </is>
      </c>
      <c r="E314" t="inlineStr">
        <is>
          <t>FALUN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36080-2024</t>
        </is>
      </c>
      <c r="B315" s="1" t="n">
        <v>45533.66743055556</v>
      </c>
      <c r="C315" s="1" t="n">
        <v>45948</v>
      </c>
      <c r="D315" t="inlineStr">
        <is>
          <t>DALARNAS LÄN</t>
        </is>
      </c>
      <c r="E315" t="inlineStr">
        <is>
          <t>FALUN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49969-2024</t>
        </is>
      </c>
      <c r="B316" s="1" t="n">
        <v>45597.63780092593</v>
      </c>
      <c r="C316" s="1" t="n">
        <v>45948</v>
      </c>
      <c r="D316" t="inlineStr">
        <is>
          <t>DALARNAS LÄN</t>
        </is>
      </c>
      <c r="E316" t="inlineStr">
        <is>
          <t>FALUN</t>
        </is>
      </c>
      <c r="F316" t="inlineStr">
        <is>
          <t>Bergvik skog väst AB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35379-2022</t>
        </is>
      </c>
      <c r="B317" s="1" t="n">
        <v>44798.58018518519</v>
      </c>
      <c r="C317" s="1" t="n">
        <v>45948</v>
      </c>
      <c r="D317" t="inlineStr">
        <is>
          <t>DALARNAS LÄN</t>
        </is>
      </c>
      <c r="E317" t="inlineStr">
        <is>
          <t>FALUN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28275-2023</t>
        </is>
      </c>
      <c r="B318" s="1" t="n">
        <v>45099</v>
      </c>
      <c r="C318" s="1" t="n">
        <v>45948</v>
      </c>
      <c r="D318" t="inlineStr">
        <is>
          <t>DALARNAS LÄN</t>
        </is>
      </c>
      <c r="E318" t="inlineStr">
        <is>
          <t>FALUN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41604-2023</t>
        </is>
      </c>
      <c r="B319" s="1" t="n">
        <v>45175.65046296296</v>
      </c>
      <c r="C319" s="1" t="n">
        <v>45948</v>
      </c>
      <c r="D319" t="inlineStr">
        <is>
          <t>DALARNAS LÄN</t>
        </is>
      </c>
      <c r="E319" t="inlineStr">
        <is>
          <t>FALUN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36725-2021</t>
        </is>
      </c>
      <c r="B320" s="1" t="n">
        <v>44392.57740740741</v>
      </c>
      <c r="C320" s="1" t="n">
        <v>45948</v>
      </c>
      <c r="D320" t="inlineStr">
        <is>
          <t>DALARNAS LÄN</t>
        </is>
      </c>
      <c r="E320" t="inlineStr">
        <is>
          <t>FALUN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43377-2022</t>
        </is>
      </c>
      <c r="B321" s="1" t="n">
        <v>44834</v>
      </c>
      <c r="C321" s="1" t="n">
        <v>45948</v>
      </c>
      <c r="D321" t="inlineStr">
        <is>
          <t>DALARNAS LÄN</t>
        </is>
      </c>
      <c r="E321" t="inlineStr">
        <is>
          <t>FALUN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5680-2023</t>
        </is>
      </c>
      <c r="B322" s="1" t="n">
        <v>44960</v>
      </c>
      <c r="C322" s="1" t="n">
        <v>45948</v>
      </c>
      <c r="D322" t="inlineStr">
        <is>
          <t>DALARNAS LÄN</t>
        </is>
      </c>
      <c r="E322" t="inlineStr">
        <is>
          <t>FALUN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14756-2025</t>
        </is>
      </c>
      <c r="B323" s="1" t="n">
        <v>45742.66762731481</v>
      </c>
      <c r="C323" s="1" t="n">
        <v>45948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43193-2024</t>
        </is>
      </c>
      <c r="B324" s="1" t="n">
        <v>45567.67582175926</v>
      </c>
      <c r="C324" s="1" t="n">
        <v>45948</v>
      </c>
      <c r="D324" t="inlineStr">
        <is>
          <t>DALARNAS LÄN</t>
        </is>
      </c>
      <c r="E324" t="inlineStr">
        <is>
          <t>FALUN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47343-2024</t>
        </is>
      </c>
      <c r="B325" s="1" t="n">
        <v>45587.40817129629</v>
      </c>
      <c r="C325" s="1" t="n">
        <v>45948</v>
      </c>
      <c r="D325" t="inlineStr">
        <is>
          <t>DALARNAS LÄN</t>
        </is>
      </c>
      <c r="E325" t="inlineStr">
        <is>
          <t>FALUN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2745-2025</t>
        </is>
      </c>
      <c r="B326" s="1" t="n">
        <v>45677.46194444445</v>
      </c>
      <c r="C326" s="1" t="n">
        <v>45948</v>
      </c>
      <c r="D326" t="inlineStr">
        <is>
          <t>DALARNAS LÄN</t>
        </is>
      </c>
      <c r="E326" t="inlineStr">
        <is>
          <t>FALUN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21744-2021</t>
        </is>
      </c>
      <c r="B327" s="1" t="n">
        <v>44322.54041666666</v>
      </c>
      <c r="C327" s="1" t="n">
        <v>45948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29844-2022</t>
        </is>
      </c>
      <c r="B328" s="1" t="n">
        <v>44755</v>
      </c>
      <c r="C328" s="1" t="n">
        <v>45948</v>
      </c>
      <c r="D328" t="inlineStr">
        <is>
          <t>DALARNAS LÄN</t>
        </is>
      </c>
      <c r="E328" t="inlineStr">
        <is>
          <t>FALUN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43030-2023</t>
        </is>
      </c>
      <c r="B329" s="1" t="n">
        <v>45182.66503472222</v>
      </c>
      <c r="C329" s="1" t="n">
        <v>45948</v>
      </c>
      <c r="D329" t="inlineStr">
        <is>
          <t>DALARNAS LÄN</t>
        </is>
      </c>
      <c r="E329" t="inlineStr">
        <is>
          <t>FALUN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35917-2023</t>
        </is>
      </c>
      <c r="B330" s="1" t="n">
        <v>45148</v>
      </c>
      <c r="C330" s="1" t="n">
        <v>45948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23323-2024</t>
        </is>
      </c>
      <c r="B331" s="1" t="n">
        <v>45453</v>
      </c>
      <c r="C331" s="1" t="n">
        <v>45948</v>
      </c>
      <c r="D331" t="inlineStr">
        <is>
          <t>DALARNAS LÄN</t>
        </is>
      </c>
      <c r="E331" t="inlineStr">
        <is>
          <t>FALUN</t>
        </is>
      </c>
      <c r="F331" t="inlineStr">
        <is>
          <t>Övriga statliga verk och myndigheter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46200-2023</t>
        </is>
      </c>
      <c r="B332" s="1" t="n">
        <v>45196</v>
      </c>
      <c r="C332" s="1" t="n">
        <v>45948</v>
      </c>
      <c r="D332" t="inlineStr">
        <is>
          <t>DALARNAS LÄN</t>
        </is>
      </c>
      <c r="E332" t="inlineStr">
        <is>
          <t>FALUN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17224-2025</t>
        </is>
      </c>
      <c r="B333" s="1" t="n">
        <v>45756.45913194444</v>
      </c>
      <c r="C333" s="1" t="n">
        <v>45948</v>
      </c>
      <c r="D333" t="inlineStr">
        <is>
          <t>DALARNAS LÄN</t>
        </is>
      </c>
      <c r="E333" t="inlineStr">
        <is>
          <t>FALUN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15119-2025</t>
        </is>
      </c>
      <c r="B334" s="1" t="n">
        <v>45744.30858796297</v>
      </c>
      <c r="C334" s="1" t="n">
        <v>45948</v>
      </c>
      <c r="D334" t="inlineStr">
        <is>
          <t>DALARNAS LÄN</t>
        </is>
      </c>
      <c r="E334" t="inlineStr">
        <is>
          <t>FALUN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3689-2022</t>
        </is>
      </c>
      <c r="B335" s="1" t="n">
        <v>44586.57684027778</v>
      </c>
      <c r="C335" s="1" t="n">
        <v>45948</v>
      </c>
      <c r="D335" t="inlineStr">
        <is>
          <t>DALARNAS LÄN</t>
        </is>
      </c>
      <c r="E335" t="inlineStr">
        <is>
          <t>FALUN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16482-2025</t>
        </is>
      </c>
      <c r="B336" s="1" t="n">
        <v>45751</v>
      </c>
      <c r="C336" s="1" t="n">
        <v>45948</v>
      </c>
      <c r="D336" t="inlineStr">
        <is>
          <t>DALARNAS LÄN</t>
        </is>
      </c>
      <c r="E336" t="inlineStr">
        <is>
          <t>FALUN</t>
        </is>
      </c>
      <c r="F336" t="inlineStr">
        <is>
          <t>Övriga statliga verk och myndigheter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47768-2024</t>
        </is>
      </c>
      <c r="B337" s="1" t="n">
        <v>45588.56266203704</v>
      </c>
      <c r="C337" s="1" t="n">
        <v>45948</v>
      </c>
      <c r="D337" t="inlineStr">
        <is>
          <t>DALARNAS LÄN</t>
        </is>
      </c>
      <c r="E337" t="inlineStr">
        <is>
          <t>FALUN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39033-2024</t>
        </is>
      </c>
      <c r="B338" s="1" t="n">
        <v>45548</v>
      </c>
      <c r="C338" s="1" t="n">
        <v>45948</v>
      </c>
      <c r="D338" t="inlineStr">
        <is>
          <t>DALARNAS LÄN</t>
        </is>
      </c>
      <c r="E338" t="inlineStr">
        <is>
          <t>FALUN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13583-2022</t>
        </is>
      </c>
      <c r="B339" s="1" t="n">
        <v>44648</v>
      </c>
      <c r="C339" s="1" t="n">
        <v>45948</v>
      </c>
      <c r="D339" t="inlineStr">
        <is>
          <t>DALARNAS LÄN</t>
        </is>
      </c>
      <c r="E339" t="inlineStr">
        <is>
          <t>FALUN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1758-2024</t>
        </is>
      </c>
      <c r="B340" s="1" t="n">
        <v>45307.47775462963</v>
      </c>
      <c r="C340" s="1" t="n">
        <v>45948</v>
      </c>
      <c r="D340" t="inlineStr">
        <is>
          <t>DALARNAS LÄN</t>
        </is>
      </c>
      <c r="E340" t="inlineStr">
        <is>
          <t>FALUN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32571-2024</t>
        </is>
      </c>
      <c r="B341" s="1" t="n">
        <v>45513</v>
      </c>
      <c r="C341" s="1" t="n">
        <v>45948</v>
      </c>
      <c r="D341" t="inlineStr">
        <is>
          <t>DALARNAS LÄN</t>
        </is>
      </c>
      <c r="E341" t="inlineStr">
        <is>
          <t>FALUN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17297-2021</t>
        </is>
      </c>
      <c r="B342" s="1" t="n">
        <v>44298.60944444445</v>
      </c>
      <c r="C342" s="1" t="n">
        <v>45948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HYPERLINK("https://klasma.github.io/Logging_2080/knärot/A 17297-2021 karta knärot.png", "A 17297-2021")</f>
        <v/>
      </c>
      <c r="V342">
        <f>HYPERLINK("https://klasma.github.io/Logging_2080/klagomål/A 17297-2021 FSC-klagomål.docx", "A 17297-2021")</f>
        <v/>
      </c>
      <c r="W342">
        <f>HYPERLINK("https://klasma.github.io/Logging_2080/klagomålsmail/A 17297-2021 FSC-klagomål mail.docx", "A 17297-2021")</f>
        <v/>
      </c>
      <c r="X342">
        <f>HYPERLINK("https://klasma.github.io/Logging_2080/tillsyn/A 17297-2021 tillsynsbegäran.docx", "A 17297-2021")</f>
        <v/>
      </c>
      <c r="Y342">
        <f>HYPERLINK("https://klasma.github.io/Logging_2080/tillsynsmail/A 17297-2021 tillsynsbegäran mail.docx", "A 17297-2021")</f>
        <v/>
      </c>
    </row>
    <row r="343" ht="15" customHeight="1">
      <c r="A343" t="inlineStr">
        <is>
          <t>A 18050-2023</t>
        </is>
      </c>
      <c r="B343" s="1" t="n">
        <v>45040</v>
      </c>
      <c r="C343" s="1" t="n">
        <v>45948</v>
      </c>
      <c r="D343" t="inlineStr">
        <is>
          <t>DALARNAS LÄN</t>
        </is>
      </c>
      <c r="E343" t="inlineStr">
        <is>
          <t>FALUN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47633-2022</t>
        </is>
      </c>
      <c r="B344" s="1" t="n">
        <v>44854.41751157407</v>
      </c>
      <c r="C344" s="1" t="n">
        <v>45948</v>
      </c>
      <c r="D344" t="inlineStr">
        <is>
          <t>DALARNAS LÄN</t>
        </is>
      </c>
      <c r="E344" t="inlineStr">
        <is>
          <t>FALUN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11748-2025</t>
        </is>
      </c>
      <c r="B345" s="1" t="n">
        <v>45727</v>
      </c>
      <c r="C345" s="1" t="n">
        <v>45948</v>
      </c>
      <c r="D345" t="inlineStr">
        <is>
          <t>DALARNAS LÄN</t>
        </is>
      </c>
      <c r="E345" t="inlineStr">
        <is>
          <t>FALUN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27885-2023</t>
        </is>
      </c>
      <c r="B346" s="1" t="n">
        <v>45098.60805555555</v>
      </c>
      <c r="C346" s="1" t="n">
        <v>45948</v>
      </c>
      <c r="D346" t="inlineStr">
        <is>
          <t>DALARNAS LÄN</t>
        </is>
      </c>
      <c r="E346" t="inlineStr">
        <is>
          <t>FALUN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59326-2024</t>
        </is>
      </c>
      <c r="B347" s="1" t="n">
        <v>45637.72605324074</v>
      </c>
      <c r="C347" s="1" t="n">
        <v>45948</v>
      </c>
      <c r="D347" t="inlineStr">
        <is>
          <t>DALARNAS LÄN</t>
        </is>
      </c>
      <c r="E347" t="inlineStr">
        <is>
          <t>FALUN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22658-2021</t>
        </is>
      </c>
      <c r="B348" s="1" t="n">
        <v>44327.53788194444</v>
      </c>
      <c r="C348" s="1" t="n">
        <v>45948</v>
      </c>
      <c r="D348" t="inlineStr">
        <is>
          <t>DALARNAS LÄN</t>
        </is>
      </c>
      <c r="E348" t="inlineStr">
        <is>
          <t>FALUN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56642-2024</t>
        </is>
      </c>
      <c r="B349" s="1" t="n">
        <v>45625.7271412037</v>
      </c>
      <c r="C349" s="1" t="n">
        <v>45948</v>
      </c>
      <c r="D349" t="inlineStr">
        <is>
          <t>DALARNAS LÄN</t>
        </is>
      </c>
      <c r="E349" t="inlineStr">
        <is>
          <t>FALUN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17149-2025</t>
        </is>
      </c>
      <c r="B350" s="1" t="n">
        <v>45756.31309027778</v>
      </c>
      <c r="C350" s="1" t="n">
        <v>45948</v>
      </c>
      <c r="D350" t="inlineStr">
        <is>
          <t>DALARNAS LÄN</t>
        </is>
      </c>
      <c r="E350" t="inlineStr">
        <is>
          <t>FALUN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17227-2025</t>
        </is>
      </c>
      <c r="B351" s="1" t="n">
        <v>45756.46278935186</v>
      </c>
      <c r="C351" s="1" t="n">
        <v>45948</v>
      </c>
      <c r="D351" t="inlineStr">
        <is>
          <t>DALARNAS LÄN</t>
        </is>
      </c>
      <c r="E351" t="inlineStr">
        <is>
          <t>FALUN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22159-2024</t>
        </is>
      </c>
      <c r="B352" s="1" t="n">
        <v>45445.8946412037</v>
      </c>
      <c r="C352" s="1" t="n">
        <v>45948</v>
      </c>
      <c r="D352" t="inlineStr">
        <is>
          <t>DALARNAS LÄN</t>
        </is>
      </c>
      <c r="E352" t="inlineStr">
        <is>
          <t>FALUN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2993-2025</t>
        </is>
      </c>
      <c r="B353" s="1" t="n">
        <v>45678.53607638889</v>
      </c>
      <c r="C353" s="1" t="n">
        <v>45948</v>
      </c>
      <c r="D353" t="inlineStr">
        <is>
          <t>DALARNAS LÄN</t>
        </is>
      </c>
      <c r="E353" t="inlineStr">
        <is>
          <t>FALUN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36652-2024</t>
        </is>
      </c>
      <c r="B354" s="1" t="n">
        <v>45537.61153935185</v>
      </c>
      <c r="C354" s="1" t="n">
        <v>45948</v>
      </c>
      <c r="D354" t="inlineStr">
        <is>
          <t>DALARNAS LÄN</t>
        </is>
      </c>
      <c r="E354" t="inlineStr">
        <is>
          <t>FALUN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42952-2023</t>
        </is>
      </c>
      <c r="B355" s="1" t="n">
        <v>45182</v>
      </c>
      <c r="C355" s="1" t="n">
        <v>45948</v>
      </c>
      <c r="D355" t="inlineStr">
        <is>
          <t>DALARNAS LÄN</t>
        </is>
      </c>
      <c r="E355" t="inlineStr">
        <is>
          <t>FALUN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33534-2023</t>
        </is>
      </c>
      <c r="B356" s="1" t="n">
        <v>45131.55674768519</v>
      </c>
      <c r="C356" s="1" t="n">
        <v>45948</v>
      </c>
      <c r="D356" t="inlineStr">
        <is>
          <t>DALARNAS LÄN</t>
        </is>
      </c>
      <c r="E356" t="inlineStr">
        <is>
          <t>FALUN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33539-2023</t>
        </is>
      </c>
      <c r="B357" s="1" t="n">
        <v>45131.56550925926</v>
      </c>
      <c r="C357" s="1" t="n">
        <v>45948</v>
      </c>
      <c r="D357" t="inlineStr">
        <is>
          <t>DALARNAS LÄN</t>
        </is>
      </c>
      <c r="E357" t="inlineStr">
        <is>
          <t>FALUN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33543-2023</t>
        </is>
      </c>
      <c r="B358" s="1" t="n">
        <v>45131.57393518519</v>
      </c>
      <c r="C358" s="1" t="n">
        <v>45948</v>
      </c>
      <c r="D358" t="inlineStr">
        <is>
          <t>DALARNAS LÄN</t>
        </is>
      </c>
      <c r="E358" t="inlineStr">
        <is>
          <t>FALUN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21288-2024</t>
        </is>
      </c>
      <c r="B359" s="1" t="n">
        <v>45440.66130787037</v>
      </c>
      <c r="C359" s="1" t="n">
        <v>45948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61387-2024</t>
        </is>
      </c>
      <c r="B360" s="1" t="n">
        <v>45646.41444444445</v>
      </c>
      <c r="C360" s="1" t="n">
        <v>45948</v>
      </c>
      <c r="D360" t="inlineStr">
        <is>
          <t>DALARNAS LÄN</t>
        </is>
      </c>
      <c r="E360" t="inlineStr">
        <is>
          <t>FALUN</t>
        </is>
      </c>
      <c r="F360" t="inlineStr">
        <is>
          <t>Bergvik skog väst AB</t>
        </is>
      </c>
      <c r="G360" t="n">
        <v>16.6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15610-2024</t>
        </is>
      </c>
      <c r="B361" s="1" t="n">
        <v>45401.93005787037</v>
      </c>
      <c r="C361" s="1" t="n">
        <v>45948</v>
      </c>
      <c r="D361" t="inlineStr">
        <is>
          <t>DALARNAS LÄN</t>
        </is>
      </c>
      <c r="E361" t="inlineStr">
        <is>
          <t>FALUN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2973-2023</t>
        </is>
      </c>
      <c r="B362" s="1" t="n">
        <v>44945</v>
      </c>
      <c r="C362" s="1" t="n">
        <v>45948</v>
      </c>
      <c r="D362" t="inlineStr">
        <is>
          <t>DALARNAS LÄN</t>
        </is>
      </c>
      <c r="E362" t="inlineStr">
        <is>
          <t>FALUN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17883-2025</t>
        </is>
      </c>
      <c r="B363" s="1" t="n">
        <v>45758.65826388889</v>
      </c>
      <c r="C363" s="1" t="n">
        <v>45948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19090-2025</t>
        </is>
      </c>
      <c r="B364" s="1" t="n">
        <v>45767.46240740741</v>
      </c>
      <c r="C364" s="1" t="n">
        <v>45948</v>
      </c>
      <c r="D364" t="inlineStr">
        <is>
          <t>DALARNAS LÄN</t>
        </is>
      </c>
      <c r="E364" t="inlineStr">
        <is>
          <t>FALUN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19969-2025</t>
        </is>
      </c>
      <c r="B365" s="1" t="n">
        <v>45771.683125</v>
      </c>
      <c r="C365" s="1" t="n">
        <v>45948</v>
      </c>
      <c r="D365" t="inlineStr">
        <is>
          <t>DALARNAS LÄN</t>
        </is>
      </c>
      <c r="E365" t="inlineStr">
        <is>
          <t>FALUN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47073-2024</t>
        </is>
      </c>
      <c r="B366" s="1" t="n">
        <v>45586.49591435185</v>
      </c>
      <c r="C366" s="1" t="n">
        <v>45948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42954-2023</t>
        </is>
      </c>
      <c r="B367" s="1" t="n">
        <v>45182.58681712963</v>
      </c>
      <c r="C367" s="1" t="n">
        <v>45948</v>
      </c>
      <c r="D367" t="inlineStr">
        <is>
          <t>DALARNAS LÄN</t>
        </is>
      </c>
      <c r="E367" t="inlineStr">
        <is>
          <t>FALUN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46801-2025</t>
        </is>
      </c>
      <c r="B368" s="1" t="n">
        <v>45926.66944444444</v>
      </c>
      <c r="C368" s="1" t="n">
        <v>45948</v>
      </c>
      <c r="D368" t="inlineStr">
        <is>
          <t>DALARNAS LÄN</t>
        </is>
      </c>
      <c r="E368" t="inlineStr">
        <is>
          <t>FALUN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46834-2025</t>
        </is>
      </c>
      <c r="B369" s="1" t="n">
        <v>45927.73971064815</v>
      </c>
      <c r="C369" s="1" t="n">
        <v>45948</v>
      </c>
      <c r="D369" t="inlineStr">
        <is>
          <t>DALARNAS LÄN</t>
        </is>
      </c>
      <c r="E369" t="inlineStr">
        <is>
          <t>FALUN</t>
        </is>
      </c>
      <c r="G369" t="n">
        <v>8.5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3132-2025</t>
        </is>
      </c>
      <c r="B370" s="1" t="n">
        <v>45678</v>
      </c>
      <c r="C370" s="1" t="n">
        <v>45948</v>
      </c>
      <c r="D370" t="inlineStr">
        <is>
          <t>DALARNAS LÄN</t>
        </is>
      </c>
      <c r="E370" t="inlineStr">
        <is>
          <t>FALUN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16540-2025</t>
        </is>
      </c>
      <c r="B371" s="1" t="n">
        <v>45751.66671296296</v>
      </c>
      <c r="C371" s="1" t="n">
        <v>45948</v>
      </c>
      <c r="D371" t="inlineStr">
        <is>
          <t>DALARNAS LÄN</t>
        </is>
      </c>
      <c r="E371" t="inlineStr">
        <is>
          <t>FALUN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53029-2024</t>
        </is>
      </c>
      <c r="B372" s="1" t="n">
        <v>45611</v>
      </c>
      <c r="C372" s="1" t="n">
        <v>45948</v>
      </c>
      <c r="D372" t="inlineStr">
        <is>
          <t>DALARNAS LÄN</t>
        </is>
      </c>
      <c r="E372" t="inlineStr">
        <is>
          <t>FALUN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46871-2023</t>
        </is>
      </c>
      <c r="B373" s="1" t="n">
        <v>45200.8262962963</v>
      </c>
      <c r="C373" s="1" t="n">
        <v>45948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34953-2022</t>
        </is>
      </c>
      <c r="B374" s="1" t="n">
        <v>44796.64291666666</v>
      </c>
      <c r="C374" s="1" t="n">
        <v>45948</v>
      </c>
      <c r="D374" t="inlineStr">
        <is>
          <t>DALARNAS LÄN</t>
        </is>
      </c>
      <c r="E374" t="inlineStr">
        <is>
          <t>FALUN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1697-2025</t>
        </is>
      </c>
      <c r="B375" s="1" t="n">
        <v>45670</v>
      </c>
      <c r="C375" s="1" t="n">
        <v>45948</v>
      </c>
      <c r="D375" t="inlineStr">
        <is>
          <t>DALARNAS LÄN</t>
        </is>
      </c>
      <c r="E375" t="inlineStr">
        <is>
          <t>FALUN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56585-2024</t>
        </is>
      </c>
      <c r="B376" s="1" t="n">
        <v>45625.60799768518</v>
      </c>
      <c r="C376" s="1" t="n">
        <v>45948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54951-2024</t>
        </is>
      </c>
      <c r="B377" s="1" t="n">
        <v>45619.49099537037</v>
      </c>
      <c r="C377" s="1" t="n">
        <v>45948</v>
      </c>
      <c r="D377" t="inlineStr">
        <is>
          <t>DALARNAS LÄN</t>
        </is>
      </c>
      <c r="E377" t="inlineStr">
        <is>
          <t>FALUN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8435-2025</t>
        </is>
      </c>
      <c r="B378" s="1" t="n">
        <v>45709.43188657407</v>
      </c>
      <c r="C378" s="1" t="n">
        <v>45948</v>
      </c>
      <c r="D378" t="inlineStr">
        <is>
          <t>DALARNAS LÄN</t>
        </is>
      </c>
      <c r="E378" t="inlineStr">
        <is>
          <t>FALUN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63499-2023</t>
        </is>
      </c>
      <c r="B379" s="1" t="n">
        <v>45274.67877314815</v>
      </c>
      <c r="C379" s="1" t="n">
        <v>45948</v>
      </c>
      <c r="D379" t="inlineStr">
        <is>
          <t>DALARNAS LÄN</t>
        </is>
      </c>
      <c r="E379" t="inlineStr">
        <is>
          <t>FALUN</t>
        </is>
      </c>
      <c r="G379" t="n">
        <v>8.5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36398-2024</t>
        </is>
      </c>
      <c r="B380" s="1" t="n">
        <v>45535.42527777778</v>
      </c>
      <c r="C380" s="1" t="n">
        <v>45948</v>
      </c>
      <c r="D380" t="inlineStr">
        <is>
          <t>DALARNAS LÄN</t>
        </is>
      </c>
      <c r="E380" t="inlineStr">
        <is>
          <t>FALUN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41611-2024</t>
        </is>
      </c>
      <c r="B381" s="1" t="n">
        <v>45560.59398148148</v>
      </c>
      <c r="C381" s="1" t="n">
        <v>45948</v>
      </c>
      <c r="D381" t="inlineStr">
        <is>
          <t>DALARNAS LÄN</t>
        </is>
      </c>
      <c r="E381" t="inlineStr">
        <is>
          <t>FALUN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46561-2023</t>
        </is>
      </c>
      <c r="B382" s="1" t="n">
        <v>45198</v>
      </c>
      <c r="C382" s="1" t="n">
        <v>45948</v>
      </c>
      <c r="D382" t="inlineStr">
        <is>
          <t>DALARNAS LÄN</t>
        </is>
      </c>
      <c r="E382" t="inlineStr">
        <is>
          <t>FALUN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34890-2021</t>
        </is>
      </c>
      <c r="B383" s="1" t="n">
        <v>44383</v>
      </c>
      <c r="C383" s="1" t="n">
        <v>45948</v>
      </c>
      <c r="D383" t="inlineStr">
        <is>
          <t>DALARNAS LÄN</t>
        </is>
      </c>
      <c r="E383" t="inlineStr">
        <is>
          <t>FALUN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50757-2024</t>
        </is>
      </c>
      <c r="B384" s="1" t="n">
        <v>45602.4308912037</v>
      </c>
      <c r="C384" s="1" t="n">
        <v>45948</v>
      </c>
      <c r="D384" t="inlineStr">
        <is>
          <t>DALARNAS LÄN</t>
        </is>
      </c>
      <c r="E384" t="inlineStr">
        <is>
          <t>FALUN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43222-2023</t>
        </is>
      </c>
      <c r="B385" s="1" t="n">
        <v>45183.45549768519</v>
      </c>
      <c r="C385" s="1" t="n">
        <v>45948</v>
      </c>
      <c r="D385" t="inlineStr">
        <is>
          <t>DALARNAS LÄN</t>
        </is>
      </c>
      <c r="E385" t="inlineStr">
        <is>
          <t>FALUN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15318-2025</t>
        </is>
      </c>
      <c r="B386" s="1" t="n">
        <v>45747.31387731482</v>
      </c>
      <c r="C386" s="1" t="n">
        <v>45948</v>
      </c>
      <c r="D386" t="inlineStr">
        <is>
          <t>DALARNAS LÄN</t>
        </is>
      </c>
      <c r="E386" t="inlineStr">
        <is>
          <t>FALUN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28773-2021</t>
        </is>
      </c>
      <c r="B387" s="1" t="n">
        <v>44357</v>
      </c>
      <c r="C387" s="1" t="n">
        <v>45948</v>
      </c>
      <c r="D387" t="inlineStr">
        <is>
          <t>DALARNAS LÄN</t>
        </is>
      </c>
      <c r="E387" t="inlineStr">
        <is>
          <t>FALUN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44315-2023</t>
        </is>
      </c>
      <c r="B388" s="1" t="n">
        <v>45188</v>
      </c>
      <c r="C388" s="1" t="n">
        <v>45948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36212-2024</t>
        </is>
      </c>
      <c r="B389" s="1" t="n">
        <v>45534.461875</v>
      </c>
      <c r="C389" s="1" t="n">
        <v>45948</v>
      </c>
      <c r="D389" t="inlineStr">
        <is>
          <t>DALARNAS LÄN</t>
        </is>
      </c>
      <c r="E389" t="inlineStr">
        <is>
          <t>FALUN</t>
        </is>
      </c>
      <c r="F389" t="inlineStr">
        <is>
          <t>Bergvik skog väst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62156-2023</t>
        </is>
      </c>
      <c r="B390" s="1" t="n">
        <v>45267</v>
      </c>
      <c r="C390" s="1" t="n">
        <v>45948</v>
      </c>
      <c r="D390" t="inlineStr">
        <is>
          <t>DALARNAS LÄN</t>
        </is>
      </c>
      <c r="E390" t="inlineStr">
        <is>
          <t>FALUN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7754-2024</t>
        </is>
      </c>
      <c r="B391" s="1" t="n">
        <v>45349.52979166667</v>
      </c>
      <c r="C391" s="1" t="n">
        <v>45948</v>
      </c>
      <c r="D391" t="inlineStr">
        <is>
          <t>DALARNAS LÄN</t>
        </is>
      </c>
      <c r="E391" t="inlineStr">
        <is>
          <t>FALUN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5123-2021</t>
        </is>
      </c>
      <c r="B392" s="1" t="n">
        <v>44228</v>
      </c>
      <c r="C392" s="1" t="n">
        <v>45948</v>
      </c>
      <c r="D392" t="inlineStr">
        <is>
          <t>DALARNAS LÄN</t>
        </is>
      </c>
      <c r="E392" t="inlineStr">
        <is>
          <t>FALUN</t>
        </is>
      </c>
      <c r="G392" t="n">
        <v>8.1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41180-2024</t>
        </is>
      </c>
      <c r="B393" s="1" t="n">
        <v>45559.50664351852</v>
      </c>
      <c r="C393" s="1" t="n">
        <v>45948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32.3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27445-2025</t>
        </is>
      </c>
      <c r="B394" s="1" t="n">
        <v>45813.32416666667</v>
      </c>
      <c r="C394" s="1" t="n">
        <v>45948</v>
      </c>
      <c r="D394" t="inlineStr">
        <is>
          <t>DALARNAS LÄN</t>
        </is>
      </c>
      <c r="E394" t="inlineStr">
        <is>
          <t>FALUN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11897-2023</t>
        </is>
      </c>
      <c r="B395" s="1" t="n">
        <v>44995.44731481482</v>
      </c>
      <c r="C395" s="1" t="n">
        <v>45948</v>
      </c>
      <c r="D395" t="inlineStr">
        <is>
          <t>DALARNAS LÄN</t>
        </is>
      </c>
      <c r="E395" t="inlineStr">
        <is>
          <t>FALUN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143-2025</t>
        </is>
      </c>
      <c r="B396" s="1" t="n">
        <v>45659.58495370371</v>
      </c>
      <c r="C396" s="1" t="n">
        <v>45948</v>
      </c>
      <c r="D396" t="inlineStr">
        <is>
          <t>DALARNAS LÄN</t>
        </is>
      </c>
      <c r="E396" t="inlineStr">
        <is>
          <t>FALUN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1596-2025</t>
        </is>
      </c>
      <c r="B397" s="1" t="n">
        <v>45670.58552083333</v>
      </c>
      <c r="C397" s="1" t="n">
        <v>45948</v>
      </c>
      <c r="D397" t="inlineStr">
        <is>
          <t>DALARNAS LÄN</t>
        </is>
      </c>
      <c r="E397" t="inlineStr">
        <is>
          <t>FALUN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51640-2024</t>
        </is>
      </c>
      <c r="B398" s="1" t="n">
        <v>45605.73349537037</v>
      </c>
      <c r="C398" s="1" t="n">
        <v>45948</v>
      </c>
      <c r="D398" t="inlineStr">
        <is>
          <t>DALARNAS LÄN</t>
        </is>
      </c>
      <c r="E398" t="inlineStr">
        <is>
          <t>FALUN</t>
        </is>
      </c>
      <c r="G398" t="n">
        <v>7.7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39918-2024</t>
        </is>
      </c>
      <c r="B399" s="1" t="n">
        <v>45553.53296296296</v>
      </c>
      <c r="C399" s="1" t="n">
        <v>45948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39924-2024</t>
        </is>
      </c>
      <c r="B400" s="1" t="n">
        <v>45553.54315972222</v>
      </c>
      <c r="C400" s="1" t="n">
        <v>45948</v>
      </c>
      <c r="D400" t="inlineStr">
        <is>
          <t>DALARNAS LÄN</t>
        </is>
      </c>
      <c r="E400" t="inlineStr">
        <is>
          <t>FALUN</t>
        </is>
      </c>
      <c r="F400" t="inlineStr">
        <is>
          <t>Bergvik skog väst AB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33898-2024</t>
        </is>
      </c>
      <c r="B401" s="1" t="n">
        <v>45523.35789351852</v>
      </c>
      <c r="C401" s="1" t="n">
        <v>45948</v>
      </c>
      <c r="D401" t="inlineStr">
        <is>
          <t>DALARNAS LÄN</t>
        </is>
      </c>
      <c r="E401" t="inlineStr">
        <is>
          <t>FALUN</t>
        </is>
      </c>
      <c r="F401" t="inlineStr">
        <is>
          <t>Allmännings- och besparingsskogar</t>
        </is>
      </c>
      <c r="G401" t="n">
        <v>6.8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8756-2024</t>
        </is>
      </c>
      <c r="B402" s="1" t="n">
        <v>45356</v>
      </c>
      <c r="C402" s="1" t="n">
        <v>45948</v>
      </c>
      <c r="D402" t="inlineStr">
        <is>
          <t>DALARNAS LÄN</t>
        </is>
      </c>
      <c r="E402" t="inlineStr">
        <is>
          <t>FALUN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15193-2022</t>
        </is>
      </c>
      <c r="B403" s="1" t="n">
        <v>44658</v>
      </c>
      <c r="C403" s="1" t="n">
        <v>45948</v>
      </c>
      <c r="D403" t="inlineStr">
        <is>
          <t>DALARNAS LÄN</t>
        </is>
      </c>
      <c r="E403" t="inlineStr">
        <is>
          <t>FALUN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12927-2023</t>
        </is>
      </c>
      <c r="B404" s="1" t="n">
        <v>45001</v>
      </c>
      <c r="C404" s="1" t="n">
        <v>45948</v>
      </c>
      <c r="D404" t="inlineStr">
        <is>
          <t>DALARNAS LÄN</t>
        </is>
      </c>
      <c r="E404" t="inlineStr">
        <is>
          <t>FALUN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  <c r="U404">
        <f>HYPERLINK("https://klasma.github.io/Logging_2080/knärot/A 12927-2023 karta knärot.png", "A 12927-2023")</f>
        <v/>
      </c>
      <c r="V404">
        <f>HYPERLINK("https://klasma.github.io/Logging_2080/klagomål/A 12927-2023 FSC-klagomål.docx", "A 12927-2023")</f>
        <v/>
      </c>
      <c r="W404">
        <f>HYPERLINK("https://klasma.github.io/Logging_2080/klagomålsmail/A 12927-2023 FSC-klagomål mail.docx", "A 12927-2023")</f>
        <v/>
      </c>
      <c r="X404">
        <f>HYPERLINK("https://klasma.github.io/Logging_2080/tillsyn/A 12927-2023 tillsynsbegäran.docx", "A 12927-2023")</f>
        <v/>
      </c>
      <c r="Y404">
        <f>HYPERLINK("https://klasma.github.io/Logging_2080/tillsynsmail/A 12927-2023 tillsynsbegäran mail.docx", "A 12927-2023")</f>
        <v/>
      </c>
    </row>
    <row r="405" ht="15" customHeight="1">
      <c r="A405" t="inlineStr">
        <is>
          <t>A 27627-2021</t>
        </is>
      </c>
      <c r="B405" s="1" t="n">
        <v>44354.35270833333</v>
      </c>
      <c r="C405" s="1" t="n">
        <v>45948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14465-2025</t>
        </is>
      </c>
      <c r="B406" s="1" t="n">
        <v>45741.57155092592</v>
      </c>
      <c r="C406" s="1" t="n">
        <v>45948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19939-2024</t>
        </is>
      </c>
      <c r="B407" s="1" t="n">
        <v>45433.61042824074</v>
      </c>
      <c r="C407" s="1" t="n">
        <v>45948</v>
      </c>
      <c r="D407" t="inlineStr">
        <is>
          <t>DALARNAS LÄN</t>
        </is>
      </c>
      <c r="E407" t="inlineStr">
        <is>
          <t>FALUN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13370-2025</t>
        </is>
      </c>
      <c r="B408" s="1" t="n">
        <v>45735.66260416667</v>
      </c>
      <c r="C408" s="1" t="n">
        <v>45948</v>
      </c>
      <c r="D408" t="inlineStr">
        <is>
          <t>DALARNAS LÄN</t>
        </is>
      </c>
      <c r="E408" t="inlineStr">
        <is>
          <t>FALUN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49986-2024</t>
        </is>
      </c>
      <c r="B409" s="1" t="n">
        <v>45597.80002314815</v>
      </c>
      <c r="C409" s="1" t="n">
        <v>45948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22843-2022</t>
        </is>
      </c>
      <c r="B410" s="1" t="n">
        <v>44715.45881944444</v>
      </c>
      <c r="C410" s="1" t="n">
        <v>45948</v>
      </c>
      <c r="D410" t="inlineStr">
        <is>
          <t>DALARNAS LÄN</t>
        </is>
      </c>
      <c r="E410" t="inlineStr">
        <is>
          <t>FALUN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19917-2023</t>
        </is>
      </c>
      <c r="B411" s="1" t="n">
        <v>45054.44313657407</v>
      </c>
      <c r="C411" s="1" t="n">
        <v>45948</v>
      </c>
      <c r="D411" t="inlineStr">
        <is>
          <t>DALARNAS LÄN</t>
        </is>
      </c>
      <c r="E411" t="inlineStr">
        <is>
          <t>FALUN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54216-2023</t>
        </is>
      </c>
      <c r="B412" s="1" t="n">
        <v>45232.57947916666</v>
      </c>
      <c r="C412" s="1" t="n">
        <v>45948</v>
      </c>
      <c r="D412" t="inlineStr">
        <is>
          <t>DALARNAS LÄN</t>
        </is>
      </c>
      <c r="E412" t="inlineStr">
        <is>
          <t>FALUN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51233-2023</t>
        </is>
      </c>
      <c r="B413" s="1" t="n">
        <v>45219.46238425926</v>
      </c>
      <c r="C413" s="1" t="n">
        <v>45948</v>
      </c>
      <c r="D413" t="inlineStr">
        <is>
          <t>DALARNAS LÄN</t>
        </is>
      </c>
      <c r="E413" t="inlineStr">
        <is>
          <t>FALUN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19707-2025</t>
        </is>
      </c>
      <c r="B414" s="1" t="n">
        <v>45771</v>
      </c>
      <c r="C414" s="1" t="n">
        <v>45948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60088-2022</t>
        </is>
      </c>
      <c r="B415" s="1" t="n">
        <v>44909</v>
      </c>
      <c r="C415" s="1" t="n">
        <v>45948</v>
      </c>
      <c r="D415" t="inlineStr">
        <is>
          <t>DALARNAS LÄN</t>
        </is>
      </c>
      <c r="E415" t="inlineStr">
        <is>
          <t>FALUN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19860-2025</t>
        </is>
      </c>
      <c r="B416" s="1" t="n">
        <v>45771.53363425926</v>
      </c>
      <c r="C416" s="1" t="n">
        <v>45948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19895-2025</t>
        </is>
      </c>
      <c r="B417" s="1" t="n">
        <v>45771.58298611111</v>
      </c>
      <c r="C417" s="1" t="n">
        <v>45948</v>
      </c>
      <c r="D417" t="inlineStr">
        <is>
          <t>DALARNAS LÄN</t>
        </is>
      </c>
      <c r="E417" t="inlineStr">
        <is>
          <t>FALUN</t>
        </is>
      </c>
      <c r="G417" t="n">
        <v>9.6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56768-2024</t>
        </is>
      </c>
      <c r="B418" s="1" t="n">
        <v>45628.4153125</v>
      </c>
      <c r="C418" s="1" t="n">
        <v>45948</v>
      </c>
      <c r="D418" t="inlineStr">
        <is>
          <t>DALARNAS LÄN</t>
        </is>
      </c>
      <c r="E418" t="inlineStr">
        <is>
          <t>FALUN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7656-2023</t>
        </is>
      </c>
      <c r="B419" s="1" t="n">
        <v>44972</v>
      </c>
      <c r="C419" s="1" t="n">
        <v>45948</v>
      </c>
      <c r="D419" t="inlineStr">
        <is>
          <t>DALARNAS LÄN</t>
        </is>
      </c>
      <c r="E419" t="inlineStr">
        <is>
          <t>FALUN</t>
        </is>
      </c>
      <c r="G419" t="n">
        <v>26.1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37293-2021</t>
        </is>
      </c>
      <c r="B420" s="1" t="n">
        <v>44397</v>
      </c>
      <c r="C420" s="1" t="n">
        <v>45948</v>
      </c>
      <c r="D420" t="inlineStr">
        <is>
          <t>DALARNAS LÄN</t>
        </is>
      </c>
      <c r="E420" t="inlineStr">
        <is>
          <t>FALUN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47631-2023</t>
        </is>
      </c>
      <c r="B421" s="1" t="n">
        <v>45203</v>
      </c>
      <c r="C421" s="1" t="n">
        <v>45948</v>
      </c>
      <c r="D421" t="inlineStr">
        <is>
          <t>DALARNAS LÄN</t>
        </is>
      </c>
      <c r="E421" t="inlineStr">
        <is>
          <t>FALUN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17225-2025</t>
        </is>
      </c>
      <c r="B422" s="1" t="n">
        <v>45756.46113425926</v>
      </c>
      <c r="C422" s="1" t="n">
        <v>45948</v>
      </c>
      <c r="D422" t="inlineStr">
        <is>
          <t>DALARNAS LÄN</t>
        </is>
      </c>
      <c r="E422" t="inlineStr">
        <is>
          <t>FALUN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3133-2025</t>
        </is>
      </c>
      <c r="B423" s="1" t="n">
        <v>45678</v>
      </c>
      <c r="C423" s="1" t="n">
        <v>45948</v>
      </c>
      <c r="D423" t="inlineStr">
        <is>
          <t>DALARNAS LÄN</t>
        </is>
      </c>
      <c r="E423" t="inlineStr">
        <is>
          <t>FALUN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38748-2025</t>
        </is>
      </c>
      <c r="B424" s="1" t="n">
        <v>45887.38813657407</v>
      </c>
      <c r="C424" s="1" t="n">
        <v>45948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1010-2023</t>
        </is>
      </c>
      <c r="B425" s="1" t="n">
        <v>44935</v>
      </c>
      <c r="C425" s="1" t="n">
        <v>45948</v>
      </c>
      <c r="D425" t="inlineStr">
        <is>
          <t>DALARNAS LÄN</t>
        </is>
      </c>
      <c r="E425" t="inlineStr">
        <is>
          <t>FALUN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13220-2025</t>
        </is>
      </c>
      <c r="B426" s="1" t="n">
        <v>45735.45020833334</v>
      </c>
      <c r="C426" s="1" t="n">
        <v>45948</v>
      </c>
      <c r="D426" t="inlineStr">
        <is>
          <t>DALARNAS LÄN</t>
        </is>
      </c>
      <c r="E426" t="inlineStr">
        <is>
          <t>FALUN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37337-2023</t>
        </is>
      </c>
      <c r="B427" s="1" t="n">
        <v>45156.4499074074</v>
      </c>
      <c r="C427" s="1" t="n">
        <v>45948</v>
      </c>
      <c r="D427" t="inlineStr">
        <is>
          <t>DALARNAS LÄN</t>
        </is>
      </c>
      <c r="E427" t="inlineStr">
        <is>
          <t>FALUN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17202-2023</t>
        </is>
      </c>
      <c r="B428" s="1" t="n">
        <v>45034</v>
      </c>
      <c r="C428" s="1" t="n">
        <v>45948</v>
      </c>
      <c r="D428" t="inlineStr">
        <is>
          <t>DALARNAS LÄN</t>
        </is>
      </c>
      <c r="E428" t="inlineStr">
        <is>
          <t>FALUN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42953-2022</t>
        </is>
      </c>
      <c r="B429" s="1" t="n">
        <v>44833.40231481481</v>
      </c>
      <c r="C429" s="1" t="n">
        <v>45948</v>
      </c>
      <c r="D429" t="inlineStr">
        <is>
          <t>DALARNAS LÄN</t>
        </is>
      </c>
      <c r="E429" t="inlineStr">
        <is>
          <t>FALUN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42765-2024</t>
        </is>
      </c>
      <c r="B430" s="1" t="n">
        <v>45566.50581018518</v>
      </c>
      <c r="C430" s="1" t="n">
        <v>45948</v>
      </c>
      <c r="D430" t="inlineStr">
        <is>
          <t>DALARNAS LÄN</t>
        </is>
      </c>
      <c r="E430" t="inlineStr">
        <is>
          <t>FALUN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56557-2024</t>
        </is>
      </c>
      <c r="B431" s="1" t="n">
        <v>45625.57991898148</v>
      </c>
      <c r="C431" s="1" t="n">
        <v>45948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15.8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14484-2024</t>
        </is>
      </c>
      <c r="B432" s="1" t="n">
        <v>45394.57233796296</v>
      </c>
      <c r="C432" s="1" t="n">
        <v>45948</v>
      </c>
      <c r="D432" t="inlineStr">
        <is>
          <t>DALARNAS LÄN</t>
        </is>
      </c>
      <c r="E432" t="inlineStr">
        <is>
          <t>FALUN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50241-2024</t>
        </is>
      </c>
      <c r="B433" s="1" t="n">
        <v>45600.56348379629</v>
      </c>
      <c r="C433" s="1" t="n">
        <v>45948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32584-2024</t>
        </is>
      </c>
      <c r="B434" s="1" t="n">
        <v>45513.58015046296</v>
      </c>
      <c r="C434" s="1" t="n">
        <v>45948</v>
      </c>
      <c r="D434" t="inlineStr">
        <is>
          <t>DALARNAS LÄN</t>
        </is>
      </c>
      <c r="E434" t="inlineStr">
        <is>
          <t>FALUN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60094-2023</t>
        </is>
      </c>
      <c r="B435" s="1" t="n">
        <v>45258</v>
      </c>
      <c r="C435" s="1" t="n">
        <v>45948</v>
      </c>
      <c r="D435" t="inlineStr">
        <is>
          <t>DALARNAS LÄN</t>
        </is>
      </c>
      <c r="E435" t="inlineStr">
        <is>
          <t>FALUN</t>
        </is>
      </c>
      <c r="G435" t="n">
        <v>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48702-2022</t>
        </is>
      </c>
      <c r="B436" s="1" t="n">
        <v>44859.48425925926</v>
      </c>
      <c r="C436" s="1" t="n">
        <v>45948</v>
      </c>
      <c r="D436" t="inlineStr">
        <is>
          <t>DALARNAS LÄN</t>
        </is>
      </c>
      <c r="E436" t="inlineStr">
        <is>
          <t>FALUN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54909-2024</t>
        </is>
      </c>
      <c r="B437" s="1" t="n">
        <v>45618.68392361111</v>
      </c>
      <c r="C437" s="1" t="n">
        <v>45948</v>
      </c>
      <c r="D437" t="inlineStr">
        <is>
          <t>DALARNAS LÄN</t>
        </is>
      </c>
      <c r="E437" t="inlineStr">
        <is>
          <t>FALUN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22663-2023</t>
        </is>
      </c>
      <c r="B438" s="1" t="n">
        <v>45071.62336805555</v>
      </c>
      <c r="C438" s="1" t="n">
        <v>45948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35446-2024</t>
        </is>
      </c>
      <c r="B439" s="1" t="n">
        <v>45531.43714120371</v>
      </c>
      <c r="C439" s="1" t="n">
        <v>45948</v>
      </c>
      <c r="D439" t="inlineStr">
        <is>
          <t>DALARNAS LÄN</t>
        </is>
      </c>
      <c r="E439" t="inlineStr">
        <is>
          <t>FALUN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15174-2024</t>
        </is>
      </c>
      <c r="B440" s="1" t="n">
        <v>45400.35174768518</v>
      </c>
      <c r="C440" s="1" t="n">
        <v>45948</v>
      </c>
      <c r="D440" t="inlineStr">
        <is>
          <t>DALARNAS LÄN</t>
        </is>
      </c>
      <c r="E440" t="inlineStr">
        <is>
          <t>FALUN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58411-2024</t>
        </is>
      </c>
      <c r="B441" s="1" t="n">
        <v>45634.75663194444</v>
      </c>
      <c r="C441" s="1" t="n">
        <v>45948</v>
      </c>
      <c r="D441" t="inlineStr">
        <is>
          <t>DALARNAS LÄN</t>
        </is>
      </c>
      <c r="E441" t="inlineStr">
        <is>
          <t>FALUN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46959-2023</t>
        </is>
      </c>
      <c r="B442" s="1" t="n">
        <v>45201</v>
      </c>
      <c r="C442" s="1" t="n">
        <v>45948</v>
      </c>
      <c r="D442" t="inlineStr">
        <is>
          <t>DALARNAS LÄN</t>
        </is>
      </c>
      <c r="E442" t="inlineStr">
        <is>
          <t>FALUN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53067-2024</t>
        </is>
      </c>
      <c r="B443" s="1" t="n">
        <v>45611.47604166667</v>
      </c>
      <c r="C443" s="1" t="n">
        <v>45948</v>
      </c>
      <c r="D443" t="inlineStr">
        <is>
          <t>DALARNAS LÄN</t>
        </is>
      </c>
      <c r="E443" t="inlineStr">
        <is>
          <t>FALUN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20954-2025</t>
        </is>
      </c>
      <c r="B444" s="1" t="n">
        <v>45777.44325231481</v>
      </c>
      <c r="C444" s="1" t="n">
        <v>45948</v>
      </c>
      <c r="D444" t="inlineStr">
        <is>
          <t>DALARNAS LÄN</t>
        </is>
      </c>
      <c r="E444" t="inlineStr">
        <is>
          <t>FALUN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20680-2025</t>
        </is>
      </c>
      <c r="B445" s="1" t="n">
        <v>45776.44912037037</v>
      </c>
      <c r="C445" s="1" t="n">
        <v>45948</v>
      </c>
      <c r="D445" t="inlineStr">
        <is>
          <t>DALARNAS LÄN</t>
        </is>
      </c>
      <c r="E445" t="inlineStr">
        <is>
          <t>FALUN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24729-2023</t>
        </is>
      </c>
      <c r="B446" s="1" t="n">
        <v>45084.57733796296</v>
      </c>
      <c r="C446" s="1" t="n">
        <v>45948</v>
      </c>
      <c r="D446" t="inlineStr">
        <is>
          <t>DALARNAS LÄN</t>
        </is>
      </c>
      <c r="E446" t="inlineStr">
        <is>
          <t>FALUN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27679-2024</t>
        </is>
      </c>
      <c r="B447" s="1" t="n">
        <v>45475.26847222223</v>
      </c>
      <c r="C447" s="1" t="n">
        <v>45948</v>
      </c>
      <c r="D447" t="inlineStr">
        <is>
          <t>DALARNAS LÄN</t>
        </is>
      </c>
      <c r="E447" t="inlineStr">
        <is>
          <t>FALUN</t>
        </is>
      </c>
      <c r="F447" t="inlineStr">
        <is>
          <t>Bergvik skog väst AB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14553-2025</t>
        </is>
      </c>
      <c r="B448" s="1" t="n">
        <v>45741</v>
      </c>
      <c r="C448" s="1" t="n">
        <v>45948</v>
      </c>
      <c r="D448" t="inlineStr">
        <is>
          <t>DALARNAS LÄN</t>
        </is>
      </c>
      <c r="E448" t="inlineStr">
        <is>
          <t>FALUN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37750-2023</t>
        </is>
      </c>
      <c r="B449" s="1" t="n">
        <v>45159</v>
      </c>
      <c r="C449" s="1" t="n">
        <v>45948</v>
      </c>
      <c r="D449" t="inlineStr">
        <is>
          <t>DALARNAS LÄN</t>
        </is>
      </c>
      <c r="E449" t="inlineStr">
        <is>
          <t>FALUN</t>
        </is>
      </c>
      <c r="G449" t="n">
        <v>20.2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55290-2022</t>
        </is>
      </c>
      <c r="B450" s="1" t="n">
        <v>44887</v>
      </c>
      <c r="C450" s="1" t="n">
        <v>45948</v>
      </c>
      <c r="D450" t="inlineStr">
        <is>
          <t>DALARNAS LÄN</t>
        </is>
      </c>
      <c r="E450" t="inlineStr">
        <is>
          <t>FALUN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20684-2025</t>
        </is>
      </c>
      <c r="B451" s="1" t="n">
        <v>45776.45123842593</v>
      </c>
      <c r="C451" s="1" t="n">
        <v>45948</v>
      </c>
      <c r="D451" t="inlineStr">
        <is>
          <t>DALARNAS LÄN</t>
        </is>
      </c>
      <c r="E451" t="inlineStr">
        <is>
          <t>FALUN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51510-2023</t>
        </is>
      </c>
      <c r="B452" s="1" t="n">
        <v>45222</v>
      </c>
      <c r="C452" s="1" t="n">
        <v>45948</v>
      </c>
      <c r="D452" t="inlineStr">
        <is>
          <t>DALARNAS LÄN</t>
        </is>
      </c>
      <c r="E452" t="inlineStr">
        <is>
          <t>FALUN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20792-2025</t>
        </is>
      </c>
      <c r="B453" s="1" t="n">
        <v>45776.63219907408</v>
      </c>
      <c r="C453" s="1" t="n">
        <v>45948</v>
      </c>
      <c r="D453" t="inlineStr">
        <is>
          <t>DALARNAS LÄN</t>
        </is>
      </c>
      <c r="E453" t="inlineStr">
        <is>
          <t>FALUN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20966-2025</t>
        </is>
      </c>
      <c r="B454" s="1" t="n">
        <v>45777.45166666667</v>
      </c>
      <c r="C454" s="1" t="n">
        <v>45948</v>
      </c>
      <c r="D454" t="inlineStr">
        <is>
          <t>DALARNAS LÄN</t>
        </is>
      </c>
      <c r="E454" t="inlineStr">
        <is>
          <t>FALUN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20982-2025</t>
        </is>
      </c>
      <c r="B455" s="1" t="n">
        <v>45777</v>
      </c>
      <c r="C455" s="1" t="n">
        <v>45948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36579-2024</t>
        </is>
      </c>
      <c r="B456" s="1" t="n">
        <v>45537.50268518519</v>
      </c>
      <c r="C456" s="1" t="n">
        <v>45948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2906-2022</t>
        </is>
      </c>
      <c r="B457" s="1" t="n">
        <v>44581</v>
      </c>
      <c r="C457" s="1" t="n">
        <v>45948</v>
      </c>
      <c r="D457" t="inlineStr">
        <is>
          <t>DALARNAS LÄN</t>
        </is>
      </c>
      <c r="E457" t="inlineStr">
        <is>
          <t>FALUN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51920-2024</t>
        </is>
      </c>
      <c r="B458" s="1" t="n">
        <v>45607.60989583333</v>
      </c>
      <c r="C458" s="1" t="n">
        <v>45948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53177-2024</t>
        </is>
      </c>
      <c r="B459" s="1" t="n">
        <v>45611</v>
      </c>
      <c r="C459" s="1" t="n">
        <v>45948</v>
      </c>
      <c r="D459" t="inlineStr">
        <is>
          <t>DALARNAS LÄN</t>
        </is>
      </c>
      <c r="E459" t="inlineStr">
        <is>
          <t>FALUN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54834-2024</t>
        </is>
      </c>
      <c r="B460" s="1" t="n">
        <v>45618.55950231481</v>
      </c>
      <c r="C460" s="1" t="n">
        <v>45948</v>
      </c>
      <c r="D460" t="inlineStr">
        <is>
          <t>DALARNAS LÄN</t>
        </is>
      </c>
      <c r="E460" t="inlineStr">
        <is>
          <t>FALUN</t>
        </is>
      </c>
      <c r="F460" t="inlineStr">
        <is>
          <t>Bergvik skog väst AB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10268-2024</t>
        </is>
      </c>
      <c r="B461" s="1" t="n">
        <v>45365.44188657407</v>
      </c>
      <c r="C461" s="1" t="n">
        <v>45948</v>
      </c>
      <c r="D461" t="inlineStr">
        <is>
          <t>DALARNAS LÄN</t>
        </is>
      </c>
      <c r="E461" t="inlineStr">
        <is>
          <t>FALUN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19309-2024</t>
        </is>
      </c>
      <c r="B462" s="1" t="n">
        <v>45428</v>
      </c>
      <c r="C462" s="1" t="n">
        <v>45948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19310-2024</t>
        </is>
      </c>
      <c r="B463" s="1" t="n">
        <v>45428</v>
      </c>
      <c r="C463" s="1" t="n">
        <v>45948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44183-2024</t>
        </is>
      </c>
      <c r="B464" s="1" t="n">
        <v>45572.89640046296</v>
      </c>
      <c r="C464" s="1" t="n">
        <v>45948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1509-2024</t>
        </is>
      </c>
      <c r="B465" s="1" t="n">
        <v>45306</v>
      </c>
      <c r="C465" s="1" t="n">
        <v>45948</v>
      </c>
      <c r="D465" t="inlineStr">
        <is>
          <t>DALARNAS LÄN</t>
        </is>
      </c>
      <c r="E465" t="inlineStr">
        <is>
          <t>FALUN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46538-2025</t>
        </is>
      </c>
      <c r="B466" s="1" t="n">
        <v>45926.34296296296</v>
      </c>
      <c r="C466" s="1" t="n">
        <v>45948</v>
      </c>
      <c r="D466" t="inlineStr">
        <is>
          <t>DALARNAS LÄN</t>
        </is>
      </c>
      <c r="E466" t="inlineStr">
        <is>
          <t>FALUN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21649-2025</t>
        </is>
      </c>
      <c r="B467" s="1" t="n">
        <v>45783.43987268519</v>
      </c>
      <c r="C467" s="1" t="n">
        <v>45948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29880-2024</t>
        </is>
      </c>
      <c r="B468" s="1" t="n">
        <v>45486.57902777778</v>
      </c>
      <c r="C468" s="1" t="n">
        <v>45948</v>
      </c>
      <c r="D468" t="inlineStr">
        <is>
          <t>DALARNAS LÄN</t>
        </is>
      </c>
      <c r="E468" t="inlineStr">
        <is>
          <t>FALUN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26773-2024</t>
        </is>
      </c>
      <c r="B469" s="1" t="n">
        <v>45470.47591435185</v>
      </c>
      <c r="C469" s="1" t="n">
        <v>45948</v>
      </c>
      <c r="D469" t="inlineStr">
        <is>
          <t>DALARNAS LÄN</t>
        </is>
      </c>
      <c r="E469" t="inlineStr">
        <is>
          <t>FALUN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43755-2023</t>
        </is>
      </c>
      <c r="B470" s="1" t="n">
        <v>45187</v>
      </c>
      <c r="C470" s="1" t="n">
        <v>45948</v>
      </c>
      <c r="D470" t="inlineStr">
        <is>
          <t>DALARNAS LÄN</t>
        </is>
      </c>
      <c r="E470" t="inlineStr">
        <is>
          <t>FALUN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6936-2024</t>
        </is>
      </c>
      <c r="B471" s="1" t="n">
        <v>45343</v>
      </c>
      <c r="C471" s="1" t="n">
        <v>45948</v>
      </c>
      <c r="D471" t="inlineStr">
        <is>
          <t>DALARNAS LÄN</t>
        </is>
      </c>
      <c r="E471" t="inlineStr">
        <is>
          <t>FALUN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35941-2023</t>
        </is>
      </c>
      <c r="B472" s="1" t="n">
        <v>45148</v>
      </c>
      <c r="C472" s="1" t="n">
        <v>45948</v>
      </c>
      <c r="D472" t="inlineStr">
        <is>
          <t>DALARNAS LÄN</t>
        </is>
      </c>
      <c r="E472" t="inlineStr">
        <is>
          <t>FALUN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43187-2024</t>
        </is>
      </c>
      <c r="B473" s="1" t="n">
        <v>45567.67040509259</v>
      </c>
      <c r="C473" s="1" t="n">
        <v>45948</v>
      </c>
      <c r="D473" t="inlineStr">
        <is>
          <t>DALARNAS LÄN</t>
        </is>
      </c>
      <c r="E473" t="inlineStr">
        <is>
          <t>FALUN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25590-2024</t>
        </is>
      </c>
      <c r="B474" s="1" t="n">
        <v>45463</v>
      </c>
      <c r="C474" s="1" t="n">
        <v>45948</v>
      </c>
      <c r="D474" t="inlineStr">
        <is>
          <t>DALARNAS LÄN</t>
        </is>
      </c>
      <c r="E474" t="inlineStr">
        <is>
          <t>FALUN</t>
        </is>
      </c>
      <c r="G474" t="n">
        <v>12.2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39186-2025</t>
        </is>
      </c>
      <c r="B475" s="1" t="n">
        <v>45888.66804398148</v>
      </c>
      <c r="C475" s="1" t="n">
        <v>45948</v>
      </c>
      <c r="D475" t="inlineStr">
        <is>
          <t>DALARNAS LÄN</t>
        </is>
      </c>
      <c r="E475" t="inlineStr">
        <is>
          <t>FALUN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24625-2024</t>
        </is>
      </c>
      <c r="B476" s="1" t="n">
        <v>45460.50371527778</v>
      </c>
      <c r="C476" s="1" t="n">
        <v>45948</v>
      </c>
      <c r="D476" t="inlineStr">
        <is>
          <t>DALARNAS LÄN</t>
        </is>
      </c>
      <c r="E476" t="inlineStr">
        <is>
          <t>FALUN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28123-2024</t>
        </is>
      </c>
      <c r="B477" s="1" t="n">
        <v>45476</v>
      </c>
      <c r="C477" s="1" t="n">
        <v>45948</v>
      </c>
      <c r="D477" t="inlineStr">
        <is>
          <t>DALARNAS LÄN</t>
        </is>
      </c>
      <c r="E477" t="inlineStr">
        <is>
          <t>FALUN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28724-2024</t>
        </is>
      </c>
      <c r="B478" s="1" t="n">
        <v>45478.55324074074</v>
      </c>
      <c r="C478" s="1" t="n">
        <v>45948</v>
      </c>
      <c r="D478" t="inlineStr">
        <is>
          <t>DALARNAS LÄN</t>
        </is>
      </c>
      <c r="E478" t="inlineStr">
        <is>
          <t>FALUN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15790-2024</t>
        </is>
      </c>
      <c r="B479" s="1" t="n">
        <v>45404.62193287037</v>
      </c>
      <c r="C479" s="1" t="n">
        <v>45948</v>
      </c>
      <c r="D479" t="inlineStr">
        <is>
          <t>DALARNAS LÄN</t>
        </is>
      </c>
      <c r="E479" t="inlineStr">
        <is>
          <t>FALUN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33408-2024</t>
        </is>
      </c>
      <c r="B480" s="1" t="n">
        <v>45519.49454861111</v>
      </c>
      <c r="C480" s="1" t="n">
        <v>45948</v>
      </c>
      <c r="D480" t="inlineStr">
        <is>
          <t>DALARNAS LÄN</t>
        </is>
      </c>
      <c r="E480" t="inlineStr">
        <is>
          <t>FALUN</t>
        </is>
      </c>
      <c r="F480" t="inlineStr">
        <is>
          <t>Bergvik skog väst AB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39187-2025</t>
        </is>
      </c>
      <c r="B481" s="1" t="n">
        <v>45888.6709375</v>
      </c>
      <c r="C481" s="1" t="n">
        <v>45948</v>
      </c>
      <c r="D481" t="inlineStr">
        <is>
          <t>DALARNAS LÄN</t>
        </is>
      </c>
      <c r="E481" t="inlineStr">
        <is>
          <t>FALUN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39297-2025</t>
        </is>
      </c>
      <c r="B482" s="1" t="n">
        <v>45888</v>
      </c>
      <c r="C482" s="1" t="n">
        <v>45948</v>
      </c>
      <c r="D482" t="inlineStr">
        <is>
          <t>DALARNAS LÄN</t>
        </is>
      </c>
      <c r="E482" t="inlineStr">
        <is>
          <t>FALUN</t>
        </is>
      </c>
      <c r="F482" t="inlineStr">
        <is>
          <t>Allmännings- och besparingsskogar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22097-2025</t>
        </is>
      </c>
      <c r="B483" s="1" t="n">
        <v>45785</v>
      </c>
      <c r="C483" s="1" t="n">
        <v>45948</v>
      </c>
      <c r="D483" t="inlineStr">
        <is>
          <t>DALARNAS LÄN</t>
        </is>
      </c>
      <c r="E483" t="inlineStr">
        <is>
          <t>FALUN</t>
        </is>
      </c>
      <c r="F483" t="inlineStr">
        <is>
          <t>Bergvik skog väst AB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12224-2022</t>
        </is>
      </c>
      <c r="B484" s="1" t="n">
        <v>44637.3625925926</v>
      </c>
      <c r="C484" s="1" t="n">
        <v>45948</v>
      </c>
      <c r="D484" t="inlineStr">
        <is>
          <t>DALARNAS LÄN</t>
        </is>
      </c>
      <c r="E484" t="inlineStr">
        <is>
          <t>FALUN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39872-2022</t>
        </is>
      </c>
      <c r="B485" s="1" t="n">
        <v>44819.62913194444</v>
      </c>
      <c r="C485" s="1" t="n">
        <v>45948</v>
      </c>
      <c r="D485" t="inlineStr">
        <is>
          <t>DALARNAS LÄN</t>
        </is>
      </c>
      <c r="E485" t="inlineStr">
        <is>
          <t>FALUN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22321-2024</t>
        </is>
      </c>
      <c r="B486" s="1" t="n">
        <v>45446.57864583333</v>
      </c>
      <c r="C486" s="1" t="n">
        <v>45948</v>
      </c>
      <c r="D486" t="inlineStr">
        <is>
          <t>DALARNAS LÄN</t>
        </is>
      </c>
      <c r="E486" t="inlineStr">
        <is>
          <t>FALUN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13118-2024</t>
        </is>
      </c>
      <c r="B487" s="1" t="n">
        <v>45385.80540509259</v>
      </c>
      <c r="C487" s="1" t="n">
        <v>45948</v>
      </c>
      <c r="D487" t="inlineStr">
        <is>
          <t>DALARNAS LÄN</t>
        </is>
      </c>
      <c r="E487" t="inlineStr">
        <is>
          <t>FALUN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11109-2024</t>
        </is>
      </c>
      <c r="B488" s="1" t="n">
        <v>45371.36216435185</v>
      </c>
      <c r="C488" s="1" t="n">
        <v>45948</v>
      </c>
      <c r="D488" t="inlineStr">
        <is>
          <t>DALARNAS LÄN</t>
        </is>
      </c>
      <c r="E488" t="inlineStr">
        <is>
          <t>FALUN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42680-2023</t>
        </is>
      </c>
      <c r="B489" s="1" t="n">
        <v>45181.57961805556</v>
      </c>
      <c r="C489" s="1" t="n">
        <v>45948</v>
      </c>
      <c r="D489" t="inlineStr">
        <is>
          <t>DALARNAS LÄN</t>
        </is>
      </c>
      <c r="E489" t="inlineStr">
        <is>
          <t>FALUN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52856-2023</t>
        </is>
      </c>
      <c r="B490" s="1" t="n">
        <v>45226</v>
      </c>
      <c r="C490" s="1" t="n">
        <v>45948</v>
      </c>
      <c r="D490" t="inlineStr">
        <is>
          <t>DALARNAS LÄN</t>
        </is>
      </c>
      <c r="E490" t="inlineStr">
        <is>
          <t>FALUN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39305-2025</t>
        </is>
      </c>
      <c r="B491" s="1" t="n">
        <v>45889.45498842592</v>
      </c>
      <c r="C491" s="1" t="n">
        <v>45948</v>
      </c>
      <c r="D491" t="inlineStr">
        <is>
          <t>DALARNAS LÄN</t>
        </is>
      </c>
      <c r="E491" t="inlineStr">
        <is>
          <t>FALUN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51870-2022</t>
        </is>
      </c>
      <c r="B492" s="1" t="n">
        <v>44872</v>
      </c>
      <c r="C492" s="1" t="n">
        <v>45948</v>
      </c>
      <c r="D492" t="inlineStr">
        <is>
          <t>DALARNAS LÄN</t>
        </is>
      </c>
      <c r="E492" t="inlineStr">
        <is>
          <t>FALUN</t>
        </is>
      </c>
      <c r="F492" t="inlineStr">
        <is>
          <t>Bergvik skog väst AB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2463-2024</t>
        </is>
      </c>
      <c r="B493" s="1" t="n">
        <v>45313.33021990741</v>
      </c>
      <c r="C493" s="1" t="n">
        <v>45948</v>
      </c>
      <c r="D493" t="inlineStr">
        <is>
          <t>DALARNAS LÄN</t>
        </is>
      </c>
      <c r="E493" t="inlineStr">
        <is>
          <t>FALUN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35894-2024</t>
        </is>
      </c>
      <c r="B494" s="1" t="n">
        <v>45533.38748842593</v>
      </c>
      <c r="C494" s="1" t="n">
        <v>45948</v>
      </c>
      <c r="D494" t="inlineStr">
        <is>
          <t>DALARNAS LÄN</t>
        </is>
      </c>
      <c r="E494" t="inlineStr">
        <is>
          <t>FALUN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63312-2023</t>
        </is>
      </c>
      <c r="B495" s="1" t="n">
        <v>45274</v>
      </c>
      <c r="C495" s="1" t="n">
        <v>45948</v>
      </c>
      <c r="D495" t="inlineStr">
        <is>
          <t>DALARNAS LÄN</t>
        </is>
      </c>
      <c r="E495" t="inlineStr">
        <is>
          <t>FALUN</t>
        </is>
      </c>
      <c r="G495" t="n">
        <v>16.2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35530-2024</t>
        </is>
      </c>
      <c r="B496" s="1" t="n">
        <v>45531.58420138889</v>
      </c>
      <c r="C496" s="1" t="n">
        <v>45948</v>
      </c>
      <c r="D496" t="inlineStr">
        <is>
          <t>DALARNAS LÄN</t>
        </is>
      </c>
      <c r="E496" t="inlineStr">
        <is>
          <t>FALUN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5818-2024</t>
        </is>
      </c>
      <c r="B497" s="1" t="n">
        <v>45335.54880787037</v>
      </c>
      <c r="C497" s="1" t="n">
        <v>45948</v>
      </c>
      <c r="D497" t="inlineStr">
        <is>
          <t>DALARNAS LÄN</t>
        </is>
      </c>
      <c r="E497" t="inlineStr">
        <is>
          <t>FALUN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39276-2025</t>
        </is>
      </c>
      <c r="B498" s="1" t="n">
        <v>45889.39368055556</v>
      </c>
      <c r="C498" s="1" t="n">
        <v>45948</v>
      </c>
      <c r="D498" t="inlineStr">
        <is>
          <t>DALARNAS LÄN</t>
        </is>
      </c>
      <c r="E498" t="inlineStr">
        <is>
          <t>FALUN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47407-2025</t>
        </is>
      </c>
      <c r="B499" s="1" t="n">
        <v>45930.61326388889</v>
      </c>
      <c r="C499" s="1" t="n">
        <v>45948</v>
      </c>
      <c r="D499" t="inlineStr">
        <is>
          <t>DALARNAS LÄN</t>
        </is>
      </c>
      <c r="E499" t="inlineStr">
        <is>
          <t>FALUN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15535-2023</t>
        </is>
      </c>
      <c r="B500" s="1" t="n">
        <v>45020.56026620371</v>
      </c>
      <c r="C500" s="1" t="n">
        <v>45948</v>
      </c>
      <c r="D500" t="inlineStr">
        <is>
          <t>DALARNAS LÄN</t>
        </is>
      </c>
      <c r="E500" t="inlineStr">
        <is>
          <t>FALUN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47403-2025</t>
        </is>
      </c>
      <c r="B501" s="1" t="n">
        <v>45930.60982638889</v>
      </c>
      <c r="C501" s="1" t="n">
        <v>45948</v>
      </c>
      <c r="D501" t="inlineStr">
        <is>
          <t>DALARNAS LÄN</t>
        </is>
      </c>
      <c r="E501" t="inlineStr">
        <is>
          <t>FALUN</t>
        </is>
      </c>
      <c r="F501" t="inlineStr">
        <is>
          <t>Bergvik skog väst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7902-2024</t>
        </is>
      </c>
      <c r="B502" s="1" t="n">
        <v>45350</v>
      </c>
      <c r="C502" s="1" t="n">
        <v>45948</v>
      </c>
      <c r="D502" t="inlineStr">
        <is>
          <t>DALARNAS LÄN</t>
        </is>
      </c>
      <c r="E502" t="inlineStr">
        <is>
          <t>FALUN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1307-2025</t>
        </is>
      </c>
      <c r="B503" s="1" t="n">
        <v>45667.55133101852</v>
      </c>
      <c r="C503" s="1" t="n">
        <v>45948</v>
      </c>
      <c r="D503" t="inlineStr">
        <is>
          <t>DALARNAS LÄN</t>
        </is>
      </c>
      <c r="E503" t="inlineStr">
        <is>
          <t>FALUN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38998-2025</t>
        </is>
      </c>
      <c r="B504" s="1" t="n">
        <v>45888.34069444444</v>
      </c>
      <c r="C504" s="1" t="n">
        <v>45948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39406-2025</t>
        </is>
      </c>
      <c r="B505" s="1" t="n">
        <v>45889.63824074074</v>
      </c>
      <c r="C505" s="1" t="n">
        <v>45948</v>
      </c>
      <c r="D505" t="inlineStr">
        <is>
          <t>DALARNAS LÄN</t>
        </is>
      </c>
      <c r="E505" t="inlineStr">
        <is>
          <t>FALUN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5169-2024</t>
        </is>
      </c>
      <c r="B506" s="1" t="n">
        <v>45330</v>
      </c>
      <c r="C506" s="1" t="n">
        <v>45948</v>
      </c>
      <c r="D506" t="inlineStr">
        <is>
          <t>DALARNAS LÄN</t>
        </is>
      </c>
      <c r="E506" t="inlineStr">
        <is>
          <t>FALUN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48309-2025</t>
        </is>
      </c>
      <c r="B507" s="1" t="n">
        <v>45933.61548611111</v>
      </c>
      <c r="C507" s="1" t="n">
        <v>45948</v>
      </c>
      <c r="D507" t="inlineStr">
        <is>
          <t>DALARNAS LÄN</t>
        </is>
      </c>
      <c r="E507" t="inlineStr">
        <is>
          <t>FALUN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53090-2024</t>
        </is>
      </c>
      <c r="B508" s="1" t="n">
        <v>45611.51700231482</v>
      </c>
      <c r="C508" s="1" t="n">
        <v>45948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8.300000000000001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53640-2024</t>
        </is>
      </c>
      <c r="B509" s="1" t="n">
        <v>45614.87096064815</v>
      </c>
      <c r="C509" s="1" t="n">
        <v>45948</v>
      </c>
      <c r="D509" t="inlineStr">
        <is>
          <t>DALARNAS LÄN</t>
        </is>
      </c>
      <c r="E509" t="inlineStr">
        <is>
          <t>FALUN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3209-2022</t>
        </is>
      </c>
      <c r="B510" s="1" t="n">
        <v>44582.6703125</v>
      </c>
      <c r="C510" s="1" t="n">
        <v>45948</v>
      </c>
      <c r="D510" t="inlineStr">
        <is>
          <t>DALARNAS LÄN</t>
        </is>
      </c>
      <c r="E510" t="inlineStr">
        <is>
          <t>FALUN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39824-2022</t>
        </is>
      </c>
      <c r="B511" s="1" t="n">
        <v>44819.57239583333</v>
      </c>
      <c r="C511" s="1" t="n">
        <v>45948</v>
      </c>
      <c r="D511" t="inlineStr">
        <is>
          <t>DALARNAS LÄN</t>
        </is>
      </c>
      <c r="E511" t="inlineStr">
        <is>
          <t>FALUN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48304-2025</t>
        </is>
      </c>
      <c r="B512" s="1" t="n">
        <v>45933.6132175926</v>
      </c>
      <c r="C512" s="1" t="n">
        <v>45948</v>
      </c>
      <c r="D512" t="inlineStr">
        <is>
          <t>DALARNAS LÄN</t>
        </is>
      </c>
      <c r="E512" t="inlineStr">
        <is>
          <t>FALUN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48387-2025</t>
        </is>
      </c>
      <c r="B513" s="1" t="n">
        <v>45933.85835648148</v>
      </c>
      <c r="C513" s="1" t="n">
        <v>45948</v>
      </c>
      <c r="D513" t="inlineStr">
        <is>
          <t>DALARNAS LÄN</t>
        </is>
      </c>
      <c r="E513" t="inlineStr">
        <is>
          <t>FALUN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58336-2022</t>
        </is>
      </c>
      <c r="B514" s="1" t="n">
        <v>44901.56976851852</v>
      </c>
      <c r="C514" s="1" t="n">
        <v>45948</v>
      </c>
      <c r="D514" t="inlineStr">
        <is>
          <t>DALARNAS LÄN</t>
        </is>
      </c>
      <c r="E514" t="inlineStr">
        <is>
          <t>FALUN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59398-2020</t>
        </is>
      </c>
      <c r="B515" s="1" t="n">
        <v>44148</v>
      </c>
      <c r="C515" s="1" t="n">
        <v>45948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37709-2024</t>
        </is>
      </c>
      <c r="B516" s="1" t="n">
        <v>45541.62721064815</v>
      </c>
      <c r="C516" s="1" t="n">
        <v>45948</v>
      </c>
      <c r="D516" t="inlineStr">
        <is>
          <t>DALARNAS LÄN</t>
        </is>
      </c>
      <c r="E516" t="inlineStr">
        <is>
          <t>FALUN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10318-2024</t>
        </is>
      </c>
      <c r="B517" s="1" t="n">
        <v>45365.54184027778</v>
      </c>
      <c r="C517" s="1" t="n">
        <v>45948</v>
      </c>
      <c r="D517" t="inlineStr">
        <is>
          <t>DALARNAS LÄN</t>
        </is>
      </c>
      <c r="E517" t="inlineStr">
        <is>
          <t>FALUN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47945-2025</t>
        </is>
      </c>
      <c r="B518" s="1" t="n">
        <v>45932.573125</v>
      </c>
      <c r="C518" s="1" t="n">
        <v>45948</v>
      </c>
      <c r="D518" t="inlineStr">
        <is>
          <t>DALARNAS LÄN</t>
        </is>
      </c>
      <c r="E518" t="inlineStr">
        <is>
          <t>FALUN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35890-2024</t>
        </is>
      </c>
      <c r="B519" s="1" t="n">
        <v>45533.36881944445</v>
      </c>
      <c r="C519" s="1" t="n">
        <v>45948</v>
      </c>
      <c r="D519" t="inlineStr">
        <is>
          <t>DALARNAS LÄN</t>
        </is>
      </c>
      <c r="E519" t="inlineStr">
        <is>
          <t>FALUN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11579-2024</t>
        </is>
      </c>
      <c r="B520" s="1" t="n">
        <v>45373.34085648148</v>
      </c>
      <c r="C520" s="1" t="n">
        <v>45948</v>
      </c>
      <c r="D520" t="inlineStr">
        <is>
          <t>DALARNAS LÄN</t>
        </is>
      </c>
      <c r="E520" t="inlineStr">
        <is>
          <t>FALUN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11584-2024</t>
        </is>
      </c>
      <c r="B521" s="1" t="n">
        <v>45373.36180555556</v>
      </c>
      <c r="C521" s="1" t="n">
        <v>45948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56136-2024</t>
        </is>
      </c>
      <c r="B522" s="1" t="n">
        <v>45624.4871412037</v>
      </c>
      <c r="C522" s="1" t="n">
        <v>45948</v>
      </c>
      <c r="D522" t="inlineStr">
        <is>
          <t>DALARNAS LÄN</t>
        </is>
      </c>
      <c r="E522" t="inlineStr">
        <is>
          <t>FALUN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10199-2021</t>
        </is>
      </c>
      <c r="B523" s="1" t="n">
        <v>44256</v>
      </c>
      <c r="C523" s="1" t="n">
        <v>45948</v>
      </c>
      <c r="D523" t="inlineStr">
        <is>
          <t>DALARNAS LÄN</t>
        </is>
      </c>
      <c r="E523" t="inlineStr">
        <is>
          <t>FALUN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56141-2024</t>
        </is>
      </c>
      <c r="B524" s="1" t="n">
        <v>45624.48984953704</v>
      </c>
      <c r="C524" s="1" t="n">
        <v>45948</v>
      </c>
      <c r="D524" t="inlineStr">
        <is>
          <t>DALARNAS LÄN</t>
        </is>
      </c>
      <c r="E524" t="inlineStr">
        <is>
          <t>FALUN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14538-2022</t>
        </is>
      </c>
      <c r="B525" s="1" t="n">
        <v>44655.4495949074</v>
      </c>
      <c r="C525" s="1" t="n">
        <v>45948</v>
      </c>
      <c r="D525" t="inlineStr">
        <is>
          <t>DALARNAS LÄN</t>
        </is>
      </c>
      <c r="E525" t="inlineStr">
        <is>
          <t>FALUN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52026-2023</t>
        </is>
      </c>
      <c r="B526" s="1" t="n">
        <v>45223.61996527778</v>
      </c>
      <c r="C526" s="1" t="n">
        <v>45948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39639-2025</t>
        </is>
      </c>
      <c r="B527" s="1" t="n">
        <v>45890.60149305555</v>
      </c>
      <c r="C527" s="1" t="n">
        <v>45948</v>
      </c>
      <c r="D527" t="inlineStr">
        <is>
          <t>DALARNAS LÄN</t>
        </is>
      </c>
      <c r="E527" t="inlineStr">
        <is>
          <t>FALUN</t>
        </is>
      </c>
      <c r="F527" t="inlineStr">
        <is>
          <t>Bergvik skog väst AB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47910-2025</t>
        </is>
      </c>
      <c r="B528" s="1" t="n">
        <v>45932.51163194444</v>
      </c>
      <c r="C528" s="1" t="n">
        <v>45948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34603-2021</t>
        </is>
      </c>
      <c r="B529" s="1" t="n">
        <v>44382.49001157407</v>
      </c>
      <c r="C529" s="1" t="n">
        <v>45948</v>
      </c>
      <c r="D529" t="inlineStr">
        <is>
          <t>DALARNAS LÄN</t>
        </is>
      </c>
      <c r="E529" t="inlineStr">
        <is>
          <t>FALUN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47838-2025</t>
        </is>
      </c>
      <c r="B530" s="1" t="n">
        <v>45931</v>
      </c>
      <c r="C530" s="1" t="n">
        <v>45948</v>
      </c>
      <c r="D530" t="inlineStr">
        <is>
          <t>DALARNAS LÄN</t>
        </is>
      </c>
      <c r="E530" t="inlineStr">
        <is>
          <t>FALUN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7755-2024</t>
        </is>
      </c>
      <c r="B531" s="1" t="n">
        <v>45349.5361574074</v>
      </c>
      <c r="C531" s="1" t="n">
        <v>45948</v>
      </c>
      <c r="D531" t="inlineStr">
        <is>
          <t>DALARNAS LÄN</t>
        </is>
      </c>
      <c r="E531" t="inlineStr">
        <is>
          <t>FALUN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50707-2024</t>
        </is>
      </c>
      <c r="B532" s="1" t="n">
        <v>45602.36873842592</v>
      </c>
      <c r="C532" s="1" t="n">
        <v>45948</v>
      </c>
      <c r="D532" t="inlineStr">
        <is>
          <t>DALARNAS LÄN</t>
        </is>
      </c>
      <c r="E532" t="inlineStr">
        <is>
          <t>FALUN</t>
        </is>
      </c>
      <c r="F532" t="inlineStr">
        <is>
          <t>Bergvik skog väst AB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19514-2024</t>
        </is>
      </c>
      <c r="B533" s="1" t="n">
        <v>45429.61107638889</v>
      </c>
      <c r="C533" s="1" t="n">
        <v>45948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15121-2025</t>
        </is>
      </c>
      <c r="B534" s="1" t="n">
        <v>45744.31552083333</v>
      </c>
      <c r="C534" s="1" t="n">
        <v>45948</v>
      </c>
      <c r="D534" t="inlineStr">
        <is>
          <t>DALARNAS LÄN</t>
        </is>
      </c>
      <c r="E534" t="inlineStr">
        <is>
          <t>FALUN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12926-2025</t>
        </is>
      </c>
      <c r="B535" s="1" t="n">
        <v>45734.32288194444</v>
      </c>
      <c r="C535" s="1" t="n">
        <v>45948</v>
      </c>
      <c r="D535" t="inlineStr">
        <is>
          <t>DALARNAS LÄN</t>
        </is>
      </c>
      <c r="E535" t="inlineStr">
        <is>
          <t>FALUN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49639-2024</t>
        </is>
      </c>
      <c r="B536" s="1" t="n">
        <v>45596.60530092593</v>
      </c>
      <c r="C536" s="1" t="n">
        <v>45948</v>
      </c>
      <c r="D536" t="inlineStr">
        <is>
          <t>DALARNAS LÄN</t>
        </is>
      </c>
      <c r="E536" t="inlineStr">
        <is>
          <t>FALUN</t>
        </is>
      </c>
      <c r="F536" t="inlineStr">
        <is>
          <t>Bergvik skog väst AB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48866-2025</t>
        </is>
      </c>
      <c r="B537" s="1" t="n">
        <v>45937.44818287037</v>
      </c>
      <c r="C537" s="1" t="n">
        <v>45948</v>
      </c>
      <c r="D537" t="inlineStr">
        <is>
          <t>DALARNAS LÄN</t>
        </is>
      </c>
      <c r="E537" t="inlineStr">
        <is>
          <t>FALUN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50512-2024</t>
        </is>
      </c>
      <c r="B538" s="1" t="n">
        <v>45601.54574074074</v>
      </c>
      <c r="C538" s="1" t="n">
        <v>45948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40402-2025</t>
        </is>
      </c>
      <c r="B539" s="1" t="n">
        <v>45895.56866898148</v>
      </c>
      <c r="C539" s="1" t="n">
        <v>45948</v>
      </c>
      <c r="D539" t="inlineStr">
        <is>
          <t>DALARNAS LÄN</t>
        </is>
      </c>
      <c r="E539" t="inlineStr">
        <is>
          <t>FALUN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40459-2025</t>
        </is>
      </c>
      <c r="B540" s="1" t="n">
        <v>45895.64844907408</v>
      </c>
      <c r="C540" s="1" t="n">
        <v>45948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35231-2021</t>
        </is>
      </c>
      <c r="B541" s="1" t="n">
        <v>44384</v>
      </c>
      <c r="C541" s="1" t="n">
        <v>45948</v>
      </c>
      <c r="D541" t="inlineStr">
        <is>
          <t>DALARNAS LÄN</t>
        </is>
      </c>
      <c r="E541" t="inlineStr">
        <is>
          <t>FALUN</t>
        </is>
      </c>
      <c r="F541" t="inlineStr">
        <is>
          <t>Bergvik skog väst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52989-2024</t>
        </is>
      </c>
      <c r="B542" s="1" t="n">
        <v>45611.36885416666</v>
      </c>
      <c r="C542" s="1" t="n">
        <v>45948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38216-2024</t>
        </is>
      </c>
      <c r="B543" s="1" t="n">
        <v>45545.52954861111</v>
      </c>
      <c r="C543" s="1" t="n">
        <v>45948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9.699999999999999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23275-2025</t>
        </is>
      </c>
      <c r="B544" s="1" t="n">
        <v>45791.56590277778</v>
      </c>
      <c r="C544" s="1" t="n">
        <v>45948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23250-2025</t>
        </is>
      </c>
      <c r="B545" s="1" t="n">
        <v>45791.53006944444</v>
      </c>
      <c r="C545" s="1" t="n">
        <v>45948</v>
      </c>
      <c r="D545" t="inlineStr">
        <is>
          <t>DALARNAS LÄN</t>
        </is>
      </c>
      <c r="E545" t="inlineStr">
        <is>
          <t>FALUN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5311-2025</t>
        </is>
      </c>
      <c r="B546" s="1" t="n">
        <v>45692.50388888889</v>
      </c>
      <c r="C546" s="1" t="n">
        <v>45948</v>
      </c>
      <c r="D546" t="inlineStr">
        <is>
          <t>DALARNAS LÄN</t>
        </is>
      </c>
      <c r="E546" t="inlineStr">
        <is>
          <t>FALUN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49002-2025</t>
        </is>
      </c>
      <c r="B547" s="1" t="n">
        <v>45937.59822916667</v>
      </c>
      <c r="C547" s="1" t="n">
        <v>45948</v>
      </c>
      <c r="D547" t="inlineStr">
        <is>
          <t>DALARNAS LÄN</t>
        </is>
      </c>
      <c r="E547" t="inlineStr">
        <is>
          <t>FALUN</t>
        </is>
      </c>
      <c r="F547" t="inlineStr">
        <is>
          <t>Bergvik skog väst AB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40096-2025</t>
        </is>
      </c>
      <c r="B548" s="1" t="n">
        <v>45894.48280092593</v>
      </c>
      <c r="C548" s="1" t="n">
        <v>45948</v>
      </c>
      <c r="D548" t="inlineStr">
        <is>
          <t>DALARNAS LÄN</t>
        </is>
      </c>
      <c r="E548" t="inlineStr">
        <is>
          <t>FALUN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40308-2025</t>
        </is>
      </c>
      <c r="B549" s="1" t="n">
        <v>45895.41193287037</v>
      </c>
      <c r="C549" s="1" t="n">
        <v>45948</v>
      </c>
      <c r="D549" t="inlineStr">
        <is>
          <t>DALARNAS LÄN</t>
        </is>
      </c>
      <c r="E549" t="inlineStr">
        <is>
          <t>FALUN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37049-2023</t>
        </is>
      </c>
      <c r="B550" s="1" t="n">
        <v>45155.42216435185</v>
      </c>
      <c r="C550" s="1" t="n">
        <v>45948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47328-2023</t>
        </is>
      </c>
      <c r="B551" s="1" t="n">
        <v>45202.52186342593</v>
      </c>
      <c r="C551" s="1" t="n">
        <v>45948</v>
      </c>
      <c r="D551" t="inlineStr">
        <is>
          <t>DALARNAS LÄN</t>
        </is>
      </c>
      <c r="E551" t="inlineStr">
        <is>
          <t>FALUN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2756-2025</t>
        </is>
      </c>
      <c r="B552" s="1" t="n">
        <v>45677</v>
      </c>
      <c r="C552" s="1" t="n">
        <v>45948</v>
      </c>
      <c r="D552" t="inlineStr">
        <is>
          <t>DALARNAS LÄN</t>
        </is>
      </c>
      <c r="E552" t="inlineStr">
        <is>
          <t>FALUN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24467-2025</t>
        </is>
      </c>
      <c r="B553" s="1" t="n">
        <v>45798</v>
      </c>
      <c r="C553" s="1" t="n">
        <v>45948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23127-2025</t>
        </is>
      </c>
      <c r="B554" s="1" t="n">
        <v>45791.38554398148</v>
      </c>
      <c r="C554" s="1" t="n">
        <v>45948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1839-2025</t>
        </is>
      </c>
      <c r="B555" s="1" t="n">
        <v>45671</v>
      </c>
      <c r="C555" s="1" t="n">
        <v>45948</v>
      </c>
      <c r="D555" t="inlineStr">
        <is>
          <t>DALARNAS LÄN</t>
        </is>
      </c>
      <c r="E555" t="inlineStr">
        <is>
          <t>FALUN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22782-2024</t>
        </is>
      </c>
      <c r="B556" s="1" t="n">
        <v>45448.47833333333</v>
      </c>
      <c r="C556" s="1" t="n">
        <v>45948</v>
      </c>
      <c r="D556" t="inlineStr">
        <is>
          <t>DALARNAS LÄN</t>
        </is>
      </c>
      <c r="E556" t="inlineStr">
        <is>
          <t>FALUN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14834-2024</t>
        </is>
      </c>
      <c r="B557" s="1" t="n">
        <v>45398.3720949074</v>
      </c>
      <c r="C557" s="1" t="n">
        <v>45948</v>
      </c>
      <c r="D557" t="inlineStr">
        <is>
          <t>DALARNAS LÄN</t>
        </is>
      </c>
      <c r="E557" t="inlineStr">
        <is>
          <t>FALUN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40937-2025</t>
        </is>
      </c>
      <c r="B558" s="1" t="n">
        <v>45897.65035879629</v>
      </c>
      <c r="C558" s="1" t="n">
        <v>45948</v>
      </c>
      <c r="D558" t="inlineStr">
        <is>
          <t>DALARNAS LÄN</t>
        </is>
      </c>
      <c r="E558" t="inlineStr">
        <is>
          <t>FALUN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36397-2024</t>
        </is>
      </c>
      <c r="B559" s="1" t="n">
        <v>45535</v>
      </c>
      <c r="C559" s="1" t="n">
        <v>45948</v>
      </c>
      <c r="D559" t="inlineStr">
        <is>
          <t>DALARNAS LÄN</t>
        </is>
      </c>
      <c r="E559" t="inlineStr">
        <is>
          <t>FALUN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23642-2024</t>
        </is>
      </c>
      <c r="B560" s="1" t="n">
        <v>45454.49690972222</v>
      </c>
      <c r="C560" s="1" t="n">
        <v>45948</v>
      </c>
      <c r="D560" t="inlineStr">
        <is>
          <t>DALARNAS LÄN</t>
        </is>
      </c>
      <c r="E560" t="inlineStr">
        <is>
          <t>FALUN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51953-2024</t>
        </is>
      </c>
      <c r="B561" s="1" t="n">
        <v>45607.64084490741</v>
      </c>
      <c r="C561" s="1" t="n">
        <v>45948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51958-2024</t>
        </is>
      </c>
      <c r="B562" s="1" t="n">
        <v>45607.64520833334</v>
      </c>
      <c r="C562" s="1" t="n">
        <v>45948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44629-2025</t>
        </is>
      </c>
      <c r="B563" s="1" t="n">
        <v>45917</v>
      </c>
      <c r="C563" s="1" t="n">
        <v>45948</v>
      </c>
      <c r="D563" t="inlineStr">
        <is>
          <t>DALARNAS LÄN</t>
        </is>
      </c>
      <c r="E563" t="inlineStr">
        <is>
          <t>FALUN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25276-2021</t>
        </is>
      </c>
      <c r="B564" s="1" t="n">
        <v>44342</v>
      </c>
      <c r="C564" s="1" t="n">
        <v>45948</v>
      </c>
      <c r="D564" t="inlineStr">
        <is>
          <t>DALARNAS LÄN</t>
        </is>
      </c>
      <c r="E564" t="inlineStr">
        <is>
          <t>FALUN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49150-2025</t>
        </is>
      </c>
      <c r="B565" s="1" t="n">
        <v>45938.34032407407</v>
      </c>
      <c r="C565" s="1" t="n">
        <v>45948</v>
      </c>
      <c r="D565" t="inlineStr">
        <is>
          <t>DALARNAS LÄN</t>
        </is>
      </c>
      <c r="E565" t="inlineStr">
        <is>
          <t>FALUN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40828-2025</t>
        </is>
      </c>
      <c r="B566" s="1" t="n">
        <v>45897.50747685185</v>
      </c>
      <c r="C566" s="1" t="n">
        <v>45948</v>
      </c>
      <c r="D566" t="inlineStr">
        <is>
          <t>DALARNAS LÄN</t>
        </is>
      </c>
      <c r="E566" t="inlineStr">
        <is>
          <t>FALUN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27506-2023</t>
        </is>
      </c>
      <c r="B567" s="1" t="n">
        <v>45097</v>
      </c>
      <c r="C567" s="1" t="n">
        <v>45948</v>
      </c>
      <c r="D567" t="inlineStr">
        <is>
          <t>DALARNAS LÄN</t>
        </is>
      </c>
      <c r="E567" t="inlineStr">
        <is>
          <t>FALUN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35070-2024</t>
        </is>
      </c>
      <c r="B568" s="1" t="n">
        <v>45527.66319444445</v>
      </c>
      <c r="C568" s="1" t="n">
        <v>45948</v>
      </c>
      <c r="D568" t="inlineStr">
        <is>
          <t>DALARNAS LÄN</t>
        </is>
      </c>
      <c r="E568" t="inlineStr">
        <is>
          <t>FALUN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7811-2021</t>
        </is>
      </c>
      <c r="B569" s="1" t="n">
        <v>44242</v>
      </c>
      <c r="C569" s="1" t="n">
        <v>45948</v>
      </c>
      <c r="D569" t="inlineStr">
        <is>
          <t>DALARNAS LÄN</t>
        </is>
      </c>
      <c r="E569" t="inlineStr">
        <is>
          <t>FALUN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26883-2022</t>
        </is>
      </c>
      <c r="B570" s="1" t="n">
        <v>44740.55820601852</v>
      </c>
      <c r="C570" s="1" t="n">
        <v>45948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23464-2025</t>
        </is>
      </c>
      <c r="B571" s="1" t="n">
        <v>45792.43063657408</v>
      </c>
      <c r="C571" s="1" t="n">
        <v>45948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40579-2025</t>
        </is>
      </c>
      <c r="B572" s="1" t="n">
        <v>45896.51166666667</v>
      </c>
      <c r="C572" s="1" t="n">
        <v>45948</v>
      </c>
      <c r="D572" t="inlineStr">
        <is>
          <t>DALARNAS LÄN</t>
        </is>
      </c>
      <c r="E572" t="inlineStr">
        <is>
          <t>FALUN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40585-2025</t>
        </is>
      </c>
      <c r="B573" s="1" t="n">
        <v>45896.52034722222</v>
      </c>
      <c r="C573" s="1" t="n">
        <v>45948</v>
      </c>
      <c r="D573" t="inlineStr">
        <is>
          <t>DALARNAS LÄN</t>
        </is>
      </c>
      <c r="E573" t="inlineStr">
        <is>
          <t>FALUN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23711-2025</t>
        </is>
      </c>
      <c r="B574" s="1" t="n">
        <v>45793.38363425926</v>
      </c>
      <c r="C574" s="1" t="n">
        <v>45948</v>
      </c>
      <c r="D574" t="inlineStr">
        <is>
          <t>DALARNAS LÄN</t>
        </is>
      </c>
      <c r="E574" t="inlineStr">
        <is>
          <t>FALUN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25791-2021</t>
        </is>
      </c>
      <c r="B575" s="1" t="n">
        <v>44343.84296296296</v>
      </c>
      <c r="C575" s="1" t="n">
        <v>45948</v>
      </c>
      <c r="D575" t="inlineStr">
        <is>
          <t>DALARNAS LÄN</t>
        </is>
      </c>
      <c r="E575" t="inlineStr">
        <is>
          <t>FALUN</t>
        </is>
      </c>
      <c r="F575" t="inlineStr">
        <is>
          <t>Bergvik skog väst AB</t>
        </is>
      </c>
      <c r="G575" t="n">
        <v>6.6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51130-2024</t>
        </is>
      </c>
      <c r="B576" s="1" t="n">
        <v>45603.53090277778</v>
      </c>
      <c r="C576" s="1" t="n">
        <v>45948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23512-2025</t>
        </is>
      </c>
      <c r="B577" s="1" t="n">
        <v>45792</v>
      </c>
      <c r="C577" s="1" t="n">
        <v>45948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7.1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34895-2025</t>
        </is>
      </c>
      <c r="B578" s="1" t="n">
        <v>45849</v>
      </c>
      <c r="C578" s="1" t="n">
        <v>45948</v>
      </c>
      <c r="D578" t="inlineStr">
        <is>
          <t>DALARNAS LÄN</t>
        </is>
      </c>
      <c r="E578" t="inlineStr">
        <is>
          <t>FALUN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40877-2025</t>
        </is>
      </c>
      <c r="B579" s="1" t="n">
        <v>45897.5841087963</v>
      </c>
      <c r="C579" s="1" t="n">
        <v>45948</v>
      </c>
      <c r="D579" t="inlineStr">
        <is>
          <t>DALARNAS LÄN</t>
        </is>
      </c>
      <c r="E579" t="inlineStr">
        <is>
          <t>FALUN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40598-2025</t>
        </is>
      </c>
      <c r="B580" s="1" t="n">
        <v>45896.55414351852</v>
      </c>
      <c r="C580" s="1" t="n">
        <v>45948</v>
      </c>
      <c r="D580" t="inlineStr">
        <is>
          <t>DALARNAS LÄN</t>
        </is>
      </c>
      <c r="E580" t="inlineStr">
        <is>
          <t>FALUN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49134-2025</t>
        </is>
      </c>
      <c r="B581" s="1" t="n">
        <v>45937.92665509259</v>
      </c>
      <c r="C581" s="1" t="n">
        <v>45948</v>
      </c>
      <c r="D581" t="inlineStr">
        <is>
          <t>DALARNAS LÄN</t>
        </is>
      </c>
      <c r="E581" t="inlineStr">
        <is>
          <t>FALUN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21813-2023</t>
        </is>
      </c>
      <c r="B582" s="1" t="n">
        <v>45068</v>
      </c>
      <c r="C582" s="1" t="n">
        <v>45948</v>
      </c>
      <c r="D582" t="inlineStr">
        <is>
          <t>DALARNAS LÄN</t>
        </is>
      </c>
      <c r="E582" t="inlineStr">
        <is>
          <t>FALUN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44597-2023</t>
        </is>
      </c>
      <c r="B583" s="1" t="n">
        <v>45189</v>
      </c>
      <c r="C583" s="1" t="n">
        <v>45948</v>
      </c>
      <c r="D583" t="inlineStr">
        <is>
          <t>DALARNAS LÄN</t>
        </is>
      </c>
      <c r="E583" t="inlineStr">
        <is>
          <t>FALUN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47767-2024</t>
        </is>
      </c>
      <c r="B584" s="1" t="n">
        <v>45588.56232638889</v>
      </c>
      <c r="C584" s="1" t="n">
        <v>45948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14459-2025</t>
        </is>
      </c>
      <c r="B585" s="1" t="n">
        <v>45741</v>
      </c>
      <c r="C585" s="1" t="n">
        <v>45948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54309-2022</t>
        </is>
      </c>
      <c r="B586" s="1" t="n">
        <v>44882</v>
      </c>
      <c r="C586" s="1" t="n">
        <v>45948</v>
      </c>
      <c r="D586" t="inlineStr">
        <is>
          <t>DALARNAS LÄN</t>
        </is>
      </c>
      <c r="E586" t="inlineStr">
        <is>
          <t>FALUN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15106-2025</t>
        </is>
      </c>
      <c r="B587" s="1" t="n">
        <v>45744.34770833333</v>
      </c>
      <c r="C587" s="1" t="n">
        <v>45948</v>
      </c>
      <c r="D587" t="inlineStr">
        <is>
          <t>DALARNAS LÄN</t>
        </is>
      </c>
      <c r="E587" t="inlineStr">
        <is>
          <t>FALUN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48589-2024</t>
        </is>
      </c>
      <c r="B588" s="1" t="n">
        <v>45593.43503472222</v>
      </c>
      <c r="C588" s="1" t="n">
        <v>45948</v>
      </c>
      <c r="D588" t="inlineStr">
        <is>
          <t>DALARNAS LÄN</t>
        </is>
      </c>
      <c r="E588" t="inlineStr">
        <is>
          <t>FALUN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36308-2024</t>
        </is>
      </c>
      <c r="B589" s="1" t="n">
        <v>45534.61678240741</v>
      </c>
      <c r="C589" s="1" t="n">
        <v>45948</v>
      </c>
      <c r="D589" t="inlineStr">
        <is>
          <t>DALARNAS LÄN</t>
        </is>
      </c>
      <c r="E589" t="inlineStr">
        <is>
          <t>FALUN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35437-2024</t>
        </is>
      </c>
      <c r="B590" s="1" t="n">
        <v>45531.42296296296</v>
      </c>
      <c r="C590" s="1" t="n">
        <v>45948</v>
      </c>
      <c r="D590" t="inlineStr">
        <is>
          <t>DALARNAS LÄN</t>
        </is>
      </c>
      <c r="E590" t="inlineStr">
        <is>
          <t>FALUN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42327-2024</t>
        </is>
      </c>
      <c r="B591" s="1" t="n">
        <v>45562.6520949074</v>
      </c>
      <c r="C591" s="1" t="n">
        <v>45948</v>
      </c>
      <c r="D591" t="inlineStr">
        <is>
          <t>DALARNAS LÄN</t>
        </is>
      </c>
      <c r="E591" t="inlineStr">
        <is>
          <t>FALUN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40593-2025</t>
        </is>
      </c>
      <c r="B592" s="1" t="n">
        <v>45896</v>
      </c>
      <c r="C592" s="1" t="n">
        <v>45948</v>
      </c>
      <c r="D592" t="inlineStr">
        <is>
          <t>DALARNAS LÄN</t>
        </is>
      </c>
      <c r="E592" t="inlineStr">
        <is>
          <t>FALUN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40853-2022</t>
        </is>
      </c>
      <c r="B593" s="1" t="n">
        <v>44825.28662037037</v>
      </c>
      <c r="C593" s="1" t="n">
        <v>45948</v>
      </c>
      <c r="D593" t="inlineStr">
        <is>
          <t>DALARNAS LÄN</t>
        </is>
      </c>
      <c r="E593" t="inlineStr">
        <is>
          <t>FALUN</t>
        </is>
      </c>
      <c r="G593" t="n">
        <v>7.2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40775-2025</t>
        </is>
      </c>
      <c r="B594" s="1" t="n">
        <v>45897.42265046296</v>
      </c>
      <c r="C594" s="1" t="n">
        <v>45948</v>
      </c>
      <c r="D594" t="inlineStr">
        <is>
          <t>DALARNAS LÄN</t>
        </is>
      </c>
      <c r="E594" t="inlineStr">
        <is>
          <t>FALUN</t>
        </is>
      </c>
      <c r="F594" t="inlineStr">
        <is>
          <t>Bergvik skog väst AB</t>
        </is>
      </c>
      <c r="G594" t="n">
        <v>28.2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49430-2025</t>
        </is>
      </c>
      <c r="B595" s="1" t="n">
        <v>45938.79863425926</v>
      </c>
      <c r="C595" s="1" t="n">
        <v>45948</v>
      </c>
      <c r="D595" t="inlineStr">
        <is>
          <t>DALARNAS LÄN</t>
        </is>
      </c>
      <c r="E595" t="inlineStr">
        <is>
          <t>FALUN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50123-2024</t>
        </is>
      </c>
      <c r="B596" s="1" t="n">
        <v>45600.4233912037</v>
      </c>
      <c r="C596" s="1" t="n">
        <v>45948</v>
      </c>
      <c r="D596" t="inlineStr">
        <is>
          <t>DALARNAS LÄN</t>
        </is>
      </c>
      <c r="E596" t="inlineStr">
        <is>
          <t>FALUN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14501-2025</t>
        </is>
      </c>
      <c r="B597" s="1" t="n">
        <v>45741</v>
      </c>
      <c r="C597" s="1" t="n">
        <v>45948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7.6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35903-2023</t>
        </is>
      </c>
      <c r="B598" s="1" t="n">
        <v>45148</v>
      </c>
      <c r="C598" s="1" t="n">
        <v>45948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40582-2025</t>
        </is>
      </c>
      <c r="B599" s="1" t="n">
        <v>45896</v>
      </c>
      <c r="C599" s="1" t="n">
        <v>45948</v>
      </c>
      <c r="D599" t="inlineStr">
        <is>
          <t>DALARNAS LÄN</t>
        </is>
      </c>
      <c r="E599" t="inlineStr">
        <is>
          <t>FALUN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24012-2025</t>
        </is>
      </c>
      <c r="B600" s="1" t="n">
        <v>45796.44629629629</v>
      </c>
      <c r="C600" s="1" t="n">
        <v>45948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38.3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49905-2025</t>
        </is>
      </c>
      <c r="B601" s="1" t="n">
        <v>45940.59796296297</v>
      </c>
      <c r="C601" s="1" t="n">
        <v>45948</v>
      </c>
      <c r="D601" t="inlineStr">
        <is>
          <t>DALARNAS LÄN</t>
        </is>
      </c>
      <c r="E601" t="inlineStr">
        <is>
          <t>FALUN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16888-2024</t>
        </is>
      </c>
      <c r="B602" s="1" t="n">
        <v>45411.60905092592</v>
      </c>
      <c r="C602" s="1" t="n">
        <v>45948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6.1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47777-2024</t>
        </is>
      </c>
      <c r="B603" s="1" t="n">
        <v>45588.57958333333</v>
      </c>
      <c r="C603" s="1" t="n">
        <v>45948</v>
      </c>
      <c r="D603" t="inlineStr">
        <is>
          <t>DALARNAS LÄN</t>
        </is>
      </c>
      <c r="E603" t="inlineStr">
        <is>
          <t>FALUN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41342-2025</t>
        </is>
      </c>
      <c r="B604" s="1" t="n">
        <v>45899.40962962963</v>
      </c>
      <c r="C604" s="1" t="n">
        <v>45948</v>
      </c>
      <c r="D604" t="inlineStr">
        <is>
          <t>DALARNAS LÄN</t>
        </is>
      </c>
      <c r="E604" t="inlineStr">
        <is>
          <t>FALUN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50266-2024</t>
        </is>
      </c>
      <c r="B605" s="1" t="n">
        <v>45600.58862268519</v>
      </c>
      <c r="C605" s="1" t="n">
        <v>45948</v>
      </c>
      <c r="D605" t="inlineStr">
        <is>
          <t>DALARNAS LÄN</t>
        </is>
      </c>
      <c r="E605" t="inlineStr">
        <is>
          <t>FALUN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55917-2022</t>
        </is>
      </c>
      <c r="B606" s="1" t="n">
        <v>44889.3337962963</v>
      </c>
      <c r="C606" s="1" t="n">
        <v>45948</v>
      </c>
      <c r="D606" t="inlineStr">
        <is>
          <t>DALARNAS LÄN</t>
        </is>
      </c>
      <c r="E606" t="inlineStr">
        <is>
          <t>FALUN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1439-2023</t>
        </is>
      </c>
      <c r="B607" s="1" t="n">
        <v>44937.36425925926</v>
      </c>
      <c r="C607" s="1" t="n">
        <v>45948</v>
      </c>
      <c r="D607" t="inlineStr">
        <is>
          <t>DALARNAS LÄN</t>
        </is>
      </c>
      <c r="E607" t="inlineStr">
        <is>
          <t>FALUN</t>
        </is>
      </c>
      <c r="G607" t="n">
        <v>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1466-2023</t>
        </is>
      </c>
      <c r="B608" s="1" t="n">
        <v>44937</v>
      </c>
      <c r="C608" s="1" t="n">
        <v>45948</v>
      </c>
      <c r="D608" t="inlineStr">
        <is>
          <t>DALARNAS LÄN</t>
        </is>
      </c>
      <c r="E608" t="inlineStr">
        <is>
          <t>FALUN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41114-2025</t>
        </is>
      </c>
      <c r="B609" s="1" t="n">
        <v>45898.4618287037</v>
      </c>
      <c r="C609" s="1" t="n">
        <v>45948</v>
      </c>
      <c r="D609" t="inlineStr">
        <is>
          <t>DALARNAS LÄN</t>
        </is>
      </c>
      <c r="E609" t="inlineStr">
        <is>
          <t>FALUN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49877-2025</t>
        </is>
      </c>
      <c r="B610" s="1" t="n">
        <v>45940.5586574074</v>
      </c>
      <c r="C610" s="1" t="n">
        <v>45948</v>
      </c>
      <c r="D610" t="inlineStr">
        <is>
          <t>DALARNAS LÄN</t>
        </is>
      </c>
      <c r="E610" t="inlineStr">
        <is>
          <t>FALUN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7436-2025</t>
        </is>
      </c>
      <c r="B611" s="1" t="n">
        <v>45705.39746527778</v>
      </c>
      <c r="C611" s="1" t="n">
        <v>45948</v>
      </c>
      <c r="D611" t="inlineStr">
        <is>
          <t>DALARNAS LÄN</t>
        </is>
      </c>
      <c r="E611" t="inlineStr">
        <is>
          <t>FALUN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25722-2023</t>
        </is>
      </c>
      <c r="B612" s="1" t="n">
        <v>45090.3646875</v>
      </c>
      <c r="C612" s="1" t="n">
        <v>45948</v>
      </c>
      <c r="D612" t="inlineStr">
        <is>
          <t>DALARNAS LÄN</t>
        </is>
      </c>
      <c r="E612" t="inlineStr">
        <is>
          <t>FALUN</t>
        </is>
      </c>
      <c r="G612" t="n">
        <v>11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41485-2025</t>
        </is>
      </c>
      <c r="B613" s="1" t="n">
        <v>45901.48072916667</v>
      </c>
      <c r="C613" s="1" t="n">
        <v>45948</v>
      </c>
      <c r="D613" t="inlineStr">
        <is>
          <t>DALARNAS LÄN</t>
        </is>
      </c>
      <c r="E613" t="inlineStr">
        <is>
          <t>FALUN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54082-2023</t>
        </is>
      </c>
      <c r="B614" s="1" t="n">
        <v>45232</v>
      </c>
      <c r="C614" s="1" t="n">
        <v>45948</v>
      </c>
      <c r="D614" t="inlineStr">
        <is>
          <t>DALARNAS LÄN</t>
        </is>
      </c>
      <c r="E614" t="inlineStr">
        <is>
          <t>FALUN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55542-2023</t>
        </is>
      </c>
      <c r="B615" s="1" t="n">
        <v>45238</v>
      </c>
      <c r="C615" s="1" t="n">
        <v>45948</v>
      </c>
      <c r="D615" t="inlineStr">
        <is>
          <t>DALARNAS LÄN</t>
        </is>
      </c>
      <c r="E615" t="inlineStr">
        <is>
          <t>FALUN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41370-2025</t>
        </is>
      </c>
      <c r="B616" s="1" t="n">
        <v>45900.63513888889</v>
      </c>
      <c r="C616" s="1" t="n">
        <v>45948</v>
      </c>
      <c r="D616" t="inlineStr">
        <is>
          <t>DALARNAS LÄN</t>
        </is>
      </c>
      <c r="E616" t="inlineStr">
        <is>
          <t>FALUN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14473-2025</t>
        </is>
      </c>
      <c r="B617" s="1" t="n">
        <v>45741</v>
      </c>
      <c r="C617" s="1" t="n">
        <v>45948</v>
      </c>
      <c r="D617" t="inlineStr">
        <is>
          <t>DALARNAS LÄN</t>
        </is>
      </c>
      <c r="E617" t="inlineStr">
        <is>
          <t>FALUN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13636-2023</t>
        </is>
      </c>
      <c r="B618" s="1" t="n">
        <v>45006.63826388889</v>
      </c>
      <c r="C618" s="1" t="n">
        <v>45948</v>
      </c>
      <c r="D618" t="inlineStr">
        <is>
          <t>DALARNAS LÄN</t>
        </is>
      </c>
      <c r="E618" t="inlineStr">
        <is>
          <t>FALUN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24694-2023</t>
        </is>
      </c>
      <c r="B619" s="1" t="n">
        <v>45084.52873842593</v>
      </c>
      <c r="C619" s="1" t="n">
        <v>45948</v>
      </c>
      <c r="D619" t="inlineStr">
        <is>
          <t>DALARNAS LÄN</t>
        </is>
      </c>
      <c r="E619" t="inlineStr">
        <is>
          <t>FALUN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58623-2024</t>
        </is>
      </c>
      <c r="B620" s="1" t="n">
        <v>45635</v>
      </c>
      <c r="C620" s="1" t="n">
        <v>45948</v>
      </c>
      <c r="D620" t="inlineStr">
        <is>
          <t>DALARNAS LÄN</t>
        </is>
      </c>
      <c r="E620" t="inlineStr">
        <is>
          <t>FALUN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50224-2025</t>
        </is>
      </c>
      <c r="B621" s="1" t="n">
        <v>45943.68886574074</v>
      </c>
      <c r="C621" s="1" t="n">
        <v>45948</v>
      </c>
      <c r="D621" t="inlineStr">
        <is>
          <t>DALARNAS LÄN</t>
        </is>
      </c>
      <c r="E621" t="inlineStr">
        <is>
          <t>FALUN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50769-2024</t>
        </is>
      </c>
      <c r="B622" s="1" t="n">
        <v>45602.44324074074</v>
      </c>
      <c r="C622" s="1" t="n">
        <v>45948</v>
      </c>
      <c r="D622" t="inlineStr">
        <is>
          <t>DALARNAS LÄN</t>
        </is>
      </c>
      <c r="E622" t="inlineStr">
        <is>
          <t>FALUN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24202-2025</t>
        </is>
      </c>
      <c r="B623" s="1" t="n">
        <v>45797</v>
      </c>
      <c r="C623" s="1" t="n">
        <v>45948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61877-2024</t>
        </is>
      </c>
      <c r="B624" s="1" t="n">
        <v>45652.39298611111</v>
      </c>
      <c r="C624" s="1" t="n">
        <v>45948</v>
      </c>
      <c r="D624" t="inlineStr">
        <is>
          <t>DALARNAS LÄN</t>
        </is>
      </c>
      <c r="E624" t="inlineStr">
        <is>
          <t>FALUN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49891-2025</t>
        </is>
      </c>
      <c r="B625" s="1" t="n">
        <v>45940.57618055555</v>
      </c>
      <c r="C625" s="1" t="n">
        <v>45948</v>
      </c>
      <c r="D625" t="inlineStr">
        <is>
          <t>DALARNAS LÄN</t>
        </is>
      </c>
      <c r="E625" t="inlineStr">
        <is>
          <t>FALUN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19421-2024</t>
        </is>
      </c>
      <c r="B626" s="1" t="n">
        <v>45429</v>
      </c>
      <c r="C626" s="1" t="n">
        <v>45948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41006-2025</t>
        </is>
      </c>
      <c r="B627" s="1" t="n">
        <v>45898.34895833334</v>
      </c>
      <c r="C627" s="1" t="n">
        <v>45948</v>
      </c>
      <c r="D627" t="inlineStr">
        <is>
          <t>DALARNAS LÄN</t>
        </is>
      </c>
      <c r="E627" t="inlineStr">
        <is>
          <t>FALUN</t>
        </is>
      </c>
      <c r="F627" t="inlineStr">
        <is>
          <t>Bergvik skog väst AB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41341-2025</t>
        </is>
      </c>
      <c r="B628" s="1" t="n">
        <v>45899.39414351852</v>
      </c>
      <c r="C628" s="1" t="n">
        <v>45948</v>
      </c>
      <c r="D628" t="inlineStr">
        <is>
          <t>DALARNAS LÄN</t>
        </is>
      </c>
      <c r="E628" t="inlineStr">
        <is>
          <t>FALUN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41371-2025</t>
        </is>
      </c>
      <c r="B629" s="1" t="n">
        <v>45900.66130787037</v>
      </c>
      <c r="C629" s="1" t="n">
        <v>45948</v>
      </c>
      <c r="D629" t="inlineStr">
        <is>
          <t>DALARNAS LÄN</t>
        </is>
      </c>
      <c r="E629" t="inlineStr">
        <is>
          <t>FALUN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20437-2024</t>
        </is>
      </c>
      <c r="B630" s="1" t="n">
        <v>45435</v>
      </c>
      <c r="C630" s="1" t="n">
        <v>45948</v>
      </c>
      <c r="D630" t="inlineStr">
        <is>
          <t>DALARNAS LÄN</t>
        </is>
      </c>
      <c r="E630" t="inlineStr">
        <is>
          <t>FALUN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8751-2024</t>
        </is>
      </c>
      <c r="B631" s="1" t="n">
        <v>45356.50802083333</v>
      </c>
      <c r="C631" s="1" t="n">
        <v>45948</v>
      </c>
      <c r="D631" t="inlineStr">
        <is>
          <t>DALARNAS LÄN</t>
        </is>
      </c>
      <c r="E631" t="inlineStr">
        <is>
          <t>FALUN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  <c r="U631">
        <f>HYPERLINK("https://klasma.github.io/Logging_2080/knärot/A 8751-2024 karta knärot.png", "A 8751-2024")</f>
        <v/>
      </c>
      <c r="V631">
        <f>HYPERLINK("https://klasma.github.io/Logging_2080/klagomål/A 8751-2024 FSC-klagomål.docx", "A 8751-2024")</f>
        <v/>
      </c>
      <c r="W631">
        <f>HYPERLINK("https://klasma.github.io/Logging_2080/klagomålsmail/A 8751-2024 FSC-klagomål mail.docx", "A 8751-2024")</f>
        <v/>
      </c>
      <c r="X631">
        <f>HYPERLINK("https://klasma.github.io/Logging_2080/tillsyn/A 8751-2024 tillsynsbegäran.docx", "A 8751-2024")</f>
        <v/>
      </c>
      <c r="Y631">
        <f>HYPERLINK("https://klasma.github.io/Logging_2080/tillsynsmail/A 8751-2024 tillsynsbegäran mail.docx", "A 8751-2024")</f>
        <v/>
      </c>
    </row>
    <row r="632" ht="15" customHeight="1">
      <c r="A632" t="inlineStr">
        <is>
          <t>A 50630-2025</t>
        </is>
      </c>
      <c r="B632" s="1" t="n">
        <v>45945.6441087963</v>
      </c>
      <c r="C632" s="1" t="n">
        <v>45948</v>
      </c>
      <c r="D632" t="inlineStr">
        <is>
          <t>DALARNAS LÄN</t>
        </is>
      </c>
      <c r="E632" t="inlineStr">
        <is>
          <t>FALUN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50417-2025</t>
        </is>
      </c>
      <c r="B633" s="1" t="n">
        <v>45944.649375</v>
      </c>
      <c r="C633" s="1" t="n">
        <v>45948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19194-2023</t>
        </is>
      </c>
      <c r="B634" s="1" t="n">
        <v>45048.65945601852</v>
      </c>
      <c r="C634" s="1" t="n">
        <v>45948</v>
      </c>
      <c r="D634" t="inlineStr">
        <is>
          <t>DALARNAS LÄN</t>
        </is>
      </c>
      <c r="E634" t="inlineStr">
        <is>
          <t>FALUN</t>
        </is>
      </c>
      <c r="F634" t="inlineStr">
        <is>
          <t>Bergvik skog väst AB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50300-2025</t>
        </is>
      </c>
      <c r="B635" s="1" t="n">
        <v>45944.41258101852</v>
      </c>
      <c r="C635" s="1" t="n">
        <v>45948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13.2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42060-2024</t>
        </is>
      </c>
      <c r="B636" s="1" t="n">
        <v>45561.90840277778</v>
      </c>
      <c r="C636" s="1" t="n">
        <v>45948</v>
      </c>
      <c r="D636" t="inlineStr">
        <is>
          <t>DALARNAS LÄN</t>
        </is>
      </c>
      <c r="E636" t="inlineStr">
        <is>
          <t>FALUN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22941-2023</t>
        </is>
      </c>
      <c r="B637" s="1" t="n">
        <v>45072.61394675926</v>
      </c>
      <c r="C637" s="1" t="n">
        <v>45948</v>
      </c>
      <c r="D637" t="inlineStr">
        <is>
          <t>DALARNAS LÄN</t>
        </is>
      </c>
      <c r="E637" t="inlineStr">
        <is>
          <t>FALUN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2767-2024</t>
        </is>
      </c>
      <c r="B638" s="1" t="n">
        <v>45314.61244212963</v>
      </c>
      <c r="C638" s="1" t="n">
        <v>45948</v>
      </c>
      <c r="D638" t="inlineStr">
        <is>
          <t>DALARNAS LÄN</t>
        </is>
      </c>
      <c r="E638" t="inlineStr">
        <is>
          <t>FALUN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24443-2025</t>
        </is>
      </c>
      <c r="B639" s="1" t="n">
        <v>45798</v>
      </c>
      <c r="C639" s="1" t="n">
        <v>45948</v>
      </c>
      <c r="D639" t="inlineStr">
        <is>
          <t>DALARNAS LÄN</t>
        </is>
      </c>
      <c r="E639" t="inlineStr">
        <is>
          <t>FALUN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41969-2025</t>
        </is>
      </c>
      <c r="B640" s="1" t="n">
        <v>45903.48692129629</v>
      </c>
      <c r="C640" s="1" t="n">
        <v>45948</v>
      </c>
      <c r="D640" t="inlineStr">
        <is>
          <t>DALARNAS LÄN</t>
        </is>
      </c>
      <c r="E640" t="inlineStr">
        <is>
          <t>FALUN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4294-2025</t>
        </is>
      </c>
      <c r="B641" s="1" t="n">
        <v>45685.66542824074</v>
      </c>
      <c r="C641" s="1" t="n">
        <v>45948</v>
      </c>
      <c r="D641" t="inlineStr">
        <is>
          <t>DALARNAS LÄN</t>
        </is>
      </c>
      <c r="E641" t="inlineStr">
        <is>
          <t>FALUN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41144-2023</t>
        </is>
      </c>
      <c r="B642" s="1" t="n">
        <v>45173.94253472222</v>
      </c>
      <c r="C642" s="1" t="n">
        <v>45948</v>
      </c>
      <c r="D642" t="inlineStr">
        <is>
          <t>DALARNAS LÄN</t>
        </is>
      </c>
      <c r="E642" t="inlineStr">
        <is>
          <t>FALUN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24689-2025</t>
        </is>
      </c>
      <c r="B643" s="1" t="n">
        <v>45798.66893518518</v>
      </c>
      <c r="C643" s="1" t="n">
        <v>45948</v>
      </c>
      <c r="D643" t="inlineStr">
        <is>
          <t>DALARNAS LÄN</t>
        </is>
      </c>
      <c r="E643" t="inlineStr">
        <is>
          <t>FALUN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42256-2025</t>
        </is>
      </c>
      <c r="B644" s="1" t="n">
        <v>45903</v>
      </c>
      <c r="C644" s="1" t="n">
        <v>45948</v>
      </c>
      <c r="D644" t="inlineStr">
        <is>
          <t>DALARNAS LÄN</t>
        </is>
      </c>
      <c r="E644" t="inlineStr">
        <is>
          <t>FALUN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41662-2025</t>
        </is>
      </c>
      <c r="B645" s="1" t="n">
        <v>45902.35120370371</v>
      </c>
      <c r="C645" s="1" t="n">
        <v>45948</v>
      </c>
      <c r="D645" t="inlineStr">
        <is>
          <t>DALARNAS LÄN</t>
        </is>
      </c>
      <c r="E645" t="inlineStr">
        <is>
          <t>FALUN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25371-2025</t>
        </is>
      </c>
      <c r="B646" s="1" t="n">
        <v>45800.63150462963</v>
      </c>
      <c r="C646" s="1" t="n">
        <v>45948</v>
      </c>
      <c r="D646" t="inlineStr">
        <is>
          <t>DALARNAS LÄN</t>
        </is>
      </c>
      <c r="E646" t="inlineStr">
        <is>
          <t>FALUN</t>
        </is>
      </c>
      <c r="F646" t="inlineStr">
        <is>
          <t>Bergvik skog väst AB</t>
        </is>
      </c>
      <c r="G646" t="n">
        <v>19.1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6223-2023</t>
        </is>
      </c>
      <c r="B647" s="1" t="n">
        <v>44964</v>
      </c>
      <c r="C647" s="1" t="n">
        <v>45948</v>
      </c>
      <c r="D647" t="inlineStr">
        <is>
          <t>DALARNAS LÄN</t>
        </is>
      </c>
      <c r="E647" t="inlineStr">
        <is>
          <t>FALUN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25668-2025</t>
        </is>
      </c>
      <c r="B648" s="1" t="n">
        <v>45803.62579861111</v>
      </c>
      <c r="C648" s="1" t="n">
        <v>45948</v>
      </c>
      <c r="D648" t="inlineStr">
        <is>
          <t>DALARNAS LÄN</t>
        </is>
      </c>
      <c r="E648" t="inlineStr">
        <is>
          <t>FALUN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10940-2025</t>
        </is>
      </c>
      <c r="B649" s="1" t="n">
        <v>45723</v>
      </c>
      <c r="C649" s="1" t="n">
        <v>45948</v>
      </c>
      <c r="D649" t="inlineStr">
        <is>
          <t>DALARNAS LÄN</t>
        </is>
      </c>
      <c r="E649" t="inlineStr">
        <is>
          <t>FALUN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54134-2024</t>
        </is>
      </c>
      <c r="B650" s="1" t="n">
        <v>45616</v>
      </c>
      <c r="C650" s="1" t="n">
        <v>45948</v>
      </c>
      <c r="D650" t="inlineStr">
        <is>
          <t>DALARNAS LÄN</t>
        </is>
      </c>
      <c r="E650" t="inlineStr">
        <is>
          <t>FALUN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10834-2023</t>
        </is>
      </c>
      <c r="B651" s="1" t="n">
        <v>44991.01483796296</v>
      </c>
      <c r="C651" s="1" t="n">
        <v>45948</v>
      </c>
      <c r="D651" t="inlineStr">
        <is>
          <t>DALARNAS LÄN</t>
        </is>
      </c>
      <c r="E651" t="inlineStr">
        <is>
          <t>FALUN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41974-2025</t>
        </is>
      </c>
      <c r="B652" s="1" t="n">
        <v>45903.49555555556</v>
      </c>
      <c r="C652" s="1" t="n">
        <v>45948</v>
      </c>
      <c r="D652" t="inlineStr">
        <is>
          <t>DALARNAS LÄN</t>
        </is>
      </c>
      <c r="E652" t="inlineStr">
        <is>
          <t>FALUN</t>
        </is>
      </c>
      <c r="F652" t="inlineStr">
        <is>
          <t>Bergvik skog väst AB</t>
        </is>
      </c>
      <c r="G652" t="n">
        <v>6.2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46560-2023</t>
        </is>
      </c>
      <c r="B653" s="1" t="n">
        <v>45198</v>
      </c>
      <c r="C653" s="1" t="n">
        <v>45948</v>
      </c>
      <c r="D653" t="inlineStr">
        <is>
          <t>DALARNAS LÄN</t>
        </is>
      </c>
      <c r="E653" t="inlineStr">
        <is>
          <t>FALUN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25118-2025</t>
        </is>
      </c>
      <c r="B654" s="1" t="n">
        <v>45800</v>
      </c>
      <c r="C654" s="1" t="n">
        <v>45948</v>
      </c>
      <c r="D654" t="inlineStr">
        <is>
          <t>DALARNAS LÄN</t>
        </is>
      </c>
      <c r="E654" t="inlineStr">
        <is>
          <t>FALUN</t>
        </is>
      </c>
      <c r="F654" t="inlineStr">
        <is>
          <t>Bergvik skog väst AB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35981-2022</t>
        </is>
      </c>
      <c r="B655" s="1" t="n">
        <v>44802.59116898148</v>
      </c>
      <c r="C655" s="1" t="n">
        <v>45948</v>
      </c>
      <c r="D655" t="inlineStr">
        <is>
          <t>DALARNAS LÄN</t>
        </is>
      </c>
      <c r="E655" t="inlineStr">
        <is>
          <t>FALUN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41933-2024</t>
        </is>
      </c>
      <c r="B656" s="1" t="n">
        <v>45561.56449074074</v>
      </c>
      <c r="C656" s="1" t="n">
        <v>45948</v>
      </c>
      <c r="D656" t="inlineStr">
        <is>
          <t>DALARNAS LÄN</t>
        </is>
      </c>
      <c r="E656" t="inlineStr">
        <is>
          <t>FALUN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44531-2024</t>
        </is>
      </c>
      <c r="B657" s="1" t="n">
        <v>45574.44925925926</v>
      </c>
      <c r="C657" s="1" t="n">
        <v>45948</v>
      </c>
      <c r="D657" t="inlineStr">
        <is>
          <t>DALARNAS LÄN</t>
        </is>
      </c>
      <c r="E657" t="inlineStr">
        <is>
          <t>FALUN</t>
        </is>
      </c>
      <c r="F657" t="inlineStr">
        <is>
          <t>Bergvik skog väst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42364-2025</t>
        </is>
      </c>
      <c r="B658" s="1" t="n">
        <v>45905.32061342592</v>
      </c>
      <c r="C658" s="1" t="n">
        <v>45948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24.1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45665-2024</t>
        </is>
      </c>
      <c r="B659" s="1" t="n">
        <v>45579</v>
      </c>
      <c r="C659" s="1" t="n">
        <v>45948</v>
      </c>
      <c r="D659" t="inlineStr">
        <is>
          <t>DALARNAS LÄN</t>
        </is>
      </c>
      <c r="E659" t="inlineStr">
        <is>
          <t>FALUN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12847-2025</t>
        </is>
      </c>
      <c r="B660" s="1" t="n">
        <v>45733.65178240741</v>
      </c>
      <c r="C660" s="1" t="n">
        <v>45948</v>
      </c>
      <c r="D660" t="inlineStr">
        <is>
          <t>DALARNAS LÄN</t>
        </is>
      </c>
      <c r="E660" t="inlineStr">
        <is>
          <t>FALUN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52040-2023</t>
        </is>
      </c>
      <c r="B661" s="1" t="n">
        <v>45223.63353009259</v>
      </c>
      <c r="C661" s="1" t="n">
        <v>45948</v>
      </c>
      <c r="D661" t="inlineStr">
        <is>
          <t>DALARNAS LÄN</t>
        </is>
      </c>
      <c r="E661" t="inlineStr">
        <is>
          <t>FALUN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52081-2023</t>
        </is>
      </c>
      <c r="B662" s="1" t="n">
        <v>45223</v>
      </c>
      <c r="C662" s="1" t="n">
        <v>45948</v>
      </c>
      <c r="D662" t="inlineStr">
        <is>
          <t>DALARNAS LÄN</t>
        </is>
      </c>
      <c r="E662" t="inlineStr">
        <is>
          <t>FALUN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42262-2025</t>
        </is>
      </c>
      <c r="B663" s="1" t="n">
        <v>45904.59798611111</v>
      </c>
      <c r="C663" s="1" t="n">
        <v>45948</v>
      </c>
      <c r="D663" t="inlineStr">
        <is>
          <t>DALARNAS LÄN</t>
        </is>
      </c>
      <c r="E663" t="inlineStr">
        <is>
          <t>FALUN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19015-2024</t>
        </is>
      </c>
      <c r="B664" s="1" t="n">
        <v>45427.65140046296</v>
      </c>
      <c r="C664" s="1" t="n">
        <v>45948</v>
      </c>
      <c r="D664" t="inlineStr">
        <is>
          <t>DALARNAS LÄN</t>
        </is>
      </c>
      <c r="E664" t="inlineStr">
        <is>
          <t>FALUN</t>
        </is>
      </c>
      <c r="F664" t="inlineStr">
        <is>
          <t>Bergvik skog väst AB</t>
        </is>
      </c>
      <c r="G664" t="n">
        <v>13.8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22739-2022</t>
        </is>
      </c>
      <c r="B665" s="1" t="n">
        <v>44714</v>
      </c>
      <c r="C665" s="1" t="n">
        <v>45948</v>
      </c>
      <c r="D665" t="inlineStr">
        <is>
          <t>DALARNAS LÄN</t>
        </is>
      </c>
      <c r="E665" t="inlineStr">
        <is>
          <t>FALUN</t>
        </is>
      </c>
      <c r="F665" t="inlineStr">
        <is>
          <t>Kyrkan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25894-2025</t>
        </is>
      </c>
      <c r="B666" s="1" t="n">
        <v>45804.54371527778</v>
      </c>
      <c r="C666" s="1" t="n">
        <v>45948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17.5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51914-2024</t>
        </is>
      </c>
      <c r="B667" s="1" t="n">
        <v>45607.60332175926</v>
      </c>
      <c r="C667" s="1" t="n">
        <v>45948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6010-2025</t>
        </is>
      </c>
      <c r="B668" s="1" t="n">
        <v>45695.59496527778</v>
      </c>
      <c r="C668" s="1" t="n">
        <v>45948</v>
      </c>
      <c r="D668" t="inlineStr">
        <is>
          <t>DALARNAS LÄN</t>
        </is>
      </c>
      <c r="E668" t="inlineStr">
        <is>
          <t>FALUN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18118-2025</t>
        </is>
      </c>
      <c r="B669" s="1" t="n">
        <v>45761.58778935186</v>
      </c>
      <c r="C669" s="1" t="n">
        <v>45948</v>
      </c>
      <c r="D669" t="inlineStr">
        <is>
          <t>DALARNAS LÄN</t>
        </is>
      </c>
      <c r="E669" t="inlineStr">
        <is>
          <t>FALUN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18125-2025</t>
        </is>
      </c>
      <c r="B670" s="1" t="n">
        <v>45761.59435185185</v>
      </c>
      <c r="C670" s="1" t="n">
        <v>45948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13567-2024</t>
        </is>
      </c>
      <c r="B671" s="1" t="n">
        <v>45389.32982638889</v>
      </c>
      <c r="C671" s="1" t="n">
        <v>45948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49642-2024</t>
        </is>
      </c>
      <c r="B672" s="1" t="n">
        <v>45596.61127314815</v>
      </c>
      <c r="C672" s="1" t="n">
        <v>45948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49663-2024</t>
        </is>
      </c>
      <c r="B673" s="1" t="n">
        <v>45596.64103009259</v>
      </c>
      <c r="C673" s="1" t="n">
        <v>45948</v>
      </c>
      <c r="D673" t="inlineStr">
        <is>
          <t>DALARNAS LÄN</t>
        </is>
      </c>
      <c r="E673" t="inlineStr">
        <is>
          <t>FALUN</t>
        </is>
      </c>
      <c r="F673" t="inlineStr">
        <is>
          <t>Bergvik skog väst AB</t>
        </is>
      </c>
      <c r="G673" t="n">
        <v>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42369-2025</t>
        </is>
      </c>
      <c r="B674" s="1" t="n">
        <v>45905.33054398148</v>
      </c>
      <c r="C674" s="1" t="n">
        <v>45948</v>
      </c>
      <c r="D674" t="inlineStr">
        <is>
          <t>DALARNAS LÄN</t>
        </is>
      </c>
      <c r="E674" t="inlineStr">
        <is>
          <t>FALUN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25149-2025</t>
        </is>
      </c>
      <c r="B675" s="1" t="n">
        <v>45800</v>
      </c>
      <c r="C675" s="1" t="n">
        <v>45948</v>
      </c>
      <c r="D675" t="inlineStr">
        <is>
          <t>DALARNAS LÄN</t>
        </is>
      </c>
      <c r="E675" t="inlineStr">
        <is>
          <t>FALUN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26530-2025</t>
        </is>
      </c>
      <c r="B676" s="1" t="n">
        <v>45807.57137731482</v>
      </c>
      <c r="C676" s="1" t="n">
        <v>45948</v>
      </c>
      <c r="D676" t="inlineStr">
        <is>
          <t>DALARNAS LÄN</t>
        </is>
      </c>
      <c r="E676" t="inlineStr">
        <is>
          <t>FALUN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26536-2025</t>
        </is>
      </c>
      <c r="B677" s="1" t="n">
        <v>45807.57456018519</v>
      </c>
      <c r="C677" s="1" t="n">
        <v>45948</v>
      </c>
      <c r="D677" t="inlineStr">
        <is>
          <t>DALARNAS LÄN</t>
        </is>
      </c>
      <c r="E677" t="inlineStr">
        <is>
          <t>FALUN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26525-2025</t>
        </is>
      </c>
      <c r="B678" s="1" t="n">
        <v>45807.565</v>
      </c>
      <c r="C678" s="1" t="n">
        <v>45948</v>
      </c>
      <c r="D678" t="inlineStr">
        <is>
          <t>DALARNAS LÄN</t>
        </is>
      </c>
      <c r="E678" t="inlineStr">
        <is>
          <t>FALUN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43736-2024</t>
        </is>
      </c>
      <c r="B679" s="1" t="n">
        <v>45569.65116898148</v>
      </c>
      <c r="C679" s="1" t="n">
        <v>45948</v>
      </c>
      <c r="D679" t="inlineStr">
        <is>
          <t>DALARNAS LÄN</t>
        </is>
      </c>
      <c r="E679" t="inlineStr">
        <is>
          <t>FALUN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33548-2022</t>
        </is>
      </c>
      <c r="B680" s="1" t="n">
        <v>44789</v>
      </c>
      <c r="C680" s="1" t="n">
        <v>45948</v>
      </c>
      <c r="D680" t="inlineStr">
        <is>
          <t>DALARNAS LÄN</t>
        </is>
      </c>
      <c r="E680" t="inlineStr">
        <is>
          <t>FALUN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8753-2024</t>
        </is>
      </c>
      <c r="B681" s="1" t="n">
        <v>45356</v>
      </c>
      <c r="C681" s="1" t="n">
        <v>45948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8757-2024</t>
        </is>
      </c>
      <c r="B682" s="1" t="n">
        <v>45356.516875</v>
      </c>
      <c r="C682" s="1" t="n">
        <v>45948</v>
      </c>
      <c r="D682" t="inlineStr">
        <is>
          <t>DALARNAS LÄN</t>
        </is>
      </c>
      <c r="E682" t="inlineStr">
        <is>
          <t>FALUN</t>
        </is>
      </c>
      <c r="G682" t="n">
        <v>23.3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1083-2025</t>
        </is>
      </c>
      <c r="B683" s="1" t="n">
        <v>45666.61783564815</v>
      </c>
      <c r="C683" s="1" t="n">
        <v>45948</v>
      </c>
      <c r="D683" t="inlineStr">
        <is>
          <t>DALARNAS LÄN</t>
        </is>
      </c>
      <c r="E683" t="inlineStr">
        <is>
          <t>FALUN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1085-2025</t>
        </is>
      </c>
      <c r="B684" s="1" t="n">
        <v>45666.62012731482</v>
      </c>
      <c r="C684" s="1" t="n">
        <v>45948</v>
      </c>
      <c r="D684" t="inlineStr">
        <is>
          <t>DALARNAS LÄN</t>
        </is>
      </c>
      <c r="E684" t="inlineStr">
        <is>
          <t>FALUN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59659-2024</t>
        </is>
      </c>
      <c r="B685" s="1" t="n">
        <v>45639.35046296296</v>
      </c>
      <c r="C685" s="1" t="n">
        <v>45948</v>
      </c>
      <c r="D685" t="inlineStr">
        <is>
          <t>DALARNAS LÄN</t>
        </is>
      </c>
      <c r="E685" t="inlineStr">
        <is>
          <t>FALUN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54537-2023</t>
        </is>
      </c>
      <c r="B686" s="1" t="n">
        <v>45233.6091087963</v>
      </c>
      <c r="C686" s="1" t="n">
        <v>45948</v>
      </c>
      <c r="D686" t="inlineStr">
        <is>
          <t>DALARNAS LÄN</t>
        </is>
      </c>
      <c r="E686" t="inlineStr">
        <is>
          <t>FALUN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37882-2023</t>
        </is>
      </c>
      <c r="B687" s="1" t="n">
        <v>45160</v>
      </c>
      <c r="C687" s="1" t="n">
        <v>45948</v>
      </c>
      <c r="D687" t="inlineStr">
        <is>
          <t>DALARNAS LÄN</t>
        </is>
      </c>
      <c r="E687" t="inlineStr">
        <is>
          <t>FALUN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64521-2023</t>
        </is>
      </c>
      <c r="B688" s="1" t="n">
        <v>45281</v>
      </c>
      <c r="C688" s="1" t="n">
        <v>45948</v>
      </c>
      <c r="D688" t="inlineStr">
        <is>
          <t>DALARNAS LÄN</t>
        </is>
      </c>
      <c r="E688" t="inlineStr">
        <is>
          <t>FALUN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14383-2025</t>
        </is>
      </c>
      <c r="B689" s="1" t="n">
        <v>45741.41736111111</v>
      </c>
      <c r="C689" s="1" t="n">
        <v>45948</v>
      </c>
      <c r="D689" t="inlineStr">
        <is>
          <t>DALARNAS LÄN</t>
        </is>
      </c>
      <c r="E689" t="inlineStr">
        <is>
          <t>FALUN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34670-2021</t>
        </is>
      </c>
      <c r="B690" s="1" t="n">
        <v>44382</v>
      </c>
      <c r="C690" s="1" t="n">
        <v>45948</v>
      </c>
      <c r="D690" t="inlineStr">
        <is>
          <t>DALARNAS LÄN</t>
        </is>
      </c>
      <c r="E690" t="inlineStr">
        <is>
          <t>FALUN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33912-2024</t>
        </is>
      </c>
      <c r="B691" s="1" t="n">
        <v>45523.38677083333</v>
      </c>
      <c r="C691" s="1" t="n">
        <v>45948</v>
      </c>
      <c r="D691" t="inlineStr">
        <is>
          <t>DALARNAS LÄN</t>
        </is>
      </c>
      <c r="E691" t="inlineStr">
        <is>
          <t>FALUN</t>
        </is>
      </c>
      <c r="F691" t="inlineStr">
        <is>
          <t>Allmännings- och besparingsskogar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26771-2025</t>
        </is>
      </c>
      <c r="B692" s="1" t="n">
        <v>45810.57180555556</v>
      </c>
      <c r="C692" s="1" t="n">
        <v>45948</v>
      </c>
      <c r="D692" t="inlineStr">
        <is>
          <t>DALARNAS LÄN</t>
        </is>
      </c>
      <c r="E692" t="inlineStr">
        <is>
          <t>FALUN</t>
        </is>
      </c>
      <c r="F692" t="inlineStr">
        <is>
          <t>Bergvik skog väst AB</t>
        </is>
      </c>
      <c r="G692" t="n">
        <v>11.6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58343-2023</t>
        </is>
      </c>
      <c r="B693" s="1" t="n">
        <v>45250</v>
      </c>
      <c r="C693" s="1" t="n">
        <v>45948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58388-2023</t>
        </is>
      </c>
      <c r="B694" s="1" t="n">
        <v>45250</v>
      </c>
      <c r="C694" s="1" t="n">
        <v>45948</v>
      </c>
      <c r="D694" t="inlineStr">
        <is>
          <t>DALARNAS LÄN</t>
        </is>
      </c>
      <c r="E694" t="inlineStr">
        <is>
          <t>FALUN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10523-2023</t>
        </is>
      </c>
      <c r="B695" s="1" t="n">
        <v>44987</v>
      </c>
      <c r="C695" s="1" t="n">
        <v>45948</v>
      </c>
      <c r="D695" t="inlineStr">
        <is>
          <t>DALARNAS LÄN</t>
        </is>
      </c>
      <c r="E695" t="inlineStr">
        <is>
          <t>FALUN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26770-2024</t>
        </is>
      </c>
      <c r="B696" s="1" t="n">
        <v>45470.47375</v>
      </c>
      <c r="C696" s="1" t="n">
        <v>45948</v>
      </c>
      <c r="D696" t="inlineStr">
        <is>
          <t>DALARNAS LÄN</t>
        </is>
      </c>
      <c r="E696" t="inlineStr">
        <is>
          <t>FALUN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27087-2025</t>
        </is>
      </c>
      <c r="B697" s="1" t="n">
        <v>45811.66383101852</v>
      </c>
      <c r="C697" s="1" t="n">
        <v>45948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27088-2025</t>
        </is>
      </c>
      <c r="B698" s="1" t="n">
        <v>45811.66570601852</v>
      </c>
      <c r="C698" s="1" t="n">
        <v>45948</v>
      </c>
      <c r="D698" t="inlineStr">
        <is>
          <t>DALARNAS LÄN</t>
        </is>
      </c>
      <c r="E698" t="inlineStr">
        <is>
          <t>FALUN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43183-2024</t>
        </is>
      </c>
      <c r="B699" s="1" t="n">
        <v>45567.66385416667</v>
      </c>
      <c r="C699" s="1" t="n">
        <v>45948</v>
      </c>
      <c r="D699" t="inlineStr">
        <is>
          <t>DALARNAS LÄN</t>
        </is>
      </c>
      <c r="E699" t="inlineStr">
        <is>
          <t>FALUN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16491-2025</t>
        </is>
      </c>
      <c r="B700" s="1" t="n">
        <v>45751</v>
      </c>
      <c r="C700" s="1" t="n">
        <v>45948</v>
      </c>
      <c r="D700" t="inlineStr">
        <is>
          <t>DALARNAS LÄN</t>
        </is>
      </c>
      <c r="E700" t="inlineStr">
        <is>
          <t>FALUN</t>
        </is>
      </c>
      <c r="F700" t="inlineStr">
        <is>
          <t>Övriga statliga verk och myndigheter</t>
        </is>
      </c>
      <c r="G700" t="n">
        <v>6.5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943-2023</t>
        </is>
      </c>
      <c r="B701" s="1" t="n">
        <v>44933.91175925926</v>
      </c>
      <c r="C701" s="1" t="n">
        <v>45948</v>
      </c>
      <c r="D701" t="inlineStr">
        <is>
          <t>DALARNAS LÄN</t>
        </is>
      </c>
      <c r="E701" t="inlineStr">
        <is>
          <t>FALUN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29084-2023</t>
        </is>
      </c>
      <c r="B702" s="1" t="n">
        <v>45105</v>
      </c>
      <c r="C702" s="1" t="n">
        <v>45948</v>
      </c>
      <c r="D702" t="inlineStr">
        <is>
          <t>DALARNAS LÄN</t>
        </is>
      </c>
      <c r="E702" t="inlineStr">
        <is>
          <t>FALUN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26927-2025</t>
        </is>
      </c>
      <c r="B703" s="1" t="n">
        <v>45811.39570601852</v>
      </c>
      <c r="C703" s="1" t="n">
        <v>45948</v>
      </c>
      <c r="D703" t="inlineStr">
        <is>
          <t>DALARNAS LÄN</t>
        </is>
      </c>
      <c r="E703" t="inlineStr">
        <is>
          <t>FALUN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15207-2025</t>
        </is>
      </c>
      <c r="B704" s="1" t="n">
        <v>45744.57217592592</v>
      </c>
      <c r="C704" s="1" t="n">
        <v>45948</v>
      </c>
      <c r="D704" t="inlineStr">
        <is>
          <t>DALARNAS LÄN</t>
        </is>
      </c>
      <c r="E704" t="inlineStr">
        <is>
          <t>FALUN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26803-2025</t>
        </is>
      </c>
      <c r="B705" s="1" t="n">
        <v>45810.60783564814</v>
      </c>
      <c r="C705" s="1" t="n">
        <v>45948</v>
      </c>
      <c r="D705" t="inlineStr">
        <is>
          <t>DALARNAS LÄN</t>
        </is>
      </c>
      <c r="E705" t="inlineStr">
        <is>
          <t>FALUN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52506-2021</t>
        </is>
      </c>
      <c r="B706" s="1" t="n">
        <v>44466.44211805556</v>
      </c>
      <c r="C706" s="1" t="n">
        <v>45948</v>
      </c>
      <c r="D706" t="inlineStr">
        <is>
          <t>DALARNAS LÄN</t>
        </is>
      </c>
      <c r="E706" t="inlineStr">
        <is>
          <t>FALUN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26663-2025</t>
        </is>
      </c>
      <c r="B707" s="1" t="n">
        <v>45810.40319444444</v>
      </c>
      <c r="C707" s="1" t="n">
        <v>45948</v>
      </c>
      <c r="D707" t="inlineStr">
        <is>
          <t>DALARNAS LÄN</t>
        </is>
      </c>
      <c r="E707" t="inlineStr">
        <is>
          <t>FALUN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26800-2025</t>
        </is>
      </c>
      <c r="B708" s="1" t="n">
        <v>45810</v>
      </c>
      <c r="C708" s="1" t="n">
        <v>45948</v>
      </c>
      <c r="D708" t="inlineStr">
        <is>
          <t>DALARNAS LÄN</t>
        </is>
      </c>
      <c r="E708" t="inlineStr">
        <is>
          <t>FALUN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18463-2022</t>
        </is>
      </c>
      <c r="B709" s="1" t="n">
        <v>44686.53328703704</v>
      </c>
      <c r="C709" s="1" t="n">
        <v>45948</v>
      </c>
      <c r="D709" t="inlineStr">
        <is>
          <t>DALARNAS LÄN</t>
        </is>
      </c>
      <c r="E709" t="inlineStr">
        <is>
          <t>FALUN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53643-2024</t>
        </is>
      </c>
      <c r="B710" s="1" t="n">
        <v>45614.89589120371</v>
      </c>
      <c r="C710" s="1" t="n">
        <v>45948</v>
      </c>
      <c r="D710" t="inlineStr">
        <is>
          <t>DALARNAS LÄN</t>
        </is>
      </c>
      <c r="E710" t="inlineStr">
        <is>
          <t>FALUN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31084-2023</t>
        </is>
      </c>
      <c r="B711" s="1" t="n">
        <v>45113</v>
      </c>
      <c r="C711" s="1" t="n">
        <v>45948</v>
      </c>
      <c r="D711" t="inlineStr">
        <is>
          <t>DALARNAS LÄN</t>
        </is>
      </c>
      <c r="E711" t="inlineStr">
        <is>
          <t>FALUN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24418-2021</t>
        </is>
      </c>
      <c r="B712" s="1" t="n">
        <v>44337.53789351852</v>
      </c>
      <c r="C712" s="1" t="n">
        <v>45948</v>
      </c>
      <c r="D712" t="inlineStr">
        <is>
          <t>DALARNAS LÄN</t>
        </is>
      </c>
      <c r="E712" t="inlineStr">
        <is>
          <t>FALUN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41961-2022</t>
        </is>
      </c>
      <c r="B713" s="1" t="n">
        <v>44830</v>
      </c>
      <c r="C713" s="1" t="n">
        <v>45948</v>
      </c>
      <c r="D713" t="inlineStr">
        <is>
          <t>DALARNAS LÄN</t>
        </is>
      </c>
      <c r="E713" t="inlineStr">
        <is>
          <t>FALUN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2380-2025</t>
        </is>
      </c>
      <c r="B714" s="1" t="n">
        <v>45673.97141203703</v>
      </c>
      <c r="C714" s="1" t="n">
        <v>45948</v>
      </c>
      <c r="D714" t="inlineStr">
        <is>
          <t>DALARNAS LÄN</t>
        </is>
      </c>
      <c r="E714" t="inlineStr">
        <is>
          <t>FALUN</t>
        </is>
      </c>
      <c r="G714" t="n">
        <v>8.4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27158-2025</t>
        </is>
      </c>
      <c r="B715" s="1" t="n">
        <v>45812.33471064815</v>
      </c>
      <c r="C715" s="1" t="n">
        <v>45948</v>
      </c>
      <c r="D715" t="inlineStr">
        <is>
          <t>DALARNAS LÄN</t>
        </is>
      </c>
      <c r="E715" t="inlineStr">
        <is>
          <t>FALUN</t>
        </is>
      </c>
      <c r="G715" t="n">
        <v>13.4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56474-2024</t>
        </is>
      </c>
      <c r="B716" s="1" t="n">
        <v>45625.46163194445</v>
      </c>
      <c r="C716" s="1" t="n">
        <v>45948</v>
      </c>
      <c r="D716" t="inlineStr">
        <is>
          <t>DALARNAS LÄN</t>
        </is>
      </c>
      <c r="E716" t="inlineStr">
        <is>
          <t>FALUN</t>
        </is>
      </c>
      <c r="F716" t="inlineStr">
        <is>
          <t>Bergvik skog väst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7813-2025</t>
        </is>
      </c>
      <c r="B717" s="1" t="n">
        <v>45706</v>
      </c>
      <c r="C717" s="1" t="n">
        <v>45948</v>
      </c>
      <c r="D717" t="inlineStr">
        <is>
          <t>DALARNAS LÄN</t>
        </is>
      </c>
      <c r="E717" t="inlineStr">
        <is>
          <t>FALUN</t>
        </is>
      </c>
      <c r="F717" t="inlineStr">
        <is>
          <t>Övriga statliga verk och myndigheter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49645-2024</t>
        </is>
      </c>
      <c r="B718" s="1" t="n">
        <v>45596.61451388889</v>
      </c>
      <c r="C718" s="1" t="n">
        <v>45948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27468-2025</t>
        </is>
      </c>
      <c r="B719" s="1" t="n">
        <v>45813</v>
      </c>
      <c r="C719" s="1" t="n">
        <v>45948</v>
      </c>
      <c r="D719" t="inlineStr">
        <is>
          <t>DALARNAS LÄN</t>
        </is>
      </c>
      <c r="E719" t="inlineStr">
        <is>
          <t>FALUN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27469-2025</t>
        </is>
      </c>
      <c r="B720" s="1" t="n">
        <v>45813.36081018519</v>
      </c>
      <c r="C720" s="1" t="n">
        <v>45948</v>
      </c>
      <c r="D720" t="inlineStr">
        <is>
          <t>DALARNAS LÄN</t>
        </is>
      </c>
      <c r="E720" t="inlineStr">
        <is>
          <t>FALUN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5397-2024</t>
        </is>
      </c>
      <c r="B721" s="1" t="n">
        <v>45331</v>
      </c>
      <c r="C721" s="1" t="n">
        <v>45948</v>
      </c>
      <c r="D721" t="inlineStr">
        <is>
          <t>DALARNAS LÄN</t>
        </is>
      </c>
      <c r="E721" t="inlineStr">
        <is>
          <t>FALUN</t>
        </is>
      </c>
      <c r="G721" t="n">
        <v>7.8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34507-2022</t>
        </is>
      </c>
      <c r="B722" s="1" t="n">
        <v>44792</v>
      </c>
      <c r="C722" s="1" t="n">
        <v>45948</v>
      </c>
      <c r="D722" t="inlineStr">
        <is>
          <t>DALARNAS LÄN</t>
        </is>
      </c>
      <c r="E722" t="inlineStr">
        <is>
          <t>FALUN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51837-2024</t>
        </is>
      </c>
      <c r="B723" s="1" t="n">
        <v>45607.509375</v>
      </c>
      <c r="C723" s="1" t="n">
        <v>45948</v>
      </c>
      <c r="D723" t="inlineStr">
        <is>
          <t>DALARNAS LÄN</t>
        </is>
      </c>
      <c r="E723" t="inlineStr">
        <is>
          <t>FALUN</t>
        </is>
      </c>
      <c r="F723" t="inlineStr">
        <is>
          <t>Bergvik skog väst AB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7282-2025</t>
        </is>
      </c>
      <c r="B724" s="1" t="n">
        <v>45702.63570601852</v>
      </c>
      <c r="C724" s="1" t="n">
        <v>45948</v>
      </c>
      <c r="D724" t="inlineStr">
        <is>
          <t>DALARNAS LÄN</t>
        </is>
      </c>
      <c r="E724" t="inlineStr">
        <is>
          <t>FALUN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53062-2024</t>
        </is>
      </c>
      <c r="B725" s="1" t="n">
        <v>45611.47130787037</v>
      </c>
      <c r="C725" s="1" t="n">
        <v>45948</v>
      </c>
      <c r="D725" t="inlineStr">
        <is>
          <t>DALARNAS LÄN</t>
        </is>
      </c>
      <c r="E725" t="inlineStr">
        <is>
          <t>FALUN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47685-2023</t>
        </is>
      </c>
      <c r="B726" s="1" t="n">
        <v>45203.61751157408</v>
      </c>
      <c r="C726" s="1" t="n">
        <v>45948</v>
      </c>
      <c r="D726" t="inlineStr">
        <is>
          <t>DALARNAS LÄN</t>
        </is>
      </c>
      <c r="E726" t="inlineStr">
        <is>
          <t>FALUN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7916-2023</t>
        </is>
      </c>
      <c r="B727" s="1" t="n">
        <v>44973</v>
      </c>
      <c r="C727" s="1" t="n">
        <v>45948</v>
      </c>
      <c r="D727" t="inlineStr">
        <is>
          <t>DALARNAS LÄN</t>
        </is>
      </c>
      <c r="E727" t="inlineStr">
        <is>
          <t>FALUN</t>
        </is>
      </c>
      <c r="G727" t="n">
        <v>22.8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61377-2021</t>
        </is>
      </c>
      <c r="B728" s="1" t="n">
        <v>44500.39388888889</v>
      </c>
      <c r="C728" s="1" t="n">
        <v>45948</v>
      </c>
      <c r="D728" t="inlineStr">
        <is>
          <t>DALARNAS LÄN</t>
        </is>
      </c>
      <c r="E728" t="inlineStr">
        <is>
          <t>FALUN</t>
        </is>
      </c>
      <c r="F728" t="inlineStr">
        <is>
          <t>Bergvik skog väst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48296-2024</t>
        </is>
      </c>
      <c r="B729" s="1" t="n">
        <v>45590.4653125</v>
      </c>
      <c r="C729" s="1" t="n">
        <v>45948</v>
      </c>
      <c r="D729" t="inlineStr">
        <is>
          <t>DALARNAS LÄN</t>
        </is>
      </c>
      <c r="E729" t="inlineStr">
        <is>
          <t>FALUN</t>
        </is>
      </c>
      <c r="F729" t="inlineStr">
        <is>
          <t>Bergvik skog väst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19903-2022</t>
        </is>
      </c>
      <c r="B730" s="1" t="n">
        <v>44697</v>
      </c>
      <c r="C730" s="1" t="n">
        <v>45948</v>
      </c>
      <c r="D730" t="inlineStr">
        <is>
          <t>DALARNAS LÄN</t>
        </is>
      </c>
      <c r="E730" t="inlineStr">
        <is>
          <t>FALUN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30537-2024</t>
        </is>
      </c>
      <c r="B731" s="1" t="n">
        <v>45492.61072916666</v>
      </c>
      <c r="C731" s="1" t="n">
        <v>45948</v>
      </c>
      <c r="D731" t="inlineStr">
        <is>
          <t>DALARNAS LÄN</t>
        </is>
      </c>
      <c r="E731" t="inlineStr">
        <is>
          <t>FALUN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50184-2022</t>
        </is>
      </c>
      <c r="B732" s="1" t="n">
        <v>44865.60775462963</v>
      </c>
      <c r="C732" s="1" t="n">
        <v>45948</v>
      </c>
      <c r="D732" t="inlineStr">
        <is>
          <t>DALARNAS LÄN</t>
        </is>
      </c>
      <c r="E732" t="inlineStr">
        <is>
          <t>FALUN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20610-2024</t>
        </is>
      </c>
      <c r="B733" s="1" t="n">
        <v>45436.44923611111</v>
      </c>
      <c r="C733" s="1" t="n">
        <v>45948</v>
      </c>
      <c r="D733" t="inlineStr">
        <is>
          <t>DALARNAS LÄN</t>
        </is>
      </c>
      <c r="E733" t="inlineStr">
        <is>
          <t>FALUN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14883-2024</t>
        </is>
      </c>
      <c r="B734" s="1" t="n">
        <v>45398.54752314815</v>
      </c>
      <c r="C734" s="1" t="n">
        <v>45948</v>
      </c>
      <c r="D734" t="inlineStr">
        <is>
          <t>DALARNAS LÄN</t>
        </is>
      </c>
      <c r="E734" t="inlineStr">
        <is>
          <t>FALUN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28679-2025</t>
        </is>
      </c>
      <c r="B735" s="1" t="n">
        <v>45819</v>
      </c>
      <c r="C735" s="1" t="n">
        <v>45948</v>
      </c>
      <c r="D735" t="inlineStr">
        <is>
          <t>DALARNAS LÄN</t>
        </is>
      </c>
      <c r="E735" t="inlineStr">
        <is>
          <t>FALUN</t>
        </is>
      </c>
      <c r="F735" t="inlineStr">
        <is>
          <t>Allmännings- och besparingsskogar</t>
        </is>
      </c>
      <c r="G735" t="n">
        <v>11.3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19299-2024</t>
        </is>
      </c>
      <c r="B736" s="1" t="n">
        <v>45428</v>
      </c>
      <c r="C736" s="1" t="n">
        <v>45948</v>
      </c>
      <c r="D736" t="inlineStr">
        <is>
          <t>DALARNAS LÄN</t>
        </is>
      </c>
      <c r="E736" t="inlineStr">
        <is>
          <t>FALUN</t>
        </is>
      </c>
      <c r="F736" t="inlineStr">
        <is>
          <t>Bergvik skog väst AB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22925-2023</t>
        </is>
      </c>
      <c r="B737" s="1" t="n">
        <v>45072.59862268518</v>
      </c>
      <c r="C737" s="1" t="n">
        <v>45948</v>
      </c>
      <c r="D737" t="inlineStr">
        <is>
          <t>DALARNAS LÄN</t>
        </is>
      </c>
      <c r="E737" t="inlineStr">
        <is>
          <t>FALUN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11233-2022</t>
        </is>
      </c>
      <c r="B738" s="1" t="n">
        <v>44629.5853125</v>
      </c>
      <c r="C738" s="1" t="n">
        <v>45948</v>
      </c>
      <c r="D738" t="inlineStr">
        <is>
          <t>DALARNAS LÄN</t>
        </is>
      </c>
      <c r="E738" t="inlineStr">
        <is>
          <t>FALUN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28828-2025</t>
        </is>
      </c>
      <c r="B739" s="1" t="n">
        <v>45820</v>
      </c>
      <c r="C739" s="1" t="n">
        <v>45948</v>
      </c>
      <c r="D739" t="inlineStr">
        <is>
          <t>DALARNAS LÄN</t>
        </is>
      </c>
      <c r="E739" t="inlineStr">
        <is>
          <t>FALUN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28721-2025</t>
        </is>
      </c>
      <c r="B740" s="1" t="n">
        <v>45820.35876157408</v>
      </c>
      <c r="C740" s="1" t="n">
        <v>45948</v>
      </c>
      <c r="D740" t="inlineStr">
        <is>
          <t>DALARNAS LÄN</t>
        </is>
      </c>
      <c r="E740" t="inlineStr">
        <is>
          <t>FALUN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31077-2023</t>
        </is>
      </c>
      <c r="B741" s="1" t="n">
        <v>45113.64037037037</v>
      </c>
      <c r="C741" s="1" t="n">
        <v>45948</v>
      </c>
      <c r="D741" t="inlineStr">
        <is>
          <t>DALARNAS LÄN</t>
        </is>
      </c>
      <c r="E741" t="inlineStr">
        <is>
          <t>FALUN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28730-2025</t>
        </is>
      </c>
      <c r="B742" s="1" t="n">
        <v>45820.36541666667</v>
      </c>
      <c r="C742" s="1" t="n">
        <v>45948</v>
      </c>
      <c r="D742" t="inlineStr">
        <is>
          <t>DALARNAS LÄN</t>
        </is>
      </c>
      <c r="E742" t="inlineStr">
        <is>
          <t>FALUN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28735-2025</t>
        </is>
      </c>
      <c r="B743" s="1" t="n">
        <v>45820.38018518518</v>
      </c>
      <c r="C743" s="1" t="n">
        <v>45948</v>
      </c>
      <c r="D743" t="inlineStr">
        <is>
          <t>DALARNAS LÄN</t>
        </is>
      </c>
      <c r="E743" t="inlineStr">
        <is>
          <t>FALUN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28724-2025</t>
        </is>
      </c>
      <c r="B744" s="1" t="n">
        <v>45820.36188657407</v>
      </c>
      <c r="C744" s="1" t="n">
        <v>45948</v>
      </c>
      <c r="D744" t="inlineStr">
        <is>
          <t>DALARNAS LÄN</t>
        </is>
      </c>
      <c r="E744" t="inlineStr">
        <is>
          <t>FALUN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29527-2025</t>
        </is>
      </c>
      <c r="B745" s="1" t="n">
        <v>45825.34275462963</v>
      </c>
      <c r="C745" s="1" t="n">
        <v>45948</v>
      </c>
      <c r="D745" t="inlineStr">
        <is>
          <t>DALARNAS LÄN</t>
        </is>
      </c>
      <c r="E745" t="inlineStr">
        <is>
          <t>FALUN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24640-2024</t>
        </is>
      </c>
      <c r="B746" s="1" t="n">
        <v>45460.55043981481</v>
      </c>
      <c r="C746" s="1" t="n">
        <v>45948</v>
      </c>
      <c r="D746" t="inlineStr">
        <is>
          <t>DALARNAS LÄN</t>
        </is>
      </c>
      <c r="E746" t="inlineStr">
        <is>
          <t>FALUN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29427-2025</t>
        </is>
      </c>
      <c r="B747" s="1" t="n">
        <v>45824.64821759259</v>
      </c>
      <c r="C747" s="1" t="n">
        <v>45948</v>
      </c>
      <c r="D747" t="inlineStr">
        <is>
          <t>DALARNAS LÄN</t>
        </is>
      </c>
      <c r="E747" t="inlineStr">
        <is>
          <t>FALUN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52232-2024</t>
        </is>
      </c>
      <c r="B748" s="1" t="n">
        <v>45607</v>
      </c>
      <c r="C748" s="1" t="n">
        <v>45948</v>
      </c>
      <c r="D748" t="inlineStr">
        <is>
          <t>DALARNAS LÄN</t>
        </is>
      </c>
      <c r="E748" t="inlineStr">
        <is>
          <t>FALUN</t>
        </is>
      </c>
      <c r="F748" t="inlineStr">
        <is>
          <t>Allmännings- och besparingsskogar</t>
        </is>
      </c>
      <c r="G748" t="n">
        <v>10.7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29791-2025</t>
        </is>
      </c>
      <c r="B749" s="1" t="n">
        <v>45825.66074074074</v>
      </c>
      <c r="C749" s="1" t="n">
        <v>45948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6.7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  <c r="U749">
        <f>HYPERLINK("https://klasma.github.io/Logging_2080/knärot/A 29791-2025 karta knärot.png", "A 29791-2025")</f>
        <v/>
      </c>
      <c r="V749">
        <f>HYPERLINK("https://klasma.github.io/Logging_2080/klagomål/A 29791-2025 FSC-klagomål.docx", "A 29791-2025")</f>
        <v/>
      </c>
      <c r="W749">
        <f>HYPERLINK("https://klasma.github.io/Logging_2080/klagomålsmail/A 29791-2025 FSC-klagomål mail.docx", "A 29791-2025")</f>
        <v/>
      </c>
      <c r="X749">
        <f>HYPERLINK("https://klasma.github.io/Logging_2080/tillsyn/A 29791-2025 tillsynsbegäran.docx", "A 29791-2025")</f>
        <v/>
      </c>
      <c r="Y749">
        <f>HYPERLINK("https://klasma.github.io/Logging_2080/tillsynsmail/A 29791-2025 tillsynsbegäran mail.docx", "A 29791-2025")</f>
        <v/>
      </c>
    </row>
    <row r="750" ht="15" customHeight="1">
      <c r="A750" t="inlineStr">
        <is>
          <t>A 28249-2023</t>
        </is>
      </c>
      <c r="B750" s="1" t="n">
        <v>45099.59907407407</v>
      </c>
      <c r="C750" s="1" t="n">
        <v>45948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1699-2025</t>
        </is>
      </c>
      <c r="B751" s="1" t="n">
        <v>45670.74568287037</v>
      </c>
      <c r="C751" s="1" t="n">
        <v>45948</v>
      </c>
      <c r="D751" t="inlineStr">
        <is>
          <t>DALARNAS LÄN</t>
        </is>
      </c>
      <c r="E751" t="inlineStr">
        <is>
          <t>FALUN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4923-2024</t>
        </is>
      </c>
      <c r="B752" s="1" t="n">
        <v>45329</v>
      </c>
      <c r="C752" s="1" t="n">
        <v>45948</v>
      </c>
      <c r="D752" t="inlineStr">
        <is>
          <t>DALARNAS LÄN</t>
        </is>
      </c>
      <c r="E752" t="inlineStr">
        <is>
          <t>FALUN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29294-2025</t>
        </is>
      </c>
      <c r="B753" s="1" t="n">
        <v>45824.44313657407</v>
      </c>
      <c r="C753" s="1" t="n">
        <v>45948</v>
      </c>
      <c r="D753" t="inlineStr">
        <is>
          <t>DALARNAS LÄN</t>
        </is>
      </c>
      <c r="E753" t="inlineStr">
        <is>
          <t>FALUN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29703-2025</t>
        </is>
      </c>
      <c r="B754" s="1" t="n">
        <v>45825.55711805556</v>
      </c>
      <c r="C754" s="1" t="n">
        <v>45948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11.8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29355-2025</t>
        </is>
      </c>
      <c r="B755" s="1" t="n">
        <v>45824.54972222223</v>
      </c>
      <c r="C755" s="1" t="n">
        <v>45948</v>
      </c>
      <c r="D755" t="inlineStr">
        <is>
          <t>DALARNAS LÄN</t>
        </is>
      </c>
      <c r="E755" t="inlineStr">
        <is>
          <t>FALUN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46294-2024</t>
        </is>
      </c>
      <c r="B756" s="1" t="n">
        <v>45581.6672337963</v>
      </c>
      <c r="C756" s="1" t="n">
        <v>45948</v>
      </c>
      <c r="D756" t="inlineStr">
        <is>
          <t>DALARNAS LÄN</t>
        </is>
      </c>
      <c r="E756" t="inlineStr">
        <is>
          <t>FALUN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30146-2025</t>
        </is>
      </c>
      <c r="B757" s="1" t="n">
        <v>45827.30365740741</v>
      </c>
      <c r="C757" s="1" t="n">
        <v>45948</v>
      </c>
      <c r="D757" t="inlineStr">
        <is>
          <t>DALARNAS LÄN</t>
        </is>
      </c>
      <c r="E757" t="inlineStr">
        <is>
          <t>FALUN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14939-2024</t>
        </is>
      </c>
      <c r="B758" s="1" t="n">
        <v>45398.68</v>
      </c>
      <c r="C758" s="1" t="n">
        <v>45948</v>
      </c>
      <c r="D758" t="inlineStr">
        <is>
          <t>DALARNAS LÄN</t>
        </is>
      </c>
      <c r="E758" t="inlineStr">
        <is>
          <t>FALUN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30593-2025</t>
        </is>
      </c>
      <c r="B759" s="1" t="n">
        <v>45831.43954861111</v>
      </c>
      <c r="C759" s="1" t="n">
        <v>45948</v>
      </c>
      <c r="D759" t="inlineStr">
        <is>
          <t>DALARNAS LÄN</t>
        </is>
      </c>
      <c r="E759" t="inlineStr">
        <is>
          <t>FALUN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30541-2025</t>
        </is>
      </c>
      <c r="B760" s="1" t="n">
        <v>45831.37113425926</v>
      </c>
      <c r="C760" s="1" t="n">
        <v>45948</v>
      </c>
      <c r="D760" t="inlineStr">
        <is>
          <t>DALARNAS LÄN</t>
        </is>
      </c>
      <c r="E760" t="inlineStr">
        <is>
          <t>FALUN</t>
        </is>
      </c>
      <c r="F760" t="inlineStr">
        <is>
          <t>Bergvik skog väst AB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30817-2025</t>
        </is>
      </c>
      <c r="B761" s="1" t="n">
        <v>45831.6609375</v>
      </c>
      <c r="C761" s="1" t="n">
        <v>45948</v>
      </c>
      <c r="D761" t="inlineStr">
        <is>
          <t>DALARNAS LÄN</t>
        </is>
      </c>
      <c r="E761" t="inlineStr">
        <is>
          <t>FALUN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30804-2025</t>
        </is>
      </c>
      <c r="B762" s="1" t="n">
        <v>45831</v>
      </c>
      <c r="C762" s="1" t="n">
        <v>45948</v>
      </c>
      <c r="D762" t="inlineStr">
        <is>
          <t>DALARNAS LÄN</t>
        </is>
      </c>
      <c r="E762" t="inlineStr">
        <is>
          <t>FALUN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30814-2025</t>
        </is>
      </c>
      <c r="B763" s="1" t="n">
        <v>45831</v>
      </c>
      <c r="C763" s="1" t="n">
        <v>45948</v>
      </c>
      <c r="D763" t="inlineStr">
        <is>
          <t>DALARNAS LÄN</t>
        </is>
      </c>
      <c r="E763" t="inlineStr">
        <is>
          <t>FALUN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30819-2025</t>
        </is>
      </c>
      <c r="B764" s="1" t="n">
        <v>45831.66144675926</v>
      </c>
      <c r="C764" s="1" t="n">
        <v>45948</v>
      </c>
      <c r="D764" t="inlineStr">
        <is>
          <t>DALARNAS LÄN</t>
        </is>
      </c>
      <c r="E764" t="inlineStr">
        <is>
          <t>FALUN</t>
        </is>
      </c>
      <c r="G764" t="n">
        <v>8.5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20006-2023</t>
        </is>
      </c>
      <c r="B765" s="1" t="n">
        <v>45054</v>
      </c>
      <c r="C765" s="1" t="n">
        <v>45948</v>
      </c>
      <c r="D765" t="inlineStr">
        <is>
          <t>DALARNAS LÄN</t>
        </is>
      </c>
      <c r="E765" t="inlineStr">
        <is>
          <t>FALUN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22646-2024</t>
        </is>
      </c>
      <c r="B766" s="1" t="n">
        <v>45447.87155092593</v>
      </c>
      <c r="C766" s="1" t="n">
        <v>45948</v>
      </c>
      <c r="D766" t="inlineStr">
        <is>
          <t>DALARNAS LÄN</t>
        </is>
      </c>
      <c r="E766" t="inlineStr">
        <is>
          <t>FALUN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48246-2023</t>
        </is>
      </c>
      <c r="B767" s="1" t="n">
        <v>45205.51188657407</v>
      </c>
      <c r="C767" s="1" t="n">
        <v>45948</v>
      </c>
      <c r="D767" t="inlineStr">
        <is>
          <t>DALARNAS LÄN</t>
        </is>
      </c>
      <c r="E767" t="inlineStr">
        <is>
          <t>FALUN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53008-2024</t>
        </is>
      </c>
      <c r="B768" s="1" t="n">
        <v>45611.39648148148</v>
      </c>
      <c r="C768" s="1" t="n">
        <v>45948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30927-2025</t>
        </is>
      </c>
      <c r="B769" s="1" t="n">
        <v>45832</v>
      </c>
      <c r="C769" s="1" t="n">
        <v>45948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31230-2025</t>
        </is>
      </c>
      <c r="B770" s="1" t="n">
        <v>45832</v>
      </c>
      <c r="C770" s="1" t="n">
        <v>45948</v>
      </c>
      <c r="D770" t="inlineStr">
        <is>
          <t>DALARNAS LÄN</t>
        </is>
      </c>
      <c r="E770" t="inlineStr">
        <is>
          <t>FALUN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30869-2025</t>
        </is>
      </c>
      <c r="B771" s="1" t="n">
        <v>45832</v>
      </c>
      <c r="C771" s="1" t="n">
        <v>45948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14478-2024</t>
        </is>
      </c>
      <c r="B772" s="1" t="n">
        <v>45394.56211805555</v>
      </c>
      <c r="C772" s="1" t="n">
        <v>45948</v>
      </c>
      <c r="D772" t="inlineStr">
        <is>
          <t>DALARNAS LÄN</t>
        </is>
      </c>
      <c r="E772" t="inlineStr">
        <is>
          <t>FALUN</t>
        </is>
      </c>
      <c r="G772" t="n">
        <v>6.5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32206-2025</t>
        </is>
      </c>
      <c r="B773" s="1" t="n">
        <v>45835</v>
      </c>
      <c r="C773" s="1" t="n">
        <v>45948</v>
      </c>
      <c r="D773" t="inlineStr">
        <is>
          <t>DALARNAS LÄN</t>
        </is>
      </c>
      <c r="E773" t="inlineStr">
        <is>
          <t>FALUN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31838-2025</t>
        </is>
      </c>
      <c r="B774" s="1" t="n">
        <v>45834.59554398148</v>
      </c>
      <c r="C774" s="1" t="n">
        <v>45948</v>
      </c>
      <c r="D774" t="inlineStr">
        <is>
          <t>DALARNAS LÄN</t>
        </is>
      </c>
      <c r="E774" t="inlineStr">
        <is>
          <t>FALUN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32216-2025</t>
        </is>
      </c>
      <c r="B775" s="1" t="n">
        <v>45835.58814814815</v>
      </c>
      <c r="C775" s="1" t="n">
        <v>45948</v>
      </c>
      <c r="D775" t="inlineStr">
        <is>
          <t>DALARNAS LÄN</t>
        </is>
      </c>
      <c r="E775" t="inlineStr">
        <is>
          <t>FALUN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32631-2025</t>
        </is>
      </c>
      <c r="B776" s="1" t="n">
        <v>45838.65545138889</v>
      </c>
      <c r="C776" s="1" t="n">
        <v>45948</v>
      </c>
      <c r="D776" t="inlineStr">
        <is>
          <t>DALARNAS LÄN</t>
        </is>
      </c>
      <c r="E776" t="inlineStr">
        <is>
          <t>FALUN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7587-2025</t>
        </is>
      </c>
      <c r="B777" s="1" t="n">
        <v>45705.63409722222</v>
      </c>
      <c r="C777" s="1" t="n">
        <v>45948</v>
      </c>
      <c r="D777" t="inlineStr">
        <is>
          <t>DALARNAS LÄN</t>
        </is>
      </c>
      <c r="E777" t="inlineStr">
        <is>
          <t>FALUN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26598-2023</t>
        </is>
      </c>
      <c r="B778" s="1" t="n">
        <v>45092.68070601852</v>
      </c>
      <c r="C778" s="1" t="n">
        <v>45948</v>
      </c>
      <c r="D778" t="inlineStr">
        <is>
          <t>DALARNAS LÄN</t>
        </is>
      </c>
      <c r="E778" t="inlineStr">
        <is>
          <t>FALUN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32753-2025</t>
        </is>
      </c>
      <c r="B779" s="1" t="n">
        <v>45838</v>
      </c>
      <c r="C779" s="1" t="n">
        <v>45948</v>
      </c>
      <c r="D779" t="inlineStr">
        <is>
          <t>DALARNAS LÄN</t>
        </is>
      </c>
      <c r="E779" t="inlineStr">
        <is>
          <t>FALUN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9659-2025</t>
        </is>
      </c>
      <c r="B780" s="1" t="n">
        <v>45716.29737268519</v>
      </c>
      <c r="C780" s="1" t="n">
        <v>45948</v>
      </c>
      <c r="D780" t="inlineStr">
        <is>
          <t>DALARNAS LÄN</t>
        </is>
      </c>
      <c r="E780" t="inlineStr">
        <is>
          <t>FALUN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32317-2025</t>
        </is>
      </c>
      <c r="B781" s="1" t="n">
        <v>45836</v>
      </c>
      <c r="C781" s="1" t="n">
        <v>45948</v>
      </c>
      <c r="D781" t="inlineStr">
        <is>
          <t>DALARNAS LÄN</t>
        </is>
      </c>
      <c r="E781" t="inlineStr">
        <is>
          <t>FALUN</t>
        </is>
      </c>
      <c r="G781" t="n">
        <v>3.9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32802-2025</t>
        </is>
      </c>
      <c r="B782" s="1" t="n">
        <v>45839</v>
      </c>
      <c r="C782" s="1" t="n">
        <v>45948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32456-2025</t>
        </is>
      </c>
      <c r="B783" s="1" t="n">
        <v>45838.40711805555</v>
      </c>
      <c r="C783" s="1" t="n">
        <v>45948</v>
      </c>
      <c r="D783" t="inlineStr">
        <is>
          <t>DALARNAS LÄN</t>
        </is>
      </c>
      <c r="E783" t="inlineStr">
        <is>
          <t>FALUN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34099-2024</t>
        </is>
      </c>
      <c r="B784" s="1" t="n">
        <v>45523.7019212963</v>
      </c>
      <c r="C784" s="1" t="n">
        <v>45948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34101-2024</t>
        </is>
      </c>
      <c r="B785" s="1" t="n">
        <v>45523.71026620371</v>
      </c>
      <c r="C785" s="1" t="n">
        <v>45948</v>
      </c>
      <c r="D785" t="inlineStr">
        <is>
          <t>DALARNAS LÄN</t>
        </is>
      </c>
      <c r="E785" t="inlineStr">
        <is>
          <t>FALUN</t>
        </is>
      </c>
      <c r="F785" t="inlineStr">
        <is>
          <t>Bergvik skog väst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34103-2024</t>
        </is>
      </c>
      <c r="B786" s="1" t="n">
        <v>45523.72092592593</v>
      </c>
      <c r="C786" s="1" t="n">
        <v>45948</v>
      </c>
      <c r="D786" t="inlineStr">
        <is>
          <t>DALARNAS LÄN</t>
        </is>
      </c>
      <c r="E786" t="inlineStr">
        <is>
          <t>FALUN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33148-2025</t>
        </is>
      </c>
      <c r="B787" s="1" t="n">
        <v>45840</v>
      </c>
      <c r="C787" s="1" t="n">
        <v>45948</v>
      </c>
      <c r="D787" t="inlineStr">
        <is>
          <t>DALARNAS LÄN</t>
        </is>
      </c>
      <c r="E787" t="inlineStr">
        <is>
          <t>FALUN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15085-2025</t>
        </is>
      </c>
      <c r="B788" s="1" t="n">
        <v>45744.3031712963</v>
      </c>
      <c r="C788" s="1" t="n">
        <v>45948</v>
      </c>
      <c r="D788" t="inlineStr">
        <is>
          <t>DALARNAS LÄN</t>
        </is>
      </c>
      <c r="E788" t="inlineStr">
        <is>
          <t>FALUN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41538-2024</t>
        </is>
      </c>
      <c r="B789" s="1" t="n">
        <v>45560</v>
      </c>
      <c r="C789" s="1" t="n">
        <v>45948</v>
      </c>
      <c r="D789" t="inlineStr">
        <is>
          <t>DALARNAS LÄN</t>
        </is>
      </c>
      <c r="E789" t="inlineStr">
        <is>
          <t>FALUN</t>
        </is>
      </c>
      <c r="F789" t="inlineStr">
        <is>
          <t>Bergvik skog väst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33525-2025</t>
        </is>
      </c>
      <c r="B790" s="1" t="n">
        <v>45841</v>
      </c>
      <c r="C790" s="1" t="n">
        <v>45948</v>
      </c>
      <c r="D790" t="inlineStr">
        <is>
          <t>DALARNAS LÄN</t>
        </is>
      </c>
      <c r="E790" t="inlineStr">
        <is>
          <t>FALUN</t>
        </is>
      </c>
      <c r="F790" t="inlineStr">
        <is>
          <t>Bergvik skog väst AB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33170-2025</t>
        </is>
      </c>
      <c r="B791" s="1" t="n">
        <v>45840</v>
      </c>
      <c r="C791" s="1" t="n">
        <v>45948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21.1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33542-2025</t>
        </is>
      </c>
      <c r="B792" s="1" t="n">
        <v>45841</v>
      </c>
      <c r="C792" s="1" t="n">
        <v>45948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34443-2025</t>
        </is>
      </c>
      <c r="B793" s="1" t="n">
        <v>45845</v>
      </c>
      <c r="C793" s="1" t="n">
        <v>45948</v>
      </c>
      <c r="D793" t="inlineStr">
        <is>
          <t>DALARNAS LÄN</t>
        </is>
      </c>
      <c r="E793" t="inlineStr">
        <is>
          <t>FALUN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50772-2024</t>
        </is>
      </c>
      <c r="B794" s="1" t="n">
        <v>45602.44824074074</v>
      </c>
      <c r="C794" s="1" t="n">
        <v>45948</v>
      </c>
      <c r="D794" t="inlineStr">
        <is>
          <t>DALARNAS LÄN</t>
        </is>
      </c>
      <c r="E794" t="inlineStr">
        <is>
          <t>FALUN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24782-2025</t>
        </is>
      </c>
      <c r="B795" s="1" t="n">
        <v>45799.41928240741</v>
      </c>
      <c r="C795" s="1" t="n">
        <v>45948</v>
      </c>
      <c r="D795" t="inlineStr">
        <is>
          <t>DALARNAS LÄN</t>
        </is>
      </c>
      <c r="E795" t="inlineStr">
        <is>
          <t>FALUN</t>
        </is>
      </c>
      <c r="G795" t="n">
        <v>2.8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54543-2024</t>
        </is>
      </c>
      <c r="B796" s="1" t="n">
        <v>45617.61184027778</v>
      </c>
      <c r="C796" s="1" t="n">
        <v>45948</v>
      </c>
      <c r="D796" t="inlineStr">
        <is>
          <t>DALARNAS LÄN</t>
        </is>
      </c>
      <c r="E796" t="inlineStr">
        <is>
          <t>FALUN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58864-2023</t>
        </is>
      </c>
      <c r="B797" s="1" t="n">
        <v>45252.45018518518</v>
      </c>
      <c r="C797" s="1" t="n">
        <v>45948</v>
      </c>
      <c r="D797" t="inlineStr">
        <is>
          <t>DALARNAS LÄN</t>
        </is>
      </c>
      <c r="E797" t="inlineStr">
        <is>
          <t>FALUN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58713-2024</t>
        </is>
      </c>
      <c r="B798" s="1" t="n">
        <v>45635.65060185185</v>
      </c>
      <c r="C798" s="1" t="n">
        <v>45948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0.3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34941-2025</t>
        </is>
      </c>
      <c r="B799" s="1" t="n">
        <v>45849.58335648148</v>
      </c>
      <c r="C799" s="1" t="n">
        <v>45948</v>
      </c>
      <c r="D799" t="inlineStr">
        <is>
          <t>DALARNAS LÄN</t>
        </is>
      </c>
      <c r="E799" t="inlineStr">
        <is>
          <t>FALUN</t>
        </is>
      </c>
      <c r="F799" t="inlineStr">
        <is>
          <t>Bergvik skog väst AB</t>
        </is>
      </c>
      <c r="G799" t="n">
        <v>18.1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59673-2024</t>
        </is>
      </c>
      <c r="B800" s="1" t="n">
        <v>45639.38805555556</v>
      </c>
      <c r="C800" s="1" t="n">
        <v>45948</v>
      </c>
      <c r="D800" t="inlineStr">
        <is>
          <t>DALARNAS LÄN</t>
        </is>
      </c>
      <c r="E800" t="inlineStr">
        <is>
          <t>FALUN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52116-2022</t>
        </is>
      </c>
      <c r="B801" s="1" t="n">
        <v>44873</v>
      </c>
      <c r="C801" s="1" t="n">
        <v>45948</v>
      </c>
      <c r="D801" t="inlineStr">
        <is>
          <t>DALARNAS LÄN</t>
        </is>
      </c>
      <c r="E801" t="inlineStr">
        <is>
          <t>FALUN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56241-2024</t>
        </is>
      </c>
      <c r="B802" s="1" t="n">
        <v>45624.63219907408</v>
      </c>
      <c r="C802" s="1" t="n">
        <v>45948</v>
      </c>
      <c r="D802" t="inlineStr">
        <is>
          <t>DALARNAS LÄN</t>
        </is>
      </c>
      <c r="E802" t="inlineStr">
        <is>
          <t>FALUN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4533-2025</t>
        </is>
      </c>
      <c r="B803" s="1" t="n">
        <v>45687.34354166667</v>
      </c>
      <c r="C803" s="1" t="n">
        <v>45948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5679-2023</t>
        </is>
      </c>
      <c r="B804" s="1" t="n">
        <v>44960.70480324074</v>
      </c>
      <c r="C804" s="1" t="n">
        <v>45948</v>
      </c>
      <c r="D804" t="inlineStr">
        <is>
          <t>DALARNAS LÄN</t>
        </is>
      </c>
      <c r="E804" t="inlineStr">
        <is>
          <t>FALUN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35085-2025</t>
        </is>
      </c>
      <c r="B805" s="1" t="n">
        <v>45852.50997685185</v>
      </c>
      <c r="C805" s="1" t="n">
        <v>45948</v>
      </c>
      <c r="D805" t="inlineStr">
        <is>
          <t>DALARNAS LÄN</t>
        </is>
      </c>
      <c r="E805" t="inlineStr">
        <is>
          <t>FALUN</t>
        </is>
      </c>
      <c r="G805" t="n">
        <v>19.8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45869-2023</t>
        </is>
      </c>
      <c r="B806" s="1" t="n">
        <v>45195</v>
      </c>
      <c r="C806" s="1" t="n">
        <v>45948</v>
      </c>
      <c r="D806" t="inlineStr">
        <is>
          <t>DALARNAS LÄN</t>
        </is>
      </c>
      <c r="E806" t="inlineStr">
        <is>
          <t>FALUN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35323-2025</t>
        </is>
      </c>
      <c r="B807" s="1" t="n">
        <v>45854.49920138889</v>
      </c>
      <c r="C807" s="1" t="n">
        <v>45948</v>
      </c>
      <c r="D807" t="inlineStr">
        <is>
          <t>DALARNAS LÄN</t>
        </is>
      </c>
      <c r="E807" t="inlineStr">
        <is>
          <t>FALUN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9835-2024</t>
        </is>
      </c>
      <c r="B808" s="1" t="n">
        <v>45363.28989583333</v>
      </c>
      <c r="C808" s="1" t="n">
        <v>45948</v>
      </c>
      <c r="D808" t="inlineStr">
        <is>
          <t>DALARNAS LÄN</t>
        </is>
      </c>
      <c r="E808" t="inlineStr">
        <is>
          <t>FALUN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35629-2025</t>
        </is>
      </c>
      <c r="B809" s="1" t="n">
        <v>45859.44710648148</v>
      </c>
      <c r="C809" s="1" t="n">
        <v>45948</v>
      </c>
      <c r="D809" t="inlineStr">
        <is>
          <t>DALARNAS LÄN</t>
        </is>
      </c>
      <c r="E809" t="inlineStr">
        <is>
          <t>FALUN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16929-2023</t>
        </is>
      </c>
      <c r="B810" s="1" t="n">
        <v>45033.61854166666</v>
      </c>
      <c r="C810" s="1" t="n">
        <v>45948</v>
      </c>
      <c r="D810" t="inlineStr">
        <is>
          <t>DALARNAS LÄN</t>
        </is>
      </c>
      <c r="E810" t="inlineStr">
        <is>
          <t>FALUN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49683-2024</t>
        </is>
      </c>
      <c r="B811" s="1" t="n">
        <v>45596.67273148148</v>
      </c>
      <c r="C811" s="1" t="n">
        <v>45948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4.4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35786-2025</t>
        </is>
      </c>
      <c r="B812" s="1" t="n">
        <v>45861.31113425926</v>
      </c>
      <c r="C812" s="1" t="n">
        <v>45948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53703-2023</t>
        </is>
      </c>
      <c r="B813" s="1" t="n">
        <v>45224</v>
      </c>
      <c r="C813" s="1" t="n">
        <v>45948</v>
      </c>
      <c r="D813" t="inlineStr">
        <is>
          <t>DALARNAS LÄN</t>
        </is>
      </c>
      <c r="E813" t="inlineStr">
        <is>
          <t>FALUN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4887-2024</t>
        </is>
      </c>
      <c r="B814" s="1" t="n">
        <v>45329</v>
      </c>
      <c r="C814" s="1" t="n">
        <v>45948</v>
      </c>
      <c r="D814" t="inlineStr">
        <is>
          <t>DALARNAS LÄN</t>
        </is>
      </c>
      <c r="E814" t="inlineStr">
        <is>
          <t>FALUN</t>
        </is>
      </c>
      <c r="G814" t="n">
        <v>9.699999999999999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43092-2025</t>
        </is>
      </c>
      <c r="B815" s="1" t="n">
        <v>45909.62510416667</v>
      </c>
      <c r="C815" s="1" t="n">
        <v>45948</v>
      </c>
      <c r="D815" t="inlineStr">
        <is>
          <t>DALARNAS LÄN</t>
        </is>
      </c>
      <c r="E815" t="inlineStr">
        <is>
          <t>FALUN</t>
        </is>
      </c>
      <c r="F815" t="inlineStr">
        <is>
          <t>Bergvik skog väst AB</t>
        </is>
      </c>
      <c r="G815" t="n">
        <v>24.3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36271-2025</t>
        </is>
      </c>
      <c r="B816" s="1" t="n">
        <v>45867.62105324074</v>
      </c>
      <c r="C816" s="1" t="n">
        <v>45948</v>
      </c>
      <c r="D816" t="inlineStr">
        <is>
          <t>DALARNAS LÄN</t>
        </is>
      </c>
      <c r="E816" t="inlineStr">
        <is>
          <t>FALUN</t>
        </is>
      </c>
      <c r="F816" t="inlineStr">
        <is>
          <t>Bergvik skog väst AB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16004-2024</t>
        </is>
      </c>
      <c r="B817" s="1" t="n">
        <v>45405</v>
      </c>
      <c r="C817" s="1" t="n">
        <v>45948</v>
      </c>
      <c r="D817" t="inlineStr">
        <is>
          <t>DALARNAS LÄN</t>
        </is>
      </c>
      <c r="E817" t="inlineStr">
        <is>
          <t>FALUN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42871-2025</t>
        </is>
      </c>
      <c r="B818" s="1" t="n">
        <v>45908.62725694444</v>
      </c>
      <c r="C818" s="1" t="n">
        <v>45948</v>
      </c>
      <c r="D818" t="inlineStr">
        <is>
          <t>DALARNAS LÄN</t>
        </is>
      </c>
      <c r="E818" t="inlineStr">
        <is>
          <t>FALUN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43052-2025</t>
        </is>
      </c>
      <c r="B819" s="1" t="n">
        <v>45909.56905092593</v>
      </c>
      <c r="C819" s="1" t="n">
        <v>45948</v>
      </c>
      <c r="D819" t="inlineStr">
        <is>
          <t>DALARNAS LÄN</t>
        </is>
      </c>
      <c r="E819" t="inlineStr">
        <is>
          <t>FALUN</t>
        </is>
      </c>
      <c r="G819" t="n">
        <v>10.3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42853-2025</t>
        </is>
      </c>
      <c r="B820" s="1" t="n">
        <v>45908.60138888889</v>
      </c>
      <c r="C820" s="1" t="n">
        <v>45948</v>
      </c>
      <c r="D820" t="inlineStr">
        <is>
          <t>DALARNAS LÄN</t>
        </is>
      </c>
      <c r="E820" t="inlineStr">
        <is>
          <t>FALUN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41275-2023</t>
        </is>
      </c>
      <c r="B821" s="1" t="n">
        <v>45174.55957175926</v>
      </c>
      <c r="C821" s="1" t="n">
        <v>45948</v>
      </c>
      <c r="D821" t="inlineStr">
        <is>
          <t>DALARNAS LÄN</t>
        </is>
      </c>
      <c r="E821" t="inlineStr">
        <is>
          <t>FALUN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36199-2025</t>
        </is>
      </c>
      <c r="B822" s="1" t="n">
        <v>45867.43987268519</v>
      </c>
      <c r="C822" s="1" t="n">
        <v>45948</v>
      </c>
      <c r="D822" t="inlineStr">
        <is>
          <t>DALARNAS LÄN</t>
        </is>
      </c>
      <c r="E822" t="inlineStr">
        <is>
          <t>FALUN</t>
        </is>
      </c>
      <c r="F822" t="inlineStr">
        <is>
          <t>Bergvik skog väst AB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55908-2024</t>
        </is>
      </c>
      <c r="B823" s="1" t="n">
        <v>45623.585625</v>
      </c>
      <c r="C823" s="1" t="n">
        <v>45948</v>
      </c>
      <c r="D823" t="inlineStr">
        <is>
          <t>DALARNAS LÄN</t>
        </is>
      </c>
      <c r="E823" t="inlineStr">
        <is>
          <t>FALUN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36443-2025</t>
        </is>
      </c>
      <c r="B824" s="1" t="n">
        <v>45869.40634259259</v>
      </c>
      <c r="C824" s="1" t="n">
        <v>45948</v>
      </c>
      <c r="D824" t="inlineStr">
        <is>
          <t>DALARNAS LÄN</t>
        </is>
      </c>
      <c r="E824" t="inlineStr">
        <is>
          <t>FALUN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36411-2025</t>
        </is>
      </c>
      <c r="B825" s="1" t="n">
        <v>45868.68791666667</v>
      </c>
      <c r="C825" s="1" t="n">
        <v>45948</v>
      </c>
      <c r="D825" t="inlineStr">
        <is>
          <t>DALARNAS LÄN</t>
        </is>
      </c>
      <c r="E825" t="inlineStr">
        <is>
          <t>FALUN</t>
        </is>
      </c>
      <c r="G825" t="n">
        <v>10.7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11163-2025</t>
        </is>
      </c>
      <c r="B826" s="1" t="n">
        <v>45723</v>
      </c>
      <c r="C826" s="1" t="n">
        <v>45948</v>
      </c>
      <c r="D826" t="inlineStr">
        <is>
          <t>DALARNAS LÄN</t>
        </is>
      </c>
      <c r="E826" t="inlineStr">
        <is>
          <t>FALUN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43202-2025</t>
        </is>
      </c>
      <c r="B827" s="1" t="n">
        <v>45910.43978009259</v>
      </c>
      <c r="C827" s="1" t="n">
        <v>45948</v>
      </c>
      <c r="D827" t="inlineStr">
        <is>
          <t>DALARNAS LÄN</t>
        </is>
      </c>
      <c r="E827" t="inlineStr">
        <is>
          <t>FALUN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43545-2025</t>
        </is>
      </c>
      <c r="B828" s="1" t="n">
        <v>45911.6139699074</v>
      </c>
      <c r="C828" s="1" t="n">
        <v>45948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43605-2025</t>
        </is>
      </c>
      <c r="B829" s="1" t="n">
        <v>45911</v>
      </c>
      <c r="C829" s="1" t="n">
        <v>45948</v>
      </c>
      <c r="D829" t="inlineStr">
        <is>
          <t>DALARNAS LÄN</t>
        </is>
      </c>
      <c r="E829" t="inlineStr">
        <is>
          <t>FALUN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43298-2025</t>
        </is>
      </c>
      <c r="B830" s="1" t="n">
        <v>45910.62987268518</v>
      </c>
      <c r="C830" s="1" t="n">
        <v>45948</v>
      </c>
      <c r="D830" t="inlineStr">
        <is>
          <t>DALARNAS LÄN</t>
        </is>
      </c>
      <c r="E830" t="inlineStr">
        <is>
          <t>FALUN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16488-2025</t>
        </is>
      </c>
      <c r="B831" s="1" t="n">
        <v>45751</v>
      </c>
      <c r="C831" s="1" t="n">
        <v>45948</v>
      </c>
      <c r="D831" t="inlineStr">
        <is>
          <t>DALARNAS LÄN</t>
        </is>
      </c>
      <c r="E831" t="inlineStr">
        <is>
          <t>FALUN</t>
        </is>
      </c>
      <c r="F831" t="inlineStr">
        <is>
          <t>Övriga statliga verk och myndigheter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36459-2025</t>
        </is>
      </c>
      <c r="B832" s="1" t="n">
        <v>45869.45042824074</v>
      </c>
      <c r="C832" s="1" t="n">
        <v>45948</v>
      </c>
      <c r="D832" t="inlineStr">
        <is>
          <t>DALARNAS LÄN</t>
        </is>
      </c>
      <c r="E832" t="inlineStr">
        <is>
          <t>FALUN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43300-2025</t>
        </is>
      </c>
      <c r="B833" s="1" t="n">
        <v>45910.63303240741</v>
      </c>
      <c r="C833" s="1" t="n">
        <v>45948</v>
      </c>
      <c r="D833" t="inlineStr">
        <is>
          <t>DALARNAS LÄN</t>
        </is>
      </c>
      <c r="E833" t="inlineStr">
        <is>
          <t>FALUN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43257-2025</t>
        </is>
      </c>
      <c r="B834" s="1" t="n">
        <v>45910.55814814815</v>
      </c>
      <c r="C834" s="1" t="n">
        <v>45948</v>
      </c>
      <c r="D834" t="inlineStr">
        <is>
          <t>DALARNAS LÄN</t>
        </is>
      </c>
      <c r="E834" t="inlineStr">
        <is>
          <t>FALUN</t>
        </is>
      </c>
      <c r="F834" t="inlineStr">
        <is>
          <t>Bergvik skog väst AB</t>
        </is>
      </c>
      <c r="G834" t="n">
        <v>5.6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43381-2025</t>
        </is>
      </c>
      <c r="B835" s="1" t="n">
        <v>45911.36196759259</v>
      </c>
      <c r="C835" s="1" t="n">
        <v>45948</v>
      </c>
      <c r="D835" t="inlineStr">
        <is>
          <t>DALARNAS LÄN</t>
        </is>
      </c>
      <c r="E835" t="inlineStr">
        <is>
          <t>FALUN</t>
        </is>
      </c>
      <c r="G835" t="n">
        <v>10.9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43508-2025</t>
        </is>
      </c>
      <c r="B836" s="1" t="n">
        <v>45911.55575231482</v>
      </c>
      <c r="C836" s="1" t="n">
        <v>45948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8.300000000000001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43576-2025</t>
        </is>
      </c>
      <c r="B837" s="1" t="n">
        <v>45911.64164351852</v>
      </c>
      <c r="C837" s="1" t="n">
        <v>45948</v>
      </c>
      <c r="D837" t="inlineStr">
        <is>
          <t>DALARNAS LÄN</t>
        </is>
      </c>
      <c r="E837" t="inlineStr">
        <is>
          <t>FALUN</t>
        </is>
      </c>
      <c r="F837" t="inlineStr">
        <is>
          <t>Bergvik skog väst AB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43295-2025</t>
        </is>
      </c>
      <c r="B838" s="1" t="n">
        <v>45910.62370370371</v>
      </c>
      <c r="C838" s="1" t="n">
        <v>45948</v>
      </c>
      <c r="D838" t="inlineStr">
        <is>
          <t>DALARNAS LÄN</t>
        </is>
      </c>
      <c r="E838" t="inlineStr">
        <is>
          <t>FALUN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43917-2025</t>
        </is>
      </c>
      <c r="B839" s="1" t="n">
        <v>45914.86606481481</v>
      </c>
      <c r="C839" s="1" t="n">
        <v>45948</v>
      </c>
      <c r="D839" t="inlineStr">
        <is>
          <t>DALARNAS LÄN</t>
        </is>
      </c>
      <c r="E839" t="inlineStr">
        <is>
          <t>FALUN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16916-2025</t>
        </is>
      </c>
      <c r="B840" s="1" t="n">
        <v>45755.36767361111</v>
      </c>
      <c r="C840" s="1" t="n">
        <v>45948</v>
      </c>
      <c r="D840" t="inlineStr">
        <is>
          <t>DALARNAS LÄN</t>
        </is>
      </c>
      <c r="E840" t="inlineStr">
        <is>
          <t>FALUN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43856-2025</t>
        </is>
      </c>
      <c r="B841" s="1" t="n">
        <v>45912.64748842592</v>
      </c>
      <c r="C841" s="1" t="n">
        <v>45948</v>
      </c>
      <c r="D841" t="inlineStr">
        <is>
          <t>DALARNAS LÄN</t>
        </is>
      </c>
      <c r="E841" t="inlineStr">
        <is>
          <t>FALUN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44073-2025</t>
        </is>
      </c>
      <c r="B842" s="1" t="n">
        <v>45915.54880787037</v>
      </c>
      <c r="C842" s="1" t="n">
        <v>45948</v>
      </c>
      <c r="D842" t="inlineStr">
        <is>
          <t>DALARNAS LÄN</t>
        </is>
      </c>
      <c r="E842" t="inlineStr">
        <is>
          <t>FALUN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44118-2025</t>
        </is>
      </c>
      <c r="B843" s="1" t="n">
        <v>45915.57710648148</v>
      </c>
      <c r="C843" s="1" t="n">
        <v>45948</v>
      </c>
      <c r="D843" t="inlineStr">
        <is>
          <t>DALARNAS LÄN</t>
        </is>
      </c>
      <c r="E843" t="inlineStr">
        <is>
          <t>FALUN</t>
        </is>
      </c>
      <c r="G843" t="n">
        <v>11.5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37061-2025</t>
        </is>
      </c>
      <c r="B844" s="1" t="n">
        <v>45874</v>
      </c>
      <c r="C844" s="1" t="n">
        <v>45948</v>
      </c>
      <c r="D844" t="inlineStr">
        <is>
          <t>DALARNAS LÄN</t>
        </is>
      </c>
      <c r="E844" t="inlineStr">
        <is>
          <t>FALUN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44520-2025</t>
        </is>
      </c>
      <c r="B845" s="1" t="n">
        <v>45916.7175462963</v>
      </c>
      <c r="C845" s="1" t="n">
        <v>45948</v>
      </c>
      <c r="D845" t="inlineStr">
        <is>
          <t>DALARNAS LÄN</t>
        </is>
      </c>
      <c r="E845" t="inlineStr">
        <is>
          <t>FALUN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45039-2025</t>
        </is>
      </c>
      <c r="B846" s="1" t="n">
        <v>45918.7181712963</v>
      </c>
      <c r="C846" s="1" t="n">
        <v>45948</v>
      </c>
      <c r="D846" t="inlineStr">
        <is>
          <t>DALARNAS LÄN</t>
        </is>
      </c>
      <c r="E846" t="inlineStr">
        <is>
          <t>FALUN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44886-2025</t>
        </is>
      </c>
      <c r="B847" s="1" t="n">
        <v>45918.49219907408</v>
      </c>
      <c r="C847" s="1" t="n">
        <v>45948</v>
      </c>
      <c r="D847" t="inlineStr">
        <is>
          <t>DALARNAS LÄN</t>
        </is>
      </c>
      <c r="E847" t="inlineStr">
        <is>
          <t>FALUN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37372-2025</t>
        </is>
      </c>
      <c r="B848" s="1" t="n">
        <v>45877</v>
      </c>
      <c r="C848" s="1" t="n">
        <v>45948</v>
      </c>
      <c r="D848" t="inlineStr">
        <is>
          <t>DALARNAS LÄN</t>
        </is>
      </c>
      <c r="E848" t="inlineStr">
        <is>
          <t>FALUN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37456-2025</t>
        </is>
      </c>
      <c r="B849" s="1" t="n">
        <v>45877.56728009259</v>
      </c>
      <c r="C849" s="1" t="n">
        <v>45948</v>
      </c>
      <c r="D849" t="inlineStr">
        <is>
          <t>DALARNAS LÄN</t>
        </is>
      </c>
      <c r="E849" t="inlineStr">
        <is>
          <t>FALUN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45040-2025</t>
        </is>
      </c>
      <c r="B850" s="1" t="n">
        <v>45918.71972222222</v>
      </c>
      <c r="C850" s="1" t="n">
        <v>45948</v>
      </c>
      <c r="D850" t="inlineStr">
        <is>
          <t>DALARNAS LÄN</t>
        </is>
      </c>
      <c r="E850" t="inlineStr">
        <is>
          <t>FALUN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45032-2025</t>
        </is>
      </c>
      <c r="B851" s="1" t="n">
        <v>45918.70072916667</v>
      </c>
      <c r="C851" s="1" t="n">
        <v>45948</v>
      </c>
      <c r="D851" t="inlineStr">
        <is>
          <t>DALARNAS LÄN</t>
        </is>
      </c>
      <c r="E851" t="inlineStr">
        <is>
          <t>FALUN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45035-2025</t>
        </is>
      </c>
      <c r="B852" s="1" t="n">
        <v>45918.70737268519</v>
      </c>
      <c r="C852" s="1" t="n">
        <v>45948</v>
      </c>
      <c r="D852" t="inlineStr">
        <is>
          <t>DALARNAS LÄN</t>
        </is>
      </c>
      <c r="E852" t="inlineStr">
        <is>
          <t>FALUN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44863-2025</t>
        </is>
      </c>
      <c r="B853" s="1" t="n">
        <v>45918.45920138889</v>
      </c>
      <c r="C853" s="1" t="n">
        <v>45948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23.6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45585-2025</t>
        </is>
      </c>
      <c r="B854" s="1" t="n">
        <v>45922.66900462963</v>
      </c>
      <c r="C854" s="1" t="n">
        <v>45948</v>
      </c>
      <c r="D854" t="inlineStr">
        <is>
          <t>DALARNAS LÄN</t>
        </is>
      </c>
      <c r="E854" t="inlineStr">
        <is>
          <t>FALUN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45584-2025</t>
        </is>
      </c>
      <c r="B855" s="1" t="n">
        <v>45922.66877314815</v>
      </c>
      <c r="C855" s="1" t="n">
        <v>45948</v>
      </c>
      <c r="D855" t="inlineStr">
        <is>
          <t>DALARNAS LÄN</t>
        </is>
      </c>
      <c r="E855" t="inlineStr">
        <is>
          <t>FALUN</t>
        </is>
      </c>
      <c r="F855" t="inlineStr">
        <is>
          <t>Bergvik skog väst AB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45549-2025</t>
        </is>
      </c>
      <c r="B856" s="1" t="n">
        <v>45922.63305555555</v>
      </c>
      <c r="C856" s="1" t="n">
        <v>45948</v>
      </c>
      <c r="D856" t="inlineStr">
        <is>
          <t>DALARNAS LÄN</t>
        </is>
      </c>
      <c r="E856" t="inlineStr">
        <is>
          <t>FALUN</t>
        </is>
      </c>
      <c r="F856" t="inlineStr">
        <is>
          <t>Bergvik skog väst AB</t>
        </is>
      </c>
      <c r="G856" t="n">
        <v>12.2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44095-2024</t>
        </is>
      </c>
      <c r="B857" s="1" t="n">
        <v>45572</v>
      </c>
      <c r="C857" s="1" t="n">
        <v>45948</v>
      </c>
      <c r="D857" t="inlineStr">
        <is>
          <t>DALARNAS LÄN</t>
        </is>
      </c>
      <c r="E857" t="inlineStr">
        <is>
          <t>FALUN</t>
        </is>
      </c>
      <c r="G857" t="n">
        <v>4.3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45690-2025</t>
        </is>
      </c>
      <c r="B858" s="1" t="n">
        <v>45923.38413194445</v>
      </c>
      <c r="C858" s="1" t="n">
        <v>45948</v>
      </c>
      <c r="D858" t="inlineStr">
        <is>
          <t>DALARNAS LÄN</t>
        </is>
      </c>
      <c r="E858" t="inlineStr">
        <is>
          <t>FALUN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21747-2024</t>
        </is>
      </c>
      <c r="B859" s="1" t="n">
        <v>45442.5603125</v>
      </c>
      <c r="C859" s="1" t="n">
        <v>45948</v>
      </c>
      <c r="D859" t="inlineStr">
        <is>
          <t>DALARNAS LÄN</t>
        </is>
      </c>
      <c r="E859" t="inlineStr">
        <is>
          <t>FALUN</t>
        </is>
      </c>
      <c r="F859" t="inlineStr">
        <is>
          <t>Bergvik skog väst AB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46397-2025</t>
        </is>
      </c>
      <c r="B860" s="1" t="n">
        <v>45925.54976851852</v>
      </c>
      <c r="C860" s="1" t="n">
        <v>45948</v>
      </c>
      <c r="D860" t="inlineStr">
        <is>
          <t>DALARNAS LÄN</t>
        </is>
      </c>
      <c r="E860" t="inlineStr">
        <is>
          <t>FALUN</t>
        </is>
      </c>
      <c r="G860" t="n">
        <v>10.3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37997-2025</t>
        </is>
      </c>
      <c r="B861" s="1" t="n">
        <v>45881.84025462963</v>
      </c>
      <c r="C861" s="1" t="n">
        <v>45948</v>
      </c>
      <c r="D861" t="inlineStr">
        <is>
          <t>DALARNAS LÄN</t>
        </is>
      </c>
      <c r="E861" t="inlineStr">
        <is>
          <t>FALUN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37999-2025</t>
        </is>
      </c>
      <c r="B862" s="1" t="n">
        <v>45881.86136574074</v>
      </c>
      <c r="C862" s="1" t="n">
        <v>45948</v>
      </c>
      <c r="D862" t="inlineStr">
        <is>
          <t>DALARNAS LÄN</t>
        </is>
      </c>
      <c r="E862" t="inlineStr">
        <is>
          <t>FALUN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46364-2025</t>
        </is>
      </c>
      <c r="B863" s="1" t="n">
        <v>45925.49892361111</v>
      </c>
      <c r="C863" s="1" t="n">
        <v>45948</v>
      </c>
      <c r="D863" t="inlineStr">
        <is>
          <t>DALARNAS LÄN</t>
        </is>
      </c>
      <c r="E863" t="inlineStr">
        <is>
          <t>FALUN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>
      <c r="A864" t="inlineStr">
        <is>
          <t>A 37998-2025</t>
        </is>
      </c>
      <c r="B864" s="1" t="n">
        <v>45881.85384259259</v>
      </c>
      <c r="C864" s="1" t="n">
        <v>45948</v>
      </c>
      <c r="D864" t="inlineStr">
        <is>
          <t>DALARNAS LÄN</t>
        </is>
      </c>
      <c r="E864" t="inlineStr">
        <is>
          <t>FALUN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2025-10-18T11:32:34Z</dcterms:created>
  <dcterms:modified xmlns:dcterms="http://purl.org/dc/terms/" xmlns:xsi="http://www.w3.org/2001/XMLSchema-instance" xsi:type="dcterms:W3CDTF">2025-10-18T11:32:35Z</dcterms:modified>
</cp:coreProperties>
</file>