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21958-2025</t>
        </is>
      </c>
      <c r="B2" s="1" t="n">
        <v>45784</v>
      </c>
      <c r="C2" s="1" t="n">
        <v>45955</v>
      </c>
      <c r="D2" t="inlineStr">
        <is>
          <t>GÄVLEBORGS LÄN</t>
        </is>
      </c>
      <c r="E2" t="inlineStr">
        <is>
          <t>HOFORS</t>
        </is>
      </c>
      <c r="G2" t="n">
        <v>2.8</v>
      </c>
      <c r="H2" t="n">
        <v>3</v>
      </c>
      <c r="I2" t="n">
        <v>15</v>
      </c>
      <c r="J2" t="n">
        <v>2</v>
      </c>
      <c r="K2" t="n">
        <v>1</v>
      </c>
      <c r="L2" t="n">
        <v>1</v>
      </c>
      <c r="M2" t="n">
        <v>1</v>
      </c>
      <c r="N2" t="n">
        <v>0</v>
      </c>
      <c r="O2" t="n">
        <v>5</v>
      </c>
      <c r="P2" t="n">
        <v>3</v>
      </c>
      <c r="Q2" t="n">
        <v>22</v>
      </c>
      <c r="R2" s="2" t="inlineStr">
        <is>
          <t>Skogsalm
Ask
Knärot
Ullticka
Vedtrappmossa
Anisspindling
Blodvaxing
Bronshjon
Bågpraktmossa
Källpraktmossa
Mörk husmossa
Olivspindling
Rödgul trumpetsvamp
Skarp dropptaggsvamp
Skogshakmossa
Smal svampklubba
Svavelriska
Thomsons trägnagare
Tibast
Vedticka
Fläcknycklar
Blåsippa</t>
        </is>
      </c>
      <c r="S2">
        <f>HYPERLINK("https://klasma.github.io/Logging_2104/artfynd/A 21958-2025 artfynd.xlsx", "A 21958-2025")</f>
        <v/>
      </c>
      <c r="T2">
        <f>HYPERLINK("https://klasma.github.io/Logging_2104/kartor/A 21958-2025 karta.png", "A 21958-2025")</f>
        <v/>
      </c>
      <c r="U2">
        <f>HYPERLINK("https://klasma.github.io/Logging_2104/knärot/A 21958-2025 karta knärot.png", "A 21958-2025")</f>
        <v/>
      </c>
      <c r="V2">
        <f>HYPERLINK("https://klasma.github.io/Logging_2104/klagomål/A 21958-2025 FSC-klagomål.docx", "A 21958-2025")</f>
        <v/>
      </c>
      <c r="W2">
        <f>HYPERLINK("https://klasma.github.io/Logging_2104/klagomålsmail/A 21958-2025 FSC-klagomål mail.docx", "A 21958-2025")</f>
        <v/>
      </c>
      <c r="X2">
        <f>HYPERLINK("https://klasma.github.io/Logging_2104/tillsyn/A 21958-2025 tillsynsbegäran.docx", "A 21958-2025")</f>
        <v/>
      </c>
      <c r="Y2">
        <f>HYPERLINK("https://klasma.github.io/Logging_2104/tillsynsmail/A 21958-2025 tillsynsbegäran mail.docx", "A 21958-2025")</f>
        <v/>
      </c>
    </row>
    <row r="3" ht="15" customHeight="1">
      <c r="A3" t="inlineStr">
        <is>
          <t>A 65026-2021</t>
        </is>
      </c>
      <c r="B3" s="1" t="n">
        <v>44512</v>
      </c>
      <c r="C3" s="1" t="n">
        <v>45955</v>
      </c>
      <c r="D3" t="inlineStr">
        <is>
          <t>GÄVLEBORGS LÄN</t>
        </is>
      </c>
      <c r="E3" t="inlineStr">
        <is>
          <t>HOFORS</t>
        </is>
      </c>
      <c r="G3" t="n">
        <v>14.7</v>
      </c>
      <c r="H3" t="n">
        <v>1</v>
      </c>
      <c r="I3" t="n">
        <v>5</v>
      </c>
      <c r="J3" t="n">
        <v>4</v>
      </c>
      <c r="K3" t="n">
        <v>5</v>
      </c>
      <c r="L3" t="n">
        <v>0</v>
      </c>
      <c r="M3" t="n">
        <v>0</v>
      </c>
      <c r="N3" t="n">
        <v>0</v>
      </c>
      <c r="O3" t="n">
        <v>9</v>
      </c>
      <c r="P3" t="n">
        <v>5</v>
      </c>
      <c r="Q3" t="n">
        <v>14</v>
      </c>
      <c r="R3" s="2" t="inlineStr">
        <is>
          <t>Brödtaggsvamp
Knärot
Rynkskinn
Taggfingersvamp
Vågticka
Granticka
Gul taggsvamp
Orange taggsvamp
Ullticka
Dropptaggsvamp
Granbarkgnagare
Mörk husmossa
Rostfläck
Trådticka</t>
        </is>
      </c>
      <c r="S3">
        <f>HYPERLINK("https://klasma.github.io/Logging_2104/artfynd/A 65026-2021 artfynd.xlsx", "A 65026-2021")</f>
        <v/>
      </c>
      <c r="T3">
        <f>HYPERLINK("https://klasma.github.io/Logging_2104/kartor/A 65026-2021 karta.png", "A 65026-2021")</f>
        <v/>
      </c>
      <c r="U3">
        <f>HYPERLINK("https://klasma.github.io/Logging_2104/knärot/A 65026-2021 karta knärot.png", "A 65026-2021")</f>
        <v/>
      </c>
      <c r="V3">
        <f>HYPERLINK("https://klasma.github.io/Logging_2104/klagomål/A 65026-2021 FSC-klagomål.docx", "A 65026-2021")</f>
        <v/>
      </c>
      <c r="W3">
        <f>HYPERLINK("https://klasma.github.io/Logging_2104/klagomålsmail/A 65026-2021 FSC-klagomål mail.docx", "A 65026-2021")</f>
        <v/>
      </c>
      <c r="X3">
        <f>HYPERLINK("https://klasma.github.io/Logging_2104/tillsyn/A 65026-2021 tillsynsbegäran.docx", "A 65026-2021")</f>
        <v/>
      </c>
      <c r="Y3">
        <f>HYPERLINK("https://klasma.github.io/Logging_2104/tillsynsmail/A 65026-2021 tillsynsbegäran mail.docx", "A 65026-2021")</f>
        <v/>
      </c>
    </row>
    <row r="4" ht="15" customHeight="1">
      <c r="A4" t="inlineStr">
        <is>
          <t>A 528-2024</t>
        </is>
      </c>
      <c r="B4" s="1" t="n">
        <v>45299</v>
      </c>
      <c r="C4" s="1" t="n">
        <v>45955</v>
      </c>
      <c r="D4" t="inlineStr">
        <is>
          <t>GÄVLEBORGS LÄN</t>
        </is>
      </c>
      <c r="E4" t="inlineStr">
        <is>
          <t>HOFORS</t>
        </is>
      </c>
      <c r="G4" t="n">
        <v>1.1</v>
      </c>
      <c r="H4" t="n">
        <v>1</v>
      </c>
      <c r="I4" t="n">
        <v>3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9</v>
      </c>
      <c r="R4" s="2" t="inlineStr">
        <is>
          <t>Koppartaggsvamp
Flattoppad klubbsvamp
Gultoppig fingersvamp
Svart taggsvamp
Ullticka
Dropptaggsvamp
Fjällig taggsvamp s.str.
Svavelriska
Blåsippa</t>
        </is>
      </c>
      <c r="S4">
        <f>HYPERLINK("https://klasma.github.io/Logging_2104/artfynd/A 528-2024 artfynd.xlsx", "A 528-2024")</f>
        <v/>
      </c>
      <c r="T4">
        <f>HYPERLINK("https://klasma.github.io/Logging_2104/kartor/A 528-2024 karta.png", "A 528-2024")</f>
        <v/>
      </c>
      <c r="V4">
        <f>HYPERLINK("https://klasma.github.io/Logging_2104/klagomål/A 528-2024 FSC-klagomål.docx", "A 528-2024")</f>
        <v/>
      </c>
      <c r="W4">
        <f>HYPERLINK("https://klasma.github.io/Logging_2104/klagomålsmail/A 528-2024 FSC-klagomål mail.docx", "A 528-2024")</f>
        <v/>
      </c>
      <c r="X4">
        <f>HYPERLINK("https://klasma.github.io/Logging_2104/tillsyn/A 528-2024 tillsynsbegäran.docx", "A 528-2024")</f>
        <v/>
      </c>
      <c r="Y4">
        <f>HYPERLINK("https://klasma.github.io/Logging_2104/tillsynsmail/A 528-2024 tillsynsbegäran mail.docx", "A 528-2024")</f>
        <v/>
      </c>
    </row>
    <row r="5" ht="15" customHeight="1">
      <c r="A5" t="inlineStr">
        <is>
          <t>A 38738-2023</t>
        </is>
      </c>
      <c r="B5" s="1" t="n">
        <v>45163</v>
      </c>
      <c r="C5" s="1" t="n">
        <v>45955</v>
      </c>
      <c r="D5" t="inlineStr">
        <is>
          <t>GÄVLEBORGS LÄN</t>
        </is>
      </c>
      <c r="E5" t="inlineStr">
        <is>
          <t>HOFORS</t>
        </is>
      </c>
      <c r="F5" t="inlineStr">
        <is>
          <t>Kyrkan</t>
        </is>
      </c>
      <c r="G5" t="n">
        <v>1.3</v>
      </c>
      <c r="H5" t="n">
        <v>1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Svartvit taggsvamp
Fjällig taggsvamp s.str.
Grönpyrola</t>
        </is>
      </c>
      <c r="S5">
        <f>HYPERLINK("https://klasma.github.io/Logging_2104/artfynd/A 38738-2023 artfynd.xlsx", "A 38738-2023")</f>
        <v/>
      </c>
      <c r="T5">
        <f>HYPERLINK("https://klasma.github.io/Logging_2104/kartor/A 38738-2023 karta.png", "A 38738-2023")</f>
        <v/>
      </c>
      <c r="U5">
        <f>HYPERLINK("https://klasma.github.io/Logging_2104/knärot/A 38738-2023 karta knärot.png", "A 38738-2023")</f>
        <v/>
      </c>
      <c r="V5">
        <f>HYPERLINK("https://klasma.github.io/Logging_2104/klagomål/A 38738-2023 FSC-klagomål.docx", "A 38738-2023")</f>
        <v/>
      </c>
      <c r="W5">
        <f>HYPERLINK("https://klasma.github.io/Logging_2104/klagomålsmail/A 38738-2023 FSC-klagomål mail.docx", "A 38738-2023")</f>
        <v/>
      </c>
      <c r="X5">
        <f>HYPERLINK("https://klasma.github.io/Logging_2104/tillsyn/A 38738-2023 tillsynsbegäran.docx", "A 38738-2023")</f>
        <v/>
      </c>
      <c r="Y5">
        <f>HYPERLINK("https://klasma.github.io/Logging_2104/tillsynsmail/A 38738-2023 tillsynsbegäran mail.docx", "A 38738-2023")</f>
        <v/>
      </c>
    </row>
    <row r="6" ht="15" customHeight="1">
      <c r="A6" t="inlineStr">
        <is>
          <t>A 10436-2022</t>
        </is>
      </c>
      <c r="B6" s="1" t="n">
        <v>44623</v>
      </c>
      <c r="C6" s="1" t="n">
        <v>45955</v>
      </c>
      <c r="D6" t="inlineStr">
        <is>
          <t>GÄVLEBORGS LÄN</t>
        </is>
      </c>
      <c r="E6" t="inlineStr">
        <is>
          <t>HOFORS</t>
        </is>
      </c>
      <c r="G6" t="n">
        <v>6.3</v>
      </c>
      <c r="H6" t="n">
        <v>1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Björksplintborre
Vedticka</t>
        </is>
      </c>
      <c r="S6">
        <f>HYPERLINK("https://klasma.github.io/Logging_2104/artfynd/A 10436-2022 artfynd.xlsx", "A 10436-2022")</f>
        <v/>
      </c>
      <c r="T6">
        <f>HYPERLINK("https://klasma.github.io/Logging_2104/kartor/A 10436-2022 karta.png", "A 10436-2022")</f>
        <v/>
      </c>
      <c r="U6">
        <f>HYPERLINK("https://klasma.github.io/Logging_2104/knärot/A 10436-2022 karta knärot.png", "A 10436-2022")</f>
        <v/>
      </c>
      <c r="V6">
        <f>HYPERLINK("https://klasma.github.io/Logging_2104/klagomål/A 10436-2022 FSC-klagomål.docx", "A 10436-2022")</f>
        <v/>
      </c>
      <c r="W6">
        <f>HYPERLINK("https://klasma.github.io/Logging_2104/klagomålsmail/A 10436-2022 FSC-klagomål mail.docx", "A 10436-2022")</f>
        <v/>
      </c>
      <c r="X6">
        <f>HYPERLINK("https://klasma.github.io/Logging_2104/tillsyn/A 10436-2022 tillsynsbegäran.docx", "A 10436-2022")</f>
        <v/>
      </c>
      <c r="Y6">
        <f>HYPERLINK("https://klasma.github.io/Logging_2104/tillsynsmail/A 10436-2022 tillsynsbegäran mail.docx", "A 10436-2022")</f>
        <v/>
      </c>
    </row>
    <row r="7" ht="15" customHeight="1">
      <c r="A7" t="inlineStr">
        <is>
          <t>A 38855-2022</t>
        </is>
      </c>
      <c r="B7" s="1" t="n">
        <v>44816</v>
      </c>
      <c r="C7" s="1" t="n">
        <v>45955</v>
      </c>
      <c r="D7" t="inlineStr">
        <is>
          <t>GÄVLEBORGS LÄN</t>
        </is>
      </c>
      <c r="E7" t="inlineStr">
        <is>
          <t>HOFORS</t>
        </is>
      </c>
      <c r="G7" t="n">
        <v>7.1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Blåsippa</t>
        </is>
      </c>
      <c r="S7">
        <f>HYPERLINK("https://klasma.github.io/Logging_2104/artfynd/A 38855-2022 artfynd.xlsx", "A 38855-2022")</f>
        <v/>
      </c>
      <c r="T7">
        <f>HYPERLINK("https://klasma.github.io/Logging_2104/kartor/A 38855-2022 karta.png", "A 38855-2022")</f>
        <v/>
      </c>
      <c r="U7">
        <f>HYPERLINK("https://klasma.github.io/Logging_2104/knärot/A 38855-2022 karta knärot.png", "A 38855-2022")</f>
        <v/>
      </c>
      <c r="V7">
        <f>HYPERLINK("https://klasma.github.io/Logging_2104/klagomål/A 38855-2022 FSC-klagomål.docx", "A 38855-2022")</f>
        <v/>
      </c>
      <c r="W7">
        <f>HYPERLINK("https://klasma.github.io/Logging_2104/klagomålsmail/A 38855-2022 FSC-klagomål mail.docx", "A 38855-2022")</f>
        <v/>
      </c>
      <c r="X7">
        <f>HYPERLINK("https://klasma.github.io/Logging_2104/tillsyn/A 38855-2022 tillsynsbegäran.docx", "A 38855-2022")</f>
        <v/>
      </c>
      <c r="Y7">
        <f>HYPERLINK("https://klasma.github.io/Logging_2104/tillsynsmail/A 38855-2022 tillsynsbegäran mail.docx", "A 38855-2022")</f>
        <v/>
      </c>
    </row>
    <row r="8" ht="15" customHeight="1">
      <c r="A8" t="inlineStr">
        <is>
          <t>A 48259-2025</t>
        </is>
      </c>
      <c r="B8" s="1" t="n">
        <v>45933</v>
      </c>
      <c r="C8" s="1" t="n">
        <v>45955</v>
      </c>
      <c r="D8" t="inlineStr">
        <is>
          <t>GÄVLEBORGS LÄN</t>
        </is>
      </c>
      <c r="E8" t="inlineStr">
        <is>
          <t>HOFORS</t>
        </is>
      </c>
      <c r="G8" t="n">
        <v>12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Ullticka
Revlummer</t>
        </is>
      </c>
      <c r="S8">
        <f>HYPERLINK("https://klasma.github.io/Logging_2104/artfynd/A 48259-2025 artfynd.xlsx", "A 48259-2025")</f>
        <v/>
      </c>
      <c r="T8">
        <f>HYPERLINK("https://klasma.github.io/Logging_2104/kartor/A 48259-2025 karta.png", "A 48259-2025")</f>
        <v/>
      </c>
      <c r="V8">
        <f>HYPERLINK("https://klasma.github.io/Logging_2104/klagomål/A 48259-2025 FSC-klagomål.docx", "A 48259-2025")</f>
        <v/>
      </c>
      <c r="W8">
        <f>HYPERLINK("https://klasma.github.io/Logging_2104/klagomålsmail/A 48259-2025 FSC-klagomål mail.docx", "A 48259-2025")</f>
        <v/>
      </c>
      <c r="X8">
        <f>HYPERLINK("https://klasma.github.io/Logging_2104/tillsyn/A 48259-2025 tillsynsbegäran.docx", "A 48259-2025")</f>
        <v/>
      </c>
      <c r="Y8">
        <f>HYPERLINK("https://klasma.github.io/Logging_2104/tillsynsmail/A 48259-2025 tillsynsbegäran mail.docx", "A 48259-2025")</f>
        <v/>
      </c>
    </row>
    <row r="9" ht="15" customHeight="1">
      <c r="A9" t="inlineStr">
        <is>
          <t>A 35741-2025</t>
        </is>
      </c>
      <c r="B9" s="1" t="n">
        <v>45860</v>
      </c>
      <c r="C9" s="1" t="n">
        <v>45955</v>
      </c>
      <c r="D9" t="inlineStr">
        <is>
          <t>GÄVLEBORGS LÄN</t>
        </is>
      </c>
      <c r="E9" t="inlineStr">
        <is>
          <t>HOFORS</t>
        </is>
      </c>
      <c r="F9" t="inlineStr">
        <is>
          <t>Sveaskog</t>
        </is>
      </c>
      <c r="G9" t="n">
        <v>3.9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Knärot
Vedskivlav</t>
        </is>
      </c>
      <c r="S9">
        <f>HYPERLINK("https://klasma.github.io/Logging_2104/artfynd/A 35741-2025 artfynd.xlsx", "A 35741-2025")</f>
        <v/>
      </c>
      <c r="T9">
        <f>HYPERLINK("https://klasma.github.io/Logging_2104/kartor/A 35741-2025 karta.png", "A 35741-2025")</f>
        <v/>
      </c>
      <c r="U9">
        <f>HYPERLINK("https://klasma.github.io/Logging_2104/knärot/A 35741-2025 karta knärot.png", "A 35741-2025")</f>
        <v/>
      </c>
      <c r="V9">
        <f>HYPERLINK("https://klasma.github.io/Logging_2104/klagomål/A 35741-2025 FSC-klagomål.docx", "A 35741-2025")</f>
        <v/>
      </c>
      <c r="W9">
        <f>HYPERLINK("https://klasma.github.io/Logging_2104/klagomålsmail/A 35741-2025 FSC-klagomål mail.docx", "A 35741-2025")</f>
        <v/>
      </c>
      <c r="X9">
        <f>HYPERLINK("https://klasma.github.io/Logging_2104/tillsyn/A 35741-2025 tillsynsbegäran.docx", "A 35741-2025")</f>
        <v/>
      </c>
      <c r="Y9">
        <f>HYPERLINK("https://klasma.github.io/Logging_2104/tillsynsmail/A 35741-2025 tillsynsbegäran mail.docx", "A 35741-2025")</f>
        <v/>
      </c>
    </row>
    <row r="10" ht="15" customHeight="1">
      <c r="A10" t="inlineStr">
        <is>
          <t>A 35742-2025</t>
        </is>
      </c>
      <c r="B10" s="1" t="n">
        <v>45860.53805555555</v>
      </c>
      <c r="C10" s="1" t="n">
        <v>45955</v>
      </c>
      <c r="D10" t="inlineStr">
        <is>
          <t>GÄVLEBORGS LÄN</t>
        </is>
      </c>
      <c r="E10" t="inlineStr">
        <is>
          <t>HOFORS</t>
        </is>
      </c>
      <c r="F10" t="inlineStr">
        <is>
          <t>Sveaskog</t>
        </is>
      </c>
      <c r="G10" t="n">
        <v>6.1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Mörk husmossa</t>
        </is>
      </c>
      <c r="S10">
        <f>HYPERLINK("https://klasma.github.io/Logging_2104/artfynd/A 35742-2025 artfynd.xlsx", "A 35742-2025")</f>
        <v/>
      </c>
      <c r="T10">
        <f>HYPERLINK("https://klasma.github.io/Logging_2104/kartor/A 35742-2025 karta.png", "A 35742-2025")</f>
        <v/>
      </c>
      <c r="U10">
        <f>HYPERLINK("https://klasma.github.io/Logging_2104/knärot/A 35742-2025 karta knärot.png", "A 35742-2025")</f>
        <v/>
      </c>
      <c r="V10">
        <f>HYPERLINK("https://klasma.github.io/Logging_2104/klagomål/A 35742-2025 FSC-klagomål.docx", "A 35742-2025")</f>
        <v/>
      </c>
      <c r="W10">
        <f>HYPERLINK("https://klasma.github.io/Logging_2104/klagomålsmail/A 35742-2025 FSC-klagomål mail.docx", "A 35742-2025")</f>
        <v/>
      </c>
      <c r="X10">
        <f>HYPERLINK("https://klasma.github.io/Logging_2104/tillsyn/A 35742-2025 tillsynsbegäran.docx", "A 35742-2025")</f>
        <v/>
      </c>
      <c r="Y10">
        <f>HYPERLINK("https://klasma.github.io/Logging_2104/tillsynsmail/A 35742-2025 tillsynsbegäran mail.docx", "A 35742-2025")</f>
        <v/>
      </c>
    </row>
    <row r="11" ht="15" customHeight="1">
      <c r="A11" t="inlineStr">
        <is>
          <t>A 37012-2025</t>
        </is>
      </c>
      <c r="B11" s="1" t="n">
        <v>45874.7066550926</v>
      </c>
      <c r="C11" s="1" t="n">
        <v>45955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3.7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Gultoppig fingersvamp
Motaggsvamp</t>
        </is>
      </c>
      <c r="S11">
        <f>HYPERLINK("https://klasma.github.io/Logging_2104/artfynd/A 37012-2025 artfynd.xlsx", "A 37012-2025")</f>
        <v/>
      </c>
      <c r="T11">
        <f>HYPERLINK("https://klasma.github.io/Logging_2104/kartor/A 37012-2025 karta.png", "A 37012-2025")</f>
        <v/>
      </c>
      <c r="V11">
        <f>HYPERLINK("https://klasma.github.io/Logging_2104/klagomål/A 37012-2025 FSC-klagomål.docx", "A 37012-2025")</f>
        <v/>
      </c>
      <c r="W11">
        <f>HYPERLINK("https://klasma.github.io/Logging_2104/klagomålsmail/A 37012-2025 FSC-klagomål mail.docx", "A 37012-2025")</f>
        <v/>
      </c>
      <c r="X11">
        <f>HYPERLINK("https://klasma.github.io/Logging_2104/tillsyn/A 37012-2025 tillsynsbegäran.docx", "A 37012-2025")</f>
        <v/>
      </c>
      <c r="Y11">
        <f>HYPERLINK("https://klasma.github.io/Logging_2104/tillsynsmail/A 37012-2025 tillsynsbegäran mail.docx", "A 37012-2025")</f>
        <v/>
      </c>
    </row>
    <row r="12" ht="15" customHeight="1">
      <c r="A12" t="inlineStr">
        <is>
          <t>A 47483-2021</t>
        </is>
      </c>
      <c r="B12" s="1" t="n">
        <v>44447</v>
      </c>
      <c r="C12" s="1" t="n">
        <v>45955</v>
      </c>
      <c r="D12" t="inlineStr">
        <is>
          <t>GÄVLEBORGS LÄN</t>
        </is>
      </c>
      <c r="E12" t="inlineStr">
        <is>
          <t>HOFORS</t>
        </is>
      </c>
      <c r="G12" t="n">
        <v>6.9</v>
      </c>
      <c r="H12" t="n">
        <v>1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Mindre märgborre</t>
        </is>
      </c>
      <c r="S12">
        <f>HYPERLINK("https://klasma.github.io/Logging_2104/artfynd/A 47483-2021 artfynd.xlsx", "A 47483-2021")</f>
        <v/>
      </c>
      <c r="T12">
        <f>HYPERLINK("https://klasma.github.io/Logging_2104/kartor/A 47483-2021 karta.png", "A 47483-2021")</f>
        <v/>
      </c>
      <c r="U12">
        <f>HYPERLINK("https://klasma.github.io/Logging_2104/knärot/A 47483-2021 karta knärot.png", "A 47483-2021")</f>
        <v/>
      </c>
      <c r="V12">
        <f>HYPERLINK("https://klasma.github.io/Logging_2104/klagomål/A 47483-2021 FSC-klagomål.docx", "A 47483-2021")</f>
        <v/>
      </c>
      <c r="W12">
        <f>HYPERLINK("https://klasma.github.io/Logging_2104/klagomålsmail/A 47483-2021 FSC-klagomål mail.docx", "A 47483-2021")</f>
        <v/>
      </c>
      <c r="X12">
        <f>HYPERLINK("https://klasma.github.io/Logging_2104/tillsyn/A 47483-2021 tillsynsbegäran.docx", "A 47483-2021")</f>
        <v/>
      </c>
      <c r="Y12">
        <f>HYPERLINK("https://klasma.github.io/Logging_2104/tillsynsmail/A 47483-2021 tillsynsbegäran mail.docx", "A 47483-2021")</f>
        <v/>
      </c>
    </row>
    <row r="13" ht="15" customHeight="1">
      <c r="A13" t="inlineStr">
        <is>
          <t>A 74349-2021</t>
        </is>
      </c>
      <c r="B13" s="1" t="n">
        <v>44559.54373842593</v>
      </c>
      <c r="C13" s="1" t="n">
        <v>45955</v>
      </c>
      <c r="D13" t="inlineStr">
        <is>
          <t>GÄVLEBORGS LÄN</t>
        </is>
      </c>
      <c r="E13" t="inlineStr">
        <is>
          <t>HOFORS</t>
        </is>
      </c>
      <c r="G13" t="n">
        <v>1.3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Brunklöver</t>
        </is>
      </c>
      <c r="S13">
        <f>HYPERLINK("https://klasma.github.io/Logging_2104/artfynd/A 74349-2021 artfynd.xlsx", "A 74349-2021")</f>
        <v/>
      </c>
      <c r="T13">
        <f>HYPERLINK("https://klasma.github.io/Logging_2104/kartor/A 74349-2021 karta.png", "A 74349-2021")</f>
        <v/>
      </c>
      <c r="V13">
        <f>HYPERLINK("https://klasma.github.io/Logging_2104/klagomål/A 74349-2021 FSC-klagomål.docx", "A 74349-2021")</f>
        <v/>
      </c>
      <c r="W13">
        <f>HYPERLINK("https://klasma.github.io/Logging_2104/klagomålsmail/A 74349-2021 FSC-klagomål mail.docx", "A 74349-2021")</f>
        <v/>
      </c>
      <c r="X13">
        <f>HYPERLINK("https://klasma.github.io/Logging_2104/tillsyn/A 74349-2021 tillsynsbegäran.docx", "A 74349-2021")</f>
        <v/>
      </c>
      <c r="Y13">
        <f>HYPERLINK("https://klasma.github.io/Logging_2104/tillsynsmail/A 74349-2021 tillsynsbegäran mail.docx", "A 74349-2021")</f>
        <v/>
      </c>
    </row>
    <row r="14" ht="15" customHeight="1">
      <c r="A14" t="inlineStr">
        <is>
          <t>A 64604-2021</t>
        </is>
      </c>
      <c r="B14" s="1" t="n">
        <v>44511</v>
      </c>
      <c r="C14" s="1" t="n">
        <v>45955</v>
      </c>
      <c r="D14" t="inlineStr">
        <is>
          <t>GÄVLEBORGS LÄN</t>
        </is>
      </c>
      <c r="E14" t="inlineStr">
        <is>
          <t>HOFORS</t>
        </is>
      </c>
      <c r="F14" t="inlineStr">
        <is>
          <t>Kyrkan</t>
        </is>
      </c>
      <c r="G14" t="n">
        <v>1.7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Bågpraktmossa</t>
        </is>
      </c>
      <c r="S14">
        <f>HYPERLINK("https://klasma.github.io/Logging_2104/artfynd/A 64604-2021 artfynd.xlsx", "A 64604-2021")</f>
        <v/>
      </c>
      <c r="T14">
        <f>HYPERLINK("https://klasma.github.io/Logging_2104/kartor/A 64604-2021 karta.png", "A 64604-2021")</f>
        <v/>
      </c>
      <c r="V14">
        <f>HYPERLINK("https://klasma.github.io/Logging_2104/klagomål/A 64604-2021 FSC-klagomål.docx", "A 64604-2021")</f>
        <v/>
      </c>
      <c r="W14">
        <f>HYPERLINK("https://klasma.github.io/Logging_2104/klagomålsmail/A 64604-2021 FSC-klagomål mail.docx", "A 64604-2021")</f>
        <v/>
      </c>
      <c r="X14">
        <f>HYPERLINK("https://klasma.github.io/Logging_2104/tillsyn/A 64604-2021 tillsynsbegäran.docx", "A 64604-2021")</f>
        <v/>
      </c>
      <c r="Y14">
        <f>HYPERLINK("https://klasma.github.io/Logging_2104/tillsynsmail/A 64604-2021 tillsynsbegäran mail.docx", "A 64604-2021")</f>
        <v/>
      </c>
    </row>
    <row r="15" ht="15" customHeight="1">
      <c r="A15" t="inlineStr">
        <is>
          <t>A 33298-2023</t>
        </is>
      </c>
      <c r="B15" s="1" t="n">
        <v>45127</v>
      </c>
      <c r="C15" s="1" t="n">
        <v>45955</v>
      </c>
      <c r="D15" t="inlineStr">
        <is>
          <t>GÄVLEBORGS LÄN</t>
        </is>
      </c>
      <c r="E15" t="inlineStr">
        <is>
          <t>HOFORS</t>
        </is>
      </c>
      <c r="F15" t="inlineStr">
        <is>
          <t>Sveaskog</t>
        </is>
      </c>
      <c r="G15" t="n">
        <v>5.6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Vedticka</t>
        </is>
      </c>
      <c r="S15">
        <f>HYPERLINK("https://klasma.github.io/Logging_2104/artfynd/A 33298-2023 artfynd.xlsx", "A 33298-2023")</f>
        <v/>
      </c>
      <c r="T15">
        <f>HYPERLINK("https://klasma.github.io/Logging_2104/kartor/A 33298-2023 karta.png", "A 33298-2023")</f>
        <v/>
      </c>
      <c r="V15">
        <f>HYPERLINK("https://klasma.github.io/Logging_2104/klagomål/A 33298-2023 FSC-klagomål.docx", "A 33298-2023")</f>
        <v/>
      </c>
      <c r="W15">
        <f>HYPERLINK("https://klasma.github.io/Logging_2104/klagomålsmail/A 33298-2023 FSC-klagomål mail.docx", "A 33298-2023")</f>
        <v/>
      </c>
      <c r="X15">
        <f>HYPERLINK("https://klasma.github.io/Logging_2104/tillsyn/A 33298-2023 tillsynsbegäran.docx", "A 33298-2023")</f>
        <v/>
      </c>
      <c r="Y15">
        <f>HYPERLINK("https://klasma.github.io/Logging_2104/tillsynsmail/A 33298-2023 tillsynsbegäran mail.docx", "A 33298-2023")</f>
        <v/>
      </c>
    </row>
    <row r="16" ht="15" customHeight="1">
      <c r="A16" t="inlineStr">
        <is>
          <t>A 30008-2024</t>
        </is>
      </c>
      <c r="B16" s="1" t="n">
        <v>45488.6040162037</v>
      </c>
      <c r="C16" s="1" t="n">
        <v>45955</v>
      </c>
      <c r="D16" t="inlineStr">
        <is>
          <t>GÄVLEBORGS LÄN</t>
        </is>
      </c>
      <c r="E16" t="inlineStr">
        <is>
          <t>HOFORS</t>
        </is>
      </c>
      <c r="F16" t="inlineStr">
        <is>
          <t>Sveaskog</t>
        </is>
      </c>
      <c r="G16" t="n">
        <v>0.8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HYPERLINK("https://klasma.github.io/Logging_2104/artfynd/A 30008-2024 artfynd.xlsx", "A 30008-2024")</f>
        <v/>
      </c>
      <c r="T16">
        <f>HYPERLINK("https://klasma.github.io/Logging_2104/kartor/A 30008-2024 karta.png", "A 30008-2024")</f>
        <v/>
      </c>
      <c r="V16">
        <f>HYPERLINK("https://klasma.github.io/Logging_2104/klagomål/A 30008-2024 FSC-klagomål.docx", "A 30008-2024")</f>
        <v/>
      </c>
      <c r="W16">
        <f>HYPERLINK("https://klasma.github.io/Logging_2104/klagomålsmail/A 30008-2024 FSC-klagomål mail.docx", "A 30008-2024")</f>
        <v/>
      </c>
      <c r="X16">
        <f>HYPERLINK("https://klasma.github.io/Logging_2104/tillsyn/A 30008-2024 tillsynsbegäran.docx", "A 30008-2024")</f>
        <v/>
      </c>
      <c r="Y16">
        <f>HYPERLINK("https://klasma.github.io/Logging_2104/tillsynsmail/A 30008-2024 tillsynsbegäran mail.docx", "A 30008-2024")</f>
        <v/>
      </c>
    </row>
    <row r="17" ht="15" customHeight="1">
      <c r="A17" t="inlineStr">
        <is>
          <t>A 46058-2025</t>
        </is>
      </c>
      <c r="B17" s="1" t="n">
        <v>45924</v>
      </c>
      <c r="C17" s="1" t="n">
        <v>45955</v>
      </c>
      <c r="D17" t="inlineStr">
        <is>
          <t>GÄVLEBORGS LÄN</t>
        </is>
      </c>
      <c r="E17" t="inlineStr">
        <is>
          <t>HOFORS</t>
        </is>
      </c>
      <c r="F17" t="inlineStr">
        <is>
          <t>Övriga statliga verk och myndigheter</t>
        </is>
      </c>
      <c r="G17" t="n">
        <v>1.6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Skarp dropptaggsvamp</t>
        </is>
      </c>
      <c r="S17">
        <f>HYPERLINK("https://klasma.github.io/Logging_2104/artfynd/A 46058-2025 artfynd.xlsx", "A 46058-2025")</f>
        <v/>
      </c>
      <c r="T17">
        <f>HYPERLINK("https://klasma.github.io/Logging_2104/kartor/A 46058-2025 karta.png", "A 46058-2025")</f>
        <v/>
      </c>
      <c r="V17">
        <f>HYPERLINK("https://klasma.github.io/Logging_2104/klagomål/A 46058-2025 FSC-klagomål.docx", "A 46058-2025")</f>
        <v/>
      </c>
      <c r="W17">
        <f>HYPERLINK("https://klasma.github.io/Logging_2104/klagomålsmail/A 46058-2025 FSC-klagomål mail.docx", "A 46058-2025")</f>
        <v/>
      </c>
      <c r="X17">
        <f>HYPERLINK("https://klasma.github.io/Logging_2104/tillsyn/A 46058-2025 tillsynsbegäran.docx", "A 46058-2025")</f>
        <v/>
      </c>
      <c r="Y17">
        <f>HYPERLINK("https://klasma.github.io/Logging_2104/tillsynsmail/A 46058-2025 tillsynsbegäran mail.docx", "A 46058-2025")</f>
        <v/>
      </c>
    </row>
    <row r="18" ht="15" customHeight="1">
      <c r="A18" t="inlineStr">
        <is>
          <t>A 35521-2024</t>
        </is>
      </c>
      <c r="B18" s="1" t="n">
        <v>45531.57493055556</v>
      </c>
      <c r="C18" s="1" t="n">
        <v>45955</v>
      </c>
      <c r="D18" t="inlineStr">
        <is>
          <t>GÄVLEBORGS LÄN</t>
        </is>
      </c>
      <c r="E18" t="inlineStr">
        <is>
          <t>HOFORS</t>
        </is>
      </c>
      <c r="F18" t="inlineStr">
        <is>
          <t>Sveaskog</t>
        </is>
      </c>
      <c r="G18" t="n">
        <v>1.3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HYPERLINK("https://klasma.github.io/Logging_2104/artfynd/A 35521-2024 artfynd.xlsx", "A 35521-2024")</f>
        <v/>
      </c>
      <c r="T18">
        <f>HYPERLINK("https://klasma.github.io/Logging_2104/kartor/A 35521-2024 karta.png", "A 35521-2024")</f>
        <v/>
      </c>
      <c r="V18">
        <f>HYPERLINK("https://klasma.github.io/Logging_2104/klagomål/A 35521-2024 FSC-klagomål.docx", "A 35521-2024")</f>
        <v/>
      </c>
      <c r="W18">
        <f>HYPERLINK("https://klasma.github.io/Logging_2104/klagomålsmail/A 35521-2024 FSC-klagomål mail.docx", "A 35521-2024")</f>
        <v/>
      </c>
      <c r="X18">
        <f>HYPERLINK("https://klasma.github.io/Logging_2104/tillsyn/A 35521-2024 tillsynsbegäran.docx", "A 35521-2024")</f>
        <v/>
      </c>
      <c r="Y18">
        <f>HYPERLINK("https://klasma.github.io/Logging_2104/tillsynsmail/A 35521-2024 tillsynsbegäran mail.docx", "A 35521-2024")</f>
        <v/>
      </c>
    </row>
    <row r="19" ht="15" customHeight="1">
      <c r="A19" t="inlineStr">
        <is>
          <t>A 27434-2025</t>
        </is>
      </c>
      <c r="B19" s="1" t="n">
        <v>45813</v>
      </c>
      <c r="C19" s="1" t="n">
        <v>45955</v>
      </c>
      <c r="D19" t="inlineStr">
        <is>
          <t>GÄVLEBORGS LÄN</t>
        </is>
      </c>
      <c r="E19" t="inlineStr">
        <is>
          <t>HOFORS</t>
        </is>
      </c>
      <c r="F19" t="inlineStr">
        <is>
          <t>Sveaskog</t>
        </is>
      </c>
      <c r="G19" t="n">
        <v>4.2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HYPERLINK("https://klasma.github.io/Logging_2104/artfynd/A 27434-2025 artfynd.xlsx", "A 27434-2025")</f>
        <v/>
      </c>
      <c r="T19">
        <f>HYPERLINK("https://klasma.github.io/Logging_2104/kartor/A 27434-2025 karta.png", "A 27434-2025")</f>
        <v/>
      </c>
      <c r="V19">
        <f>HYPERLINK("https://klasma.github.io/Logging_2104/klagomål/A 27434-2025 FSC-klagomål.docx", "A 27434-2025")</f>
        <v/>
      </c>
      <c r="W19">
        <f>HYPERLINK("https://klasma.github.io/Logging_2104/klagomålsmail/A 27434-2025 FSC-klagomål mail.docx", "A 27434-2025")</f>
        <v/>
      </c>
      <c r="X19">
        <f>HYPERLINK("https://klasma.github.io/Logging_2104/tillsyn/A 27434-2025 tillsynsbegäran.docx", "A 27434-2025")</f>
        <v/>
      </c>
      <c r="Y19">
        <f>HYPERLINK("https://klasma.github.io/Logging_2104/tillsynsmail/A 27434-2025 tillsynsbegäran mail.docx", "A 27434-2025")</f>
        <v/>
      </c>
    </row>
    <row r="20" ht="15" customHeight="1">
      <c r="A20" t="inlineStr">
        <is>
          <t>A 48702-2025</t>
        </is>
      </c>
      <c r="B20" s="1" t="n">
        <v>45936.62197916667</v>
      </c>
      <c r="C20" s="1" t="n">
        <v>45955</v>
      </c>
      <c r="D20" t="inlineStr">
        <is>
          <t>GÄVLEBORGS LÄN</t>
        </is>
      </c>
      <c r="E20" t="inlineStr">
        <is>
          <t>HOFORS</t>
        </is>
      </c>
      <c r="G20" t="n">
        <v>4.7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HYPERLINK("https://klasma.github.io/Logging_2104/artfynd/A 48702-2025 artfynd.xlsx", "A 48702-2025")</f>
        <v/>
      </c>
      <c r="T20">
        <f>HYPERLINK("https://klasma.github.io/Logging_2104/kartor/A 48702-2025 karta.png", "A 48702-2025")</f>
        <v/>
      </c>
      <c r="U20">
        <f>HYPERLINK("https://klasma.github.io/Logging_2104/knärot/A 48702-2025 karta knärot.png", "A 48702-2025")</f>
        <v/>
      </c>
      <c r="V20">
        <f>HYPERLINK("https://klasma.github.io/Logging_2104/klagomål/A 48702-2025 FSC-klagomål.docx", "A 48702-2025")</f>
        <v/>
      </c>
      <c r="W20">
        <f>HYPERLINK("https://klasma.github.io/Logging_2104/klagomålsmail/A 48702-2025 FSC-klagomål mail.docx", "A 48702-2025")</f>
        <v/>
      </c>
      <c r="X20">
        <f>HYPERLINK("https://klasma.github.io/Logging_2104/tillsyn/A 48702-2025 tillsynsbegäran.docx", "A 48702-2025")</f>
        <v/>
      </c>
      <c r="Y20">
        <f>HYPERLINK("https://klasma.github.io/Logging_2104/tillsynsmail/A 48702-2025 tillsynsbegäran mail.docx", "A 48702-2025")</f>
        <v/>
      </c>
    </row>
    <row r="21" ht="15" customHeight="1">
      <c r="A21" t="inlineStr">
        <is>
          <t>A 48709-2025</t>
        </is>
      </c>
      <c r="B21" s="1" t="n">
        <v>45936.63020833334</v>
      </c>
      <c r="C21" s="1" t="n">
        <v>45955</v>
      </c>
      <c r="D21" t="inlineStr">
        <is>
          <t>GÄVLEBORGS LÄN</t>
        </is>
      </c>
      <c r="E21" t="inlineStr">
        <is>
          <t>HOFORS</t>
        </is>
      </c>
      <c r="G21" t="n">
        <v>2.5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HYPERLINK("https://klasma.github.io/Logging_2104/artfynd/A 48709-2025 artfynd.xlsx", "A 48709-2025")</f>
        <v/>
      </c>
      <c r="T21">
        <f>HYPERLINK("https://klasma.github.io/Logging_2104/kartor/A 48709-2025 karta.png", "A 48709-2025")</f>
        <v/>
      </c>
      <c r="U21">
        <f>HYPERLINK("https://klasma.github.io/Logging_2104/knärot/A 48709-2025 karta knärot.png", "A 48709-2025")</f>
        <v/>
      </c>
      <c r="V21">
        <f>HYPERLINK("https://klasma.github.io/Logging_2104/klagomål/A 48709-2025 FSC-klagomål.docx", "A 48709-2025")</f>
        <v/>
      </c>
      <c r="W21">
        <f>HYPERLINK("https://klasma.github.io/Logging_2104/klagomålsmail/A 48709-2025 FSC-klagomål mail.docx", "A 48709-2025")</f>
        <v/>
      </c>
      <c r="X21">
        <f>HYPERLINK("https://klasma.github.io/Logging_2104/tillsyn/A 48709-2025 tillsynsbegäran.docx", "A 48709-2025")</f>
        <v/>
      </c>
      <c r="Y21">
        <f>HYPERLINK("https://klasma.github.io/Logging_2104/tillsynsmail/A 48709-2025 tillsynsbegäran mail.docx", "A 48709-2025")</f>
        <v/>
      </c>
    </row>
    <row r="22" ht="15" customHeight="1">
      <c r="A22" t="inlineStr">
        <is>
          <t>A 23354-2024</t>
        </is>
      </c>
      <c r="B22" s="1" t="n">
        <v>45453</v>
      </c>
      <c r="C22" s="1" t="n">
        <v>45955</v>
      </c>
      <c r="D22" t="inlineStr">
        <is>
          <t>GÄVLEBORGS LÄN</t>
        </is>
      </c>
      <c r="E22" t="inlineStr">
        <is>
          <t>HOFORS</t>
        </is>
      </c>
      <c r="F22" t="inlineStr">
        <is>
          <t>Sveaskog</t>
        </is>
      </c>
      <c r="G22" t="n">
        <v>2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HYPERLINK("https://klasma.github.io/Logging_2104/artfynd/A 23354-2024 artfynd.xlsx", "A 23354-2024")</f>
        <v/>
      </c>
      <c r="T22">
        <f>HYPERLINK("https://klasma.github.io/Logging_2104/kartor/A 23354-2024 karta.png", "A 23354-2024")</f>
        <v/>
      </c>
      <c r="V22">
        <f>HYPERLINK("https://klasma.github.io/Logging_2104/klagomål/A 23354-2024 FSC-klagomål.docx", "A 23354-2024")</f>
        <v/>
      </c>
      <c r="W22">
        <f>HYPERLINK("https://klasma.github.io/Logging_2104/klagomålsmail/A 23354-2024 FSC-klagomål mail.docx", "A 23354-2024")</f>
        <v/>
      </c>
      <c r="X22">
        <f>HYPERLINK("https://klasma.github.io/Logging_2104/tillsyn/A 23354-2024 tillsynsbegäran.docx", "A 23354-2024")</f>
        <v/>
      </c>
      <c r="Y22">
        <f>HYPERLINK("https://klasma.github.io/Logging_2104/tillsynsmail/A 23354-2024 tillsynsbegäran mail.docx", "A 23354-2024")</f>
        <v/>
      </c>
    </row>
    <row r="23" ht="15" customHeight="1">
      <c r="A23" t="inlineStr">
        <is>
          <t>A 47219-2024</t>
        </is>
      </c>
      <c r="B23" s="1" t="n">
        <v>45586</v>
      </c>
      <c r="C23" s="1" t="n">
        <v>45955</v>
      </c>
      <c r="D23" t="inlineStr">
        <is>
          <t>GÄVLEBORGS LÄN</t>
        </is>
      </c>
      <c r="E23" t="inlineStr">
        <is>
          <t>HOFORS</t>
        </is>
      </c>
      <c r="F23" t="inlineStr">
        <is>
          <t>Sveaskog</t>
        </is>
      </c>
      <c r="G23" t="n">
        <v>8.300000000000001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Motaggsvamp</t>
        </is>
      </c>
      <c r="S23">
        <f>HYPERLINK("https://klasma.github.io/Logging_2104/artfynd/A 47219-2024 artfynd.xlsx", "A 47219-2024")</f>
        <v/>
      </c>
      <c r="T23">
        <f>HYPERLINK("https://klasma.github.io/Logging_2104/kartor/A 47219-2024 karta.png", "A 47219-2024")</f>
        <v/>
      </c>
      <c r="V23">
        <f>HYPERLINK("https://klasma.github.io/Logging_2104/klagomål/A 47219-2024 FSC-klagomål.docx", "A 47219-2024")</f>
        <v/>
      </c>
      <c r="W23">
        <f>HYPERLINK("https://klasma.github.io/Logging_2104/klagomålsmail/A 47219-2024 FSC-klagomål mail.docx", "A 47219-2024")</f>
        <v/>
      </c>
      <c r="X23">
        <f>HYPERLINK("https://klasma.github.io/Logging_2104/tillsyn/A 47219-2024 tillsynsbegäran.docx", "A 47219-2024")</f>
        <v/>
      </c>
      <c r="Y23">
        <f>HYPERLINK("https://klasma.github.io/Logging_2104/tillsynsmail/A 47219-2024 tillsynsbegäran mail.docx", "A 47219-2024")</f>
        <v/>
      </c>
    </row>
    <row r="24" ht="15" customHeight="1">
      <c r="A24" t="inlineStr">
        <is>
          <t>A 41621-2025</t>
        </is>
      </c>
      <c r="B24" s="1" t="n">
        <v>45901.70506944445</v>
      </c>
      <c r="C24" s="1" t="n">
        <v>45955</v>
      </c>
      <c r="D24" t="inlineStr">
        <is>
          <t>GÄVLEBORGS LÄN</t>
        </is>
      </c>
      <c r="E24" t="inlineStr">
        <is>
          <t>HOFORS</t>
        </is>
      </c>
      <c r="F24" t="inlineStr">
        <is>
          <t>Sveaskog</t>
        </is>
      </c>
      <c r="G24" t="n">
        <v>2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Plattlummer</t>
        </is>
      </c>
      <c r="S24">
        <f>HYPERLINK("https://klasma.github.io/Logging_2104/artfynd/A 41621-2025 artfynd.xlsx", "A 41621-2025")</f>
        <v/>
      </c>
      <c r="T24">
        <f>HYPERLINK("https://klasma.github.io/Logging_2104/kartor/A 41621-2025 karta.png", "A 41621-2025")</f>
        <v/>
      </c>
      <c r="V24">
        <f>HYPERLINK("https://klasma.github.io/Logging_2104/klagomål/A 41621-2025 FSC-klagomål.docx", "A 41621-2025")</f>
        <v/>
      </c>
      <c r="W24">
        <f>HYPERLINK("https://klasma.github.io/Logging_2104/klagomålsmail/A 41621-2025 FSC-klagomål mail.docx", "A 41621-2025")</f>
        <v/>
      </c>
      <c r="X24">
        <f>HYPERLINK("https://klasma.github.io/Logging_2104/tillsyn/A 41621-2025 tillsynsbegäran.docx", "A 41621-2025")</f>
        <v/>
      </c>
      <c r="Y24">
        <f>HYPERLINK("https://klasma.github.io/Logging_2104/tillsynsmail/A 41621-2025 tillsynsbegäran mail.docx", "A 41621-2025")</f>
        <v/>
      </c>
    </row>
    <row r="25" ht="15" customHeight="1">
      <c r="A25" t="inlineStr">
        <is>
          <t>A 41568-2025</t>
        </is>
      </c>
      <c r="B25" s="1" t="n">
        <v>45901.6075462963</v>
      </c>
      <c r="C25" s="1" t="n">
        <v>45955</v>
      </c>
      <c r="D25" t="inlineStr">
        <is>
          <t>GÄVLEBORGS LÄN</t>
        </is>
      </c>
      <c r="E25" t="inlineStr">
        <is>
          <t>HOFORS</t>
        </is>
      </c>
      <c r="F25" t="inlineStr">
        <is>
          <t>Sveaskog</t>
        </is>
      </c>
      <c r="G25" t="n">
        <v>6.8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Plattlummer</t>
        </is>
      </c>
      <c r="S25">
        <f>HYPERLINK("https://klasma.github.io/Logging_2104/artfynd/A 41568-2025 artfynd.xlsx", "A 41568-2025")</f>
        <v/>
      </c>
      <c r="T25">
        <f>HYPERLINK("https://klasma.github.io/Logging_2104/kartor/A 41568-2025 karta.png", "A 41568-2025")</f>
        <v/>
      </c>
      <c r="V25">
        <f>HYPERLINK("https://klasma.github.io/Logging_2104/klagomål/A 41568-2025 FSC-klagomål.docx", "A 41568-2025")</f>
        <v/>
      </c>
      <c r="W25">
        <f>HYPERLINK("https://klasma.github.io/Logging_2104/klagomålsmail/A 41568-2025 FSC-klagomål mail.docx", "A 41568-2025")</f>
        <v/>
      </c>
      <c r="X25">
        <f>HYPERLINK("https://klasma.github.io/Logging_2104/tillsyn/A 41568-2025 tillsynsbegäran.docx", "A 41568-2025")</f>
        <v/>
      </c>
      <c r="Y25">
        <f>HYPERLINK("https://klasma.github.io/Logging_2104/tillsynsmail/A 41568-2025 tillsynsbegäran mail.docx", "A 41568-2025")</f>
        <v/>
      </c>
    </row>
    <row r="26" ht="15" customHeight="1">
      <c r="A26" t="inlineStr">
        <is>
          <t>A 7543-2024</t>
        </is>
      </c>
      <c r="B26" s="1" t="n">
        <v>45348</v>
      </c>
      <c r="C26" s="1" t="n">
        <v>45955</v>
      </c>
      <c r="D26" t="inlineStr">
        <is>
          <t>GÄVLEBORGS LÄN</t>
        </is>
      </c>
      <c r="E26" t="inlineStr">
        <is>
          <t>HOFORS</t>
        </is>
      </c>
      <c r="G26" t="n">
        <v>3.2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HYPERLINK("https://klasma.github.io/Logging_2104/artfynd/A 7543-2024 artfynd.xlsx", "A 7543-2024")</f>
        <v/>
      </c>
      <c r="T26">
        <f>HYPERLINK("https://klasma.github.io/Logging_2104/kartor/A 7543-2024 karta.png", "A 7543-2024")</f>
        <v/>
      </c>
      <c r="V26">
        <f>HYPERLINK("https://klasma.github.io/Logging_2104/klagomål/A 7543-2024 FSC-klagomål.docx", "A 7543-2024")</f>
        <v/>
      </c>
      <c r="W26">
        <f>HYPERLINK("https://klasma.github.io/Logging_2104/klagomålsmail/A 7543-2024 FSC-klagomål mail.docx", "A 7543-2024")</f>
        <v/>
      </c>
      <c r="X26">
        <f>HYPERLINK("https://klasma.github.io/Logging_2104/tillsyn/A 7543-2024 tillsynsbegäran.docx", "A 7543-2024")</f>
        <v/>
      </c>
      <c r="Y26">
        <f>HYPERLINK("https://klasma.github.io/Logging_2104/tillsynsmail/A 7543-2024 tillsynsbegäran mail.docx", "A 7543-2024")</f>
        <v/>
      </c>
    </row>
    <row r="27" ht="15" customHeight="1">
      <c r="A27" t="inlineStr">
        <is>
          <t>A 35743-2025</t>
        </is>
      </c>
      <c r="B27" s="1" t="n">
        <v>45860.54238425926</v>
      </c>
      <c r="C27" s="1" t="n">
        <v>45955</v>
      </c>
      <c r="D27" t="inlineStr">
        <is>
          <t>GÄVLEBORGS LÄN</t>
        </is>
      </c>
      <c r="E27" t="inlineStr">
        <is>
          <t>HOFORS</t>
        </is>
      </c>
      <c r="F27" t="inlineStr">
        <is>
          <t>Sveaskog</t>
        </is>
      </c>
      <c r="G27" t="n">
        <v>1.4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HYPERLINK("https://klasma.github.io/Logging_2104/artfynd/A 35743-2025 artfynd.xlsx", "A 35743-2025")</f>
        <v/>
      </c>
      <c r="T27">
        <f>HYPERLINK("https://klasma.github.io/Logging_2104/kartor/A 35743-2025 karta.png", "A 35743-2025")</f>
        <v/>
      </c>
      <c r="V27">
        <f>HYPERLINK("https://klasma.github.io/Logging_2104/klagomål/A 35743-2025 FSC-klagomål.docx", "A 35743-2025")</f>
        <v/>
      </c>
      <c r="W27">
        <f>HYPERLINK("https://klasma.github.io/Logging_2104/klagomålsmail/A 35743-2025 FSC-klagomål mail.docx", "A 35743-2025")</f>
        <v/>
      </c>
      <c r="X27">
        <f>HYPERLINK("https://klasma.github.io/Logging_2104/tillsyn/A 35743-2025 tillsynsbegäran.docx", "A 35743-2025")</f>
        <v/>
      </c>
      <c r="Y27">
        <f>HYPERLINK("https://klasma.github.io/Logging_2104/tillsynsmail/A 35743-2025 tillsynsbegäran mail.docx", "A 35743-2025")</f>
        <v/>
      </c>
    </row>
    <row r="28" ht="15" customHeight="1">
      <c r="A28" t="inlineStr">
        <is>
          <t>A 36606-2025</t>
        </is>
      </c>
      <c r="B28" s="1" t="n">
        <v>45870.54482638889</v>
      </c>
      <c r="C28" s="1" t="n">
        <v>45955</v>
      </c>
      <c r="D28" t="inlineStr">
        <is>
          <t>GÄVLEBORGS LÄN</t>
        </is>
      </c>
      <c r="E28" t="inlineStr">
        <is>
          <t>HOFORS</t>
        </is>
      </c>
      <c r="F28" t="inlineStr">
        <is>
          <t>Sveaskog</t>
        </is>
      </c>
      <c r="G28" t="n">
        <v>13.3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Brunklöver</t>
        </is>
      </c>
      <c r="S28">
        <f>HYPERLINK("https://klasma.github.io/Logging_2104/artfynd/A 36606-2025 artfynd.xlsx", "A 36606-2025")</f>
        <v/>
      </c>
      <c r="T28">
        <f>HYPERLINK("https://klasma.github.io/Logging_2104/kartor/A 36606-2025 karta.png", "A 36606-2025")</f>
        <v/>
      </c>
      <c r="V28">
        <f>HYPERLINK("https://klasma.github.io/Logging_2104/klagomål/A 36606-2025 FSC-klagomål.docx", "A 36606-2025")</f>
        <v/>
      </c>
      <c r="W28">
        <f>HYPERLINK("https://klasma.github.io/Logging_2104/klagomålsmail/A 36606-2025 FSC-klagomål mail.docx", "A 36606-2025")</f>
        <v/>
      </c>
      <c r="X28">
        <f>HYPERLINK("https://klasma.github.io/Logging_2104/tillsyn/A 36606-2025 tillsynsbegäran.docx", "A 36606-2025")</f>
        <v/>
      </c>
      <c r="Y28">
        <f>HYPERLINK("https://klasma.github.io/Logging_2104/tillsynsmail/A 36606-2025 tillsynsbegäran mail.docx", "A 36606-2025")</f>
        <v/>
      </c>
    </row>
    <row r="29" ht="15" customHeight="1">
      <c r="A29" t="inlineStr">
        <is>
          <t>A 37011-2025</t>
        </is>
      </c>
      <c r="B29" s="1" t="n">
        <v>45874.70511574074</v>
      </c>
      <c r="C29" s="1" t="n">
        <v>45955</v>
      </c>
      <c r="D29" t="inlineStr">
        <is>
          <t>GÄVLEBORGS LÄN</t>
        </is>
      </c>
      <c r="E29" t="inlineStr">
        <is>
          <t>HOFORS</t>
        </is>
      </c>
      <c r="F29" t="inlineStr">
        <is>
          <t>Sveaskog</t>
        </is>
      </c>
      <c r="G29" t="n">
        <v>3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HYPERLINK("https://klasma.github.io/Logging_2104/artfynd/A 37011-2025 artfynd.xlsx", "A 37011-2025")</f>
        <v/>
      </c>
      <c r="T29">
        <f>HYPERLINK("https://klasma.github.io/Logging_2104/kartor/A 37011-2025 karta.png", "A 37011-2025")</f>
        <v/>
      </c>
      <c r="U29">
        <f>HYPERLINK("https://klasma.github.io/Logging_2104/knärot/A 37011-2025 karta knärot.png", "A 37011-2025")</f>
        <v/>
      </c>
      <c r="V29">
        <f>HYPERLINK("https://klasma.github.io/Logging_2104/klagomål/A 37011-2025 FSC-klagomål.docx", "A 37011-2025")</f>
        <v/>
      </c>
      <c r="W29">
        <f>HYPERLINK("https://klasma.github.io/Logging_2104/klagomålsmail/A 37011-2025 FSC-klagomål mail.docx", "A 37011-2025")</f>
        <v/>
      </c>
      <c r="X29">
        <f>HYPERLINK("https://klasma.github.io/Logging_2104/tillsyn/A 37011-2025 tillsynsbegäran.docx", "A 37011-2025")</f>
        <v/>
      </c>
      <c r="Y29">
        <f>HYPERLINK("https://klasma.github.io/Logging_2104/tillsynsmail/A 37011-2025 tillsynsbegäran mail.docx", "A 37011-2025")</f>
        <v/>
      </c>
    </row>
    <row r="30" ht="15" customHeight="1">
      <c r="A30" t="inlineStr">
        <is>
          <t>A 28397-2024</t>
        </is>
      </c>
      <c r="B30" s="1" t="n">
        <v>45477.60549768519</v>
      </c>
      <c r="C30" s="1" t="n">
        <v>45955</v>
      </c>
      <c r="D30" t="inlineStr">
        <is>
          <t>GÄVLEBORGS LÄN</t>
        </is>
      </c>
      <c r="E30" t="inlineStr">
        <is>
          <t>HOFORS</t>
        </is>
      </c>
      <c r="F30" t="inlineStr">
        <is>
          <t>Sveaskog</t>
        </is>
      </c>
      <c r="G30" t="n">
        <v>5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Fläcknycklar</t>
        </is>
      </c>
      <c r="S30">
        <f>HYPERLINK("https://klasma.github.io/Logging_2104/artfynd/A 28397-2024 artfynd.xlsx", "A 28397-2024")</f>
        <v/>
      </c>
      <c r="T30">
        <f>HYPERLINK("https://klasma.github.io/Logging_2104/kartor/A 28397-2024 karta.png", "A 28397-2024")</f>
        <v/>
      </c>
      <c r="V30">
        <f>HYPERLINK("https://klasma.github.io/Logging_2104/klagomål/A 28397-2024 FSC-klagomål.docx", "A 28397-2024")</f>
        <v/>
      </c>
      <c r="W30">
        <f>HYPERLINK("https://klasma.github.io/Logging_2104/klagomålsmail/A 28397-2024 FSC-klagomål mail.docx", "A 28397-2024")</f>
        <v/>
      </c>
      <c r="X30">
        <f>HYPERLINK("https://klasma.github.io/Logging_2104/tillsyn/A 28397-2024 tillsynsbegäran.docx", "A 28397-2024")</f>
        <v/>
      </c>
      <c r="Y30">
        <f>HYPERLINK("https://klasma.github.io/Logging_2104/tillsynsmail/A 28397-2024 tillsynsbegäran mail.docx", "A 28397-2024")</f>
        <v/>
      </c>
    </row>
    <row r="31" ht="15" customHeight="1">
      <c r="A31" t="inlineStr">
        <is>
          <t>A 28392-2024</t>
        </is>
      </c>
      <c r="B31" s="1" t="n">
        <v>45477.60362268519</v>
      </c>
      <c r="C31" s="1" t="n">
        <v>45955</v>
      </c>
      <c r="D31" t="inlineStr">
        <is>
          <t>GÄVLEBORGS LÄN</t>
        </is>
      </c>
      <c r="E31" t="inlineStr">
        <is>
          <t>HOFORS</t>
        </is>
      </c>
      <c r="F31" t="inlineStr">
        <is>
          <t>Sveaskog</t>
        </is>
      </c>
      <c r="G31" t="n">
        <v>0.5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Fläcknycklar</t>
        </is>
      </c>
      <c r="S31">
        <f>HYPERLINK("https://klasma.github.io/Logging_2104/artfynd/A 28392-2024 artfynd.xlsx", "A 28392-2024")</f>
        <v/>
      </c>
      <c r="T31">
        <f>HYPERLINK("https://klasma.github.io/Logging_2104/kartor/A 28392-2024 karta.png", "A 28392-2024")</f>
        <v/>
      </c>
      <c r="V31">
        <f>HYPERLINK("https://klasma.github.io/Logging_2104/klagomål/A 28392-2024 FSC-klagomål.docx", "A 28392-2024")</f>
        <v/>
      </c>
      <c r="W31">
        <f>HYPERLINK("https://klasma.github.io/Logging_2104/klagomålsmail/A 28392-2024 FSC-klagomål mail.docx", "A 28392-2024")</f>
        <v/>
      </c>
      <c r="X31">
        <f>HYPERLINK("https://klasma.github.io/Logging_2104/tillsyn/A 28392-2024 tillsynsbegäran.docx", "A 28392-2024")</f>
        <v/>
      </c>
      <c r="Y31">
        <f>HYPERLINK("https://klasma.github.io/Logging_2104/tillsynsmail/A 28392-2024 tillsynsbegäran mail.docx", "A 28392-2024")</f>
        <v/>
      </c>
    </row>
    <row r="32" ht="15" customHeight="1">
      <c r="A32" t="inlineStr">
        <is>
          <t>A 43883-2025</t>
        </is>
      </c>
      <c r="B32" s="1" t="n">
        <v>45912.68892361111</v>
      </c>
      <c r="C32" s="1" t="n">
        <v>45955</v>
      </c>
      <c r="D32" t="inlineStr">
        <is>
          <t>GÄVLEBORGS LÄN</t>
        </is>
      </c>
      <c r="E32" t="inlineStr">
        <is>
          <t>HOFORS</t>
        </is>
      </c>
      <c r="F32" t="inlineStr">
        <is>
          <t>Sveaskog</t>
        </is>
      </c>
      <c r="G32" t="n">
        <v>6.2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Tjäder</t>
        </is>
      </c>
      <c r="S32">
        <f>HYPERLINK("https://klasma.github.io/Logging_2104/artfynd/A 43883-2025 artfynd.xlsx", "A 43883-2025")</f>
        <v/>
      </c>
      <c r="T32">
        <f>HYPERLINK("https://klasma.github.io/Logging_2104/kartor/A 43883-2025 karta.png", "A 43883-2025")</f>
        <v/>
      </c>
      <c r="V32">
        <f>HYPERLINK("https://klasma.github.io/Logging_2104/klagomål/A 43883-2025 FSC-klagomål.docx", "A 43883-2025")</f>
        <v/>
      </c>
      <c r="W32">
        <f>HYPERLINK("https://klasma.github.io/Logging_2104/klagomålsmail/A 43883-2025 FSC-klagomål mail.docx", "A 43883-2025")</f>
        <v/>
      </c>
      <c r="X32">
        <f>HYPERLINK("https://klasma.github.io/Logging_2104/tillsyn/A 43883-2025 tillsynsbegäran.docx", "A 43883-2025")</f>
        <v/>
      </c>
      <c r="Y32">
        <f>HYPERLINK("https://klasma.github.io/Logging_2104/tillsynsmail/A 43883-2025 tillsynsbegäran mail.docx", "A 43883-2025")</f>
        <v/>
      </c>
      <c r="Z32">
        <f>HYPERLINK("https://klasma.github.io/Logging_2104/fåglar/A 43883-2025 prioriterade fågelarter.docx", "A 43883-2025")</f>
        <v/>
      </c>
    </row>
    <row r="33" ht="15" customHeight="1">
      <c r="A33" t="inlineStr">
        <is>
          <t>A 47459-2023</t>
        </is>
      </c>
      <c r="B33" s="1" t="n">
        <v>45202.83313657407</v>
      </c>
      <c r="C33" s="1" t="n">
        <v>45955</v>
      </c>
      <c r="D33" t="inlineStr">
        <is>
          <t>GÄVLEBORGS LÄN</t>
        </is>
      </c>
      <c r="E33" t="inlineStr">
        <is>
          <t>HOFORS</t>
        </is>
      </c>
      <c r="G33" t="n">
        <v>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Grönpyrola</t>
        </is>
      </c>
      <c r="S33">
        <f>HYPERLINK("https://klasma.github.io/Logging_2104/artfynd/A 47459-2023 artfynd.xlsx", "A 47459-2023")</f>
        <v/>
      </c>
      <c r="T33">
        <f>HYPERLINK("https://klasma.github.io/Logging_2104/kartor/A 47459-2023 karta.png", "A 47459-2023")</f>
        <v/>
      </c>
      <c r="V33">
        <f>HYPERLINK("https://klasma.github.io/Logging_2104/klagomål/A 47459-2023 FSC-klagomål.docx", "A 47459-2023")</f>
        <v/>
      </c>
      <c r="W33">
        <f>HYPERLINK("https://klasma.github.io/Logging_2104/klagomålsmail/A 47459-2023 FSC-klagomål mail.docx", "A 47459-2023")</f>
        <v/>
      </c>
      <c r="X33">
        <f>HYPERLINK("https://klasma.github.io/Logging_2104/tillsyn/A 47459-2023 tillsynsbegäran.docx", "A 47459-2023")</f>
        <v/>
      </c>
      <c r="Y33">
        <f>HYPERLINK("https://klasma.github.io/Logging_2104/tillsynsmail/A 47459-2023 tillsynsbegäran mail.docx", "A 47459-2023")</f>
        <v/>
      </c>
    </row>
    <row r="34" ht="15" customHeight="1">
      <c r="A34" t="inlineStr">
        <is>
          <t>A 22096-2021</t>
        </is>
      </c>
      <c r="B34" s="1" t="n">
        <v>44323</v>
      </c>
      <c r="C34" s="1" t="n">
        <v>45955</v>
      </c>
      <c r="D34" t="inlineStr">
        <is>
          <t>GÄVLEBORGS LÄN</t>
        </is>
      </c>
      <c r="E34" t="inlineStr">
        <is>
          <t>HOFORS</t>
        </is>
      </c>
      <c r="F34" t="inlineStr">
        <is>
          <t>Sveaskog</t>
        </is>
      </c>
      <c r="G34" t="n">
        <v>1.7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HYPERLINK("https://klasma.github.io/Logging_2104/artfynd/A 22096-2021 artfynd.xlsx", "A 22096-2021")</f>
        <v/>
      </c>
      <c r="T34">
        <f>HYPERLINK("https://klasma.github.io/Logging_2104/kartor/A 22096-2021 karta.png", "A 22096-2021")</f>
        <v/>
      </c>
      <c r="U34">
        <f>HYPERLINK("https://klasma.github.io/Logging_2104/knärot/A 22096-2021 karta knärot.png", "A 22096-2021")</f>
        <v/>
      </c>
      <c r="V34">
        <f>HYPERLINK("https://klasma.github.io/Logging_2104/klagomål/A 22096-2021 FSC-klagomål.docx", "A 22096-2021")</f>
        <v/>
      </c>
      <c r="W34">
        <f>HYPERLINK("https://klasma.github.io/Logging_2104/klagomålsmail/A 22096-2021 FSC-klagomål mail.docx", "A 22096-2021")</f>
        <v/>
      </c>
      <c r="X34">
        <f>HYPERLINK("https://klasma.github.io/Logging_2104/tillsyn/A 22096-2021 tillsynsbegäran.docx", "A 22096-2021")</f>
        <v/>
      </c>
      <c r="Y34">
        <f>HYPERLINK("https://klasma.github.io/Logging_2104/tillsynsmail/A 22096-2021 tillsynsbegäran mail.docx", "A 22096-2021")</f>
        <v/>
      </c>
    </row>
    <row r="35" ht="15" customHeight="1">
      <c r="A35" t="inlineStr">
        <is>
          <t>A 54828-2021</t>
        </is>
      </c>
      <c r="B35" s="1" t="n">
        <v>44473</v>
      </c>
      <c r="C35" s="1" t="n">
        <v>45955</v>
      </c>
      <c r="D35" t="inlineStr">
        <is>
          <t>GÄVLEBORGS LÄN</t>
        </is>
      </c>
      <c r="E35" t="inlineStr">
        <is>
          <t>HOFORS</t>
        </is>
      </c>
      <c r="F35" t="inlineStr">
        <is>
          <t>Bergvik skog väst AB</t>
        </is>
      </c>
      <c r="G35" t="n">
        <v>5.1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HYPERLINK("https://klasma.github.io/Logging_2104/artfynd/A 54828-2021 artfynd.xlsx", "A 54828-2021")</f>
        <v/>
      </c>
      <c r="T35">
        <f>HYPERLINK("https://klasma.github.io/Logging_2104/kartor/A 54828-2021 karta.png", "A 54828-2021")</f>
        <v/>
      </c>
      <c r="U35">
        <f>HYPERLINK("https://klasma.github.io/Logging_2104/knärot/A 54828-2021 karta knärot.png", "A 54828-2021")</f>
        <v/>
      </c>
      <c r="V35">
        <f>HYPERLINK("https://klasma.github.io/Logging_2104/klagomål/A 54828-2021 FSC-klagomål.docx", "A 54828-2021")</f>
        <v/>
      </c>
      <c r="W35">
        <f>HYPERLINK("https://klasma.github.io/Logging_2104/klagomålsmail/A 54828-2021 FSC-klagomål mail.docx", "A 54828-2021")</f>
        <v/>
      </c>
      <c r="X35">
        <f>HYPERLINK("https://klasma.github.io/Logging_2104/tillsyn/A 54828-2021 tillsynsbegäran.docx", "A 54828-2021")</f>
        <v/>
      </c>
      <c r="Y35">
        <f>HYPERLINK("https://klasma.github.io/Logging_2104/tillsynsmail/A 54828-2021 tillsynsbegäran mail.docx", "A 54828-2021")</f>
        <v/>
      </c>
    </row>
    <row r="36" ht="15" customHeight="1">
      <c r="A36" t="inlineStr">
        <is>
          <t>A 234-2023</t>
        </is>
      </c>
      <c r="B36" s="1" t="n">
        <v>44928.66260416667</v>
      </c>
      <c r="C36" s="1" t="n">
        <v>45955</v>
      </c>
      <c r="D36" t="inlineStr">
        <is>
          <t>GÄVLEBORGS LÄN</t>
        </is>
      </c>
      <c r="E36" t="inlineStr">
        <is>
          <t>HOFORS</t>
        </is>
      </c>
      <c r="F36" t="inlineStr">
        <is>
          <t>Sveaskog</t>
        </is>
      </c>
      <c r="G36" t="n">
        <v>5.1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HYPERLINK("https://klasma.github.io/Logging_2104/artfynd/A 234-2023 artfynd.xlsx", "A 234-2023")</f>
        <v/>
      </c>
      <c r="T36">
        <f>HYPERLINK("https://klasma.github.io/Logging_2104/kartor/A 234-2023 karta.png", "A 234-2023")</f>
        <v/>
      </c>
      <c r="U36">
        <f>HYPERLINK("https://klasma.github.io/Logging_2104/knärot/A 234-2023 karta knärot.png", "A 234-2023")</f>
        <v/>
      </c>
      <c r="V36">
        <f>HYPERLINK("https://klasma.github.io/Logging_2104/klagomål/A 234-2023 FSC-klagomål.docx", "A 234-2023")</f>
        <v/>
      </c>
      <c r="W36">
        <f>HYPERLINK("https://klasma.github.io/Logging_2104/klagomålsmail/A 234-2023 FSC-klagomål mail.docx", "A 234-2023")</f>
        <v/>
      </c>
      <c r="X36">
        <f>HYPERLINK("https://klasma.github.io/Logging_2104/tillsyn/A 234-2023 tillsynsbegäran.docx", "A 234-2023")</f>
        <v/>
      </c>
      <c r="Y36">
        <f>HYPERLINK("https://klasma.github.io/Logging_2104/tillsynsmail/A 234-2023 tillsynsbegäran mail.docx", "A 234-2023")</f>
        <v/>
      </c>
    </row>
    <row r="37" ht="15" customHeight="1">
      <c r="A37" t="inlineStr">
        <is>
          <t>A 21029-2024</t>
        </is>
      </c>
      <c r="B37" s="1" t="n">
        <v>45439.6528125</v>
      </c>
      <c r="C37" s="1" t="n">
        <v>45955</v>
      </c>
      <c r="D37" t="inlineStr">
        <is>
          <t>GÄVLEBORGS LÄN</t>
        </is>
      </c>
      <c r="E37" t="inlineStr">
        <is>
          <t>HOFORS</t>
        </is>
      </c>
      <c r="F37" t="inlineStr">
        <is>
          <t>Sveaskog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Mörk kolflarnlav</t>
        </is>
      </c>
      <c r="S37">
        <f>HYPERLINK("https://klasma.github.io/Logging_2104/artfynd/A 21029-2024 artfynd.xlsx", "A 21029-2024")</f>
        <v/>
      </c>
      <c r="T37">
        <f>HYPERLINK("https://klasma.github.io/Logging_2104/kartor/A 21029-2024 karta.png", "A 21029-2024")</f>
        <v/>
      </c>
      <c r="U37">
        <f>HYPERLINK("https://klasma.github.io/Logging_2104/knärot/A 21029-2024 karta knärot.png", "A 21029-2024")</f>
        <v/>
      </c>
      <c r="V37">
        <f>HYPERLINK("https://klasma.github.io/Logging_2104/klagomål/A 21029-2024 FSC-klagomål.docx", "A 21029-2024")</f>
        <v/>
      </c>
      <c r="W37">
        <f>HYPERLINK("https://klasma.github.io/Logging_2104/klagomålsmail/A 21029-2024 FSC-klagomål mail.docx", "A 21029-2024")</f>
        <v/>
      </c>
      <c r="X37">
        <f>HYPERLINK("https://klasma.github.io/Logging_2104/tillsyn/A 21029-2024 tillsynsbegäran.docx", "A 21029-2024")</f>
        <v/>
      </c>
      <c r="Y37">
        <f>HYPERLINK("https://klasma.github.io/Logging_2104/tillsynsmail/A 21029-2024 tillsynsbegäran mail.docx", "A 21029-2024")</f>
        <v/>
      </c>
    </row>
    <row r="38" ht="15" customHeight="1">
      <c r="A38" t="inlineStr">
        <is>
          <t>A 51205-2022</t>
        </is>
      </c>
      <c r="B38" s="1" t="n">
        <v>44868.61302083333</v>
      </c>
      <c r="C38" s="1" t="n">
        <v>45955</v>
      </c>
      <c r="D38" t="inlineStr">
        <is>
          <t>GÄVLEBORGS LÄN</t>
        </is>
      </c>
      <c r="E38" t="inlineStr">
        <is>
          <t>HOFORS</t>
        </is>
      </c>
      <c r="F38" t="inlineStr">
        <is>
          <t>Sveaskog</t>
        </is>
      </c>
      <c r="G38" t="n">
        <v>10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31205-2022</t>
        </is>
      </c>
      <c r="B39" s="1" t="n">
        <v>44770</v>
      </c>
      <c r="C39" s="1" t="n">
        <v>45955</v>
      </c>
      <c r="D39" t="inlineStr">
        <is>
          <t>GÄVLEBORGS LÄN</t>
        </is>
      </c>
      <c r="E39" t="inlineStr">
        <is>
          <t>HOFORS</t>
        </is>
      </c>
      <c r="F39" t="inlineStr">
        <is>
          <t>Sveaskog</t>
        </is>
      </c>
      <c r="G39" t="n">
        <v>3.1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58322-2020</t>
        </is>
      </c>
      <c r="B40" s="1" t="n">
        <v>44145</v>
      </c>
      <c r="C40" s="1" t="n">
        <v>45955</v>
      </c>
      <c r="D40" t="inlineStr">
        <is>
          <t>GÄVLEBORGS LÄN</t>
        </is>
      </c>
      <c r="E40" t="inlineStr">
        <is>
          <t>HOFORS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20119-2021</t>
        </is>
      </c>
      <c r="B41" s="1" t="n">
        <v>44314</v>
      </c>
      <c r="C41" s="1" t="n">
        <v>45955</v>
      </c>
      <c r="D41" t="inlineStr">
        <is>
          <t>GÄVLEBORGS LÄN</t>
        </is>
      </c>
      <c r="E41" t="inlineStr">
        <is>
          <t>HOFORS</t>
        </is>
      </c>
      <c r="G41" t="n">
        <v>3.9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3052-2022</t>
        </is>
      </c>
      <c r="B42" s="1" t="n">
        <v>44582.37412037037</v>
      </c>
      <c r="C42" s="1" t="n">
        <v>45955</v>
      </c>
      <c r="D42" t="inlineStr">
        <is>
          <t>GÄVLEBORGS LÄN</t>
        </is>
      </c>
      <c r="E42" t="inlineStr">
        <is>
          <t>HOFORS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61687-2021</t>
        </is>
      </c>
      <c r="B43" s="1" t="n">
        <v>44501.57883101852</v>
      </c>
      <c r="C43" s="1" t="n">
        <v>45955</v>
      </c>
      <c r="D43" t="inlineStr">
        <is>
          <t>GÄVLEBORGS LÄN</t>
        </is>
      </c>
      <c r="E43" t="inlineStr">
        <is>
          <t>HOFORS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47485-2021</t>
        </is>
      </c>
      <c r="B44" s="1" t="n">
        <v>44447.66321759259</v>
      </c>
      <c r="C44" s="1" t="n">
        <v>45955</v>
      </c>
      <c r="D44" t="inlineStr">
        <is>
          <t>GÄVLEBORGS LÄN</t>
        </is>
      </c>
      <c r="E44" t="inlineStr">
        <is>
          <t>HOFORS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55301-2020</t>
        </is>
      </c>
      <c r="B45" s="1" t="n">
        <v>44130</v>
      </c>
      <c r="C45" s="1" t="n">
        <v>45955</v>
      </c>
      <c r="D45" t="inlineStr">
        <is>
          <t>GÄVLEBORGS LÄN</t>
        </is>
      </c>
      <c r="E45" t="inlineStr">
        <is>
          <t>HOFORS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62875-2021</t>
        </is>
      </c>
      <c r="B46" s="1" t="n">
        <v>44504.60092592592</v>
      </c>
      <c r="C46" s="1" t="n">
        <v>45955</v>
      </c>
      <c r="D46" t="inlineStr">
        <is>
          <t>GÄVLEBORGS LÄN</t>
        </is>
      </c>
      <c r="E46" t="inlineStr">
        <is>
          <t>HOFORS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64706-2021</t>
        </is>
      </c>
      <c r="B47" s="1" t="n">
        <v>44512</v>
      </c>
      <c r="C47" s="1" t="n">
        <v>45955</v>
      </c>
      <c r="D47" t="inlineStr">
        <is>
          <t>GÄVLEBORGS LÄN</t>
        </is>
      </c>
      <c r="E47" t="inlineStr">
        <is>
          <t>HOFORS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63951-2020</t>
        </is>
      </c>
      <c r="B48" s="1" t="n">
        <v>44167</v>
      </c>
      <c r="C48" s="1" t="n">
        <v>45955</v>
      </c>
      <c r="D48" t="inlineStr">
        <is>
          <t>GÄVLEBORGS LÄN</t>
        </is>
      </c>
      <c r="E48" t="inlineStr">
        <is>
          <t>HOFORS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62475-2020</t>
        </is>
      </c>
      <c r="B49" s="1" t="n">
        <v>44160</v>
      </c>
      <c r="C49" s="1" t="n">
        <v>45955</v>
      </c>
      <c r="D49" t="inlineStr">
        <is>
          <t>GÄVLEBORGS LÄN</t>
        </is>
      </c>
      <c r="E49" t="inlineStr">
        <is>
          <t>HOFORS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50278-2021</t>
        </is>
      </c>
      <c r="B50" s="1" t="n">
        <v>44456</v>
      </c>
      <c r="C50" s="1" t="n">
        <v>45955</v>
      </c>
      <c r="D50" t="inlineStr">
        <is>
          <t>GÄVLEBORGS LÄN</t>
        </is>
      </c>
      <c r="E50" t="inlineStr">
        <is>
          <t>HOFORS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16985-2021</t>
        </is>
      </c>
      <c r="B51" s="1" t="n">
        <v>44295.6012962963</v>
      </c>
      <c r="C51" s="1" t="n">
        <v>45955</v>
      </c>
      <c r="D51" t="inlineStr">
        <is>
          <t>GÄVLEBORGS LÄN</t>
        </is>
      </c>
      <c r="E51" t="inlineStr">
        <is>
          <t>HOFORS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13807-2022</t>
        </is>
      </c>
      <c r="B52" s="1" t="n">
        <v>44649</v>
      </c>
      <c r="C52" s="1" t="n">
        <v>45955</v>
      </c>
      <c r="D52" t="inlineStr">
        <is>
          <t>GÄVLEBORGS LÄN</t>
        </is>
      </c>
      <c r="E52" t="inlineStr">
        <is>
          <t>HOFORS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19292-2022</t>
        </is>
      </c>
      <c r="B53" s="1" t="n">
        <v>44692</v>
      </c>
      <c r="C53" s="1" t="n">
        <v>45955</v>
      </c>
      <c r="D53" t="inlineStr">
        <is>
          <t>GÄVLEBORGS LÄN</t>
        </is>
      </c>
      <c r="E53" t="inlineStr">
        <is>
          <t>HOFORS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51202-2022</t>
        </is>
      </c>
      <c r="B54" s="1" t="n">
        <v>44868.60868055555</v>
      </c>
      <c r="C54" s="1" t="n">
        <v>45955</v>
      </c>
      <c r="D54" t="inlineStr">
        <is>
          <t>GÄVLEBORGS LÄN</t>
        </is>
      </c>
      <c r="E54" t="inlineStr">
        <is>
          <t>HOFORS</t>
        </is>
      </c>
      <c r="F54" t="inlineStr">
        <is>
          <t>Sveaskog</t>
        </is>
      </c>
      <c r="G54" t="n">
        <v>11.3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52320-2022</t>
        </is>
      </c>
      <c r="B55" s="1" t="n">
        <v>44873</v>
      </c>
      <c r="C55" s="1" t="n">
        <v>45955</v>
      </c>
      <c r="D55" t="inlineStr">
        <is>
          <t>GÄVLEBORGS LÄN</t>
        </is>
      </c>
      <c r="E55" t="inlineStr">
        <is>
          <t>HOFORS</t>
        </is>
      </c>
      <c r="G55" t="n">
        <v>6.1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13473-2024</t>
        </is>
      </c>
      <c r="B56" s="1" t="n">
        <v>45387.5827662037</v>
      </c>
      <c r="C56" s="1" t="n">
        <v>45955</v>
      </c>
      <c r="D56" t="inlineStr">
        <is>
          <t>GÄVLEBORGS LÄN</t>
        </is>
      </c>
      <c r="E56" t="inlineStr">
        <is>
          <t>HOFORS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22129-2023</t>
        </is>
      </c>
      <c r="B57" s="1" t="n">
        <v>45069</v>
      </c>
      <c r="C57" s="1" t="n">
        <v>45955</v>
      </c>
      <c r="D57" t="inlineStr">
        <is>
          <t>GÄVLEBORGS LÄN</t>
        </is>
      </c>
      <c r="E57" t="inlineStr">
        <is>
          <t>HOFORS</t>
        </is>
      </c>
      <c r="F57" t="inlineStr">
        <is>
          <t>Sveaskog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35505-2024</t>
        </is>
      </c>
      <c r="B58" s="1" t="n">
        <v>45531.53869212963</v>
      </c>
      <c r="C58" s="1" t="n">
        <v>45955</v>
      </c>
      <c r="D58" t="inlineStr">
        <is>
          <t>GÄVLEBORGS LÄN</t>
        </is>
      </c>
      <c r="E58" t="inlineStr">
        <is>
          <t>HOFORS</t>
        </is>
      </c>
      <c r="F58" t="inlineStr">
        <is>
          <t>Sveaskog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35514-2024</t>
        </is>
      </c>
      <c r="B59" s="1" t="n">
        <v>45531.56472222223</v>
      </c>
      <c r="C59" s="1" t="n">
        <v>45955</v>
      </c>
      <c r="D59" t="inlineStr">
        <is>
          <t>GÄVLEBORGS LÄN</t>
        </is>
      </c>
      <c r="E59" t="inlineStr">
        <is>
          <t>HOFORS</t>
        </is>
      </c>
      <c r="F59" t="inlineStr">
        <is>
          <t>Sveaskog</t>
        </is>
      </c>
      <c r="G59" t="n">
        <v>6.5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56603-2020</t>
        </is>
      </c>
      <c r="B60" s="1" t="n">
        <v>44137</v>
      </c>
      <c r="C60" s="1" t="n">
        <v>45955</v>
      </c>
      <c r="D60" t="inlineStr">
        <is>
          <t>GÄVLEBORGS LÄN</t>
        </is>
      </c>
      <c r="E60" t="inlineStr">
        <is>
          <t>HOFORS</t>
        </is>
      </c>
      <c r="F60" t="inlineStr">
        <is>
          <t>Sveaskog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23376-2024</t>
        </is>
      </c>
      <c r="B61" s="1" t="n">
        <v>45453</v>
      </c>
      <c r="C61" s="1" t="n">
        <v>45955</v>
      </c>
      <c r="D61" t="inlineStr">
        <is>
          <t>GÄVLEBORGS LÄN</t>
        </is>
      </c>
      <c r="E61" t="inlineStr">
        <is>
          <t>HOFORS</t>
        </is>
      </c>
      <c r="F61" t="inlineStr">
        <is>
          <t>Sveaskog</t>
        </is>
      </c>
      <c r="G61" t="n">
        <v>10.8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22226-2024</t>
        </is>
      </c>
      <c r="B62" s="1" t="n">
        <v>45446.4203587963</v>
      </c>
      <c r="C62" s="1" t="n">
        <v>45955</v>
      </c>
      <c r="D62" t="inlineStr">
        <is>
          <t>GÄVLEBORGS LÄN</t>
        </is>
      </c>
      <c r="E62" t="inlineStr">
        <is>
          <t>HOFORS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36763-2024</t>
        </is>
      </c>
      <c r="B63" s="1" t="n">
        <v>45538.36181712963</v>
      </c>
      <c r="C63" s="1" t="n">
        <v>45955</v>
      </c>
      <c r="D63" t="inlineStr">
        <is>
          <t>GÄVLEBORGS LÄN</t>
        </is>
      </c>
      <c r="E63" t="inlineStr">
        <is>
          <t>HOFORS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37744-2022</t>
        </is>
      </c>
      <c r="B64" s="1" t="n">
        <v>44810.58422453704</v>
      </c>
      <c r="C64" s="1" t="n">
        <v>45955</v>
      </c>
      <c r="D64" t="inlineStr">
        <is>
          <t>GÄVLEBORGS LÄN</t>
        </is>
      </c>
      <c r="E64" t="inlineStr">
        <is>
          <t>HOFORS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4032-2025</t>
        </is>
      </c>
      <c r="B65" s="1" t="n">
        <v>45684</v>
      </c>
      <c r="C65" s="1" t="n">
        <v>45955</v>
      </c>
      <c r="D65" t="inlineStr">
        <is>
          <t>GÄVLEBORGS LÄN</t>
        </is>
      </c>
      <c r="E65" t="inlineStr">
        <is>
          <t>HOFORS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47531-2021</t>
        </is>
      </c>
      <c r="B66" s="1" t="n">
        <v>44447</v>
      </c>
      <c r="C66" s="1" t="n">
        <v>45955</v>
      </c>
      <c r="D66" t="inlineStr">
        <is>
          <t>GÄVLEBORGS LÄN</t>
        </is>
      </c>
      <c r="E66" t="inlineStr">
        <is>
          <t>HOFORS</t>
        </is>
      </c>
      <c r="G66" t="n">
        <v>7.6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24851-2021</t>
        </is>
      </c>
      <c r="B67" s="1" t="n">
        <v>44340</v>
      </c>
      <c r="C67" s="1" t="n">
        <v>45955</v>
      </c>
      <c r="D67" t="inlineStr">
        <is>
          <t>GÄVLEBORGS LÄN</t>
        </is>
      </c>
      <c r="E67" t="inlineStr">
        <is>
          <t>HOFORS</t>
        </is>
      </c>
      <c r="F67" t="inlineStr">
        <is>
          <t>Sveaskog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57400-2024</t>
        </is>
      </c>
      <c r="B68" s="1" t="n">
        <v>45629.71085648148</v>
      </c>
      <c r="C68" s="1" t="n">
        <v>45955</v>
      </c>
      <c r="D68" t="inlineStr">
        <is>
          <t>GÄVLEBORGS LÄN</t>
        </is>
      </c>
      <c r="E68" t="inlineStr">
        <is>
          <t>HOFORS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28391-2024</t>
        </is>
      </c>
      <c r="B69" s="1" t="n">
        <v>45477.60254629629</v>
      </c>
      <c r="C69" s="1" t="n">
        <v>45955</v>
      </c>
      <c r="D69" t="inlineStr">
        <is>
          <t>GÄVLEBORGS LÄN</t>
        </is>
      </c>
      <c r="E69" t="inlineStr">
        <is>
          <t>HOFORS</t>
        </is>
      </c>
      <c r="F69" t="inlineStr">
        <is>
          <t>Sveaskog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20972-2025</t>
        </is>
      </c>
      <c r="B70" s="1" t="n">
        <v>45777.45725694444</v>
      </c>
      <c r="C70" s="1" t="n">
        <v>45955</v>
      </c>
      <c r="D70" t="inlineStr">
        <is>
          <t>GÄVLEBORGS LÄN</t>
        </is>
      </c>
      <c r="E70" t="inlineStr">
        <is>
          <t>HOFORS</t>
        </is>
      </c>
      <c r="F70" t="inlineStr">
        <is>
          <t>Sveaskog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21340-2025</t>
        </is>
      </c>
      <c r="B71" s="1" t="n">
        <v>45782.38909722222</v>
      </c>
      <c r="C71" s="1" t="n">
        <v>45955</v>
      </c>
      <c r="D71" t="inlineStr">
        <is>
          <t>GÄVLEBORGS LÄN</t>
        </is>
      </c>
      <c r="E71" t="inlineStr">
        <is>
          <t>HOFORS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14119-2025</t>
        </is>
      </c>
      <c r="B72" s="1" t="n">
        <v>45740.4659837963</v>
      </c>
      <c r="C72" s="1" t="n">
        <v>45955</v>
      </c>
      <c r="D72" t="inlineStr">
        <is>
          <t>GÄVLEBORGS LÄN</t>
        </is>
      </c>
      <c r="E72" t="inlineStr">
        <is>
          <t>HOFORS</t>
        </is>
      </c>
      <c r="F72" t="inlineStr">
        <is>
          <t>Bergvik skog öst AB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58240-2021</t>
        </is>
      </c>
      <c r="B73" s="1" t="n">
        <v>44487.88978009259</v>
      </c>
      <c r="C73" s="1" t="n">
        <v>45955</v>
      </c>
      <c r="D73" t="inlineStr">
        <is>
          <t>GÄVLEBORGS LÄN</t>
        </is>
      </c>
      <c r="E73" t="inlineStr">
        <is>
          <t>HOFORS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30229-2024</t>
        </is>
      </c>
      <c r="B74" s="1" t="n">
        <v>45490.46946759259</v>
      </c>
      <c r="C74" s="1" t="n">
        <v>45955</v>
      </c>
      <c r="D74" t="inlineStr">
        <is>
          <t>GÄVLEBORGS LÄN</t>
        </is>
      </c>
      <c r="E74" t="inlineStr">
        <is>
          <t>HOFORS</t>
        </is>
      </c>
      <c r="F74" t="inlineStr">
        <is>
          <t>Sveaskog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1144-2024</t>
        </is>
      </c>
      <c r="B75" s="1" t="n">
        <v>45302.49138888889</v>
      </c>
      <c r="C75" s="1" t="n">
        <v>45955</v>
      </c>
      <c r="D75" t="inlineStr">
        <is>
          <t>GÄVLEBORGS LÄN</t>
        </is>
      </c>
      <c r="E75" t="inlineStr">
        <is>
          <t>HOFORS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10161-2023</t>
        </is>
      </c>
      <c r="B76" s="1" t="n">
        <v>44986</v>
      </c>
      <c r="C76" s="1" t="n">
        <v>45955</v>
      </c>
      <c r="D76" t="inlineStr">
        <is>
          <t>GÄVLEBORGS LÄN</t>
        </is>
      </c>
      <c r="E76" t="inlineStr">
        <is>
          <t>HOFORS</t>
        </is>
      </c>
      <c r="F76" t="inlineStr">
        <is>
          <t>Övriga statliga verk och myndigheter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12057-2021</t>
        </is>
      </c>
      <c r="B77" s="1" t="n">
        <v>44266</v>
      </c>
      <c r="C77" s="1" t="n">
        <v>45955</v>
      </c>
      <c r="D77" t="inlineStr">
        <is>
          <t>GÄVLEBORGS LÄN</t>
        </is>
      </c>
      <c r="E77" t="inlineStr">
        <is>
          <t>HOFORS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31611-2023</t>
        </is>
      </c>
      <c r="B78" s="1" t="n">
        <v>45117</v>
      </c>
      <c r="C78" s="1" t="n">
        <v>45955</v>
      </c>
      <c r="D78" t="inlineStr">
        <is>
          <t>GÄVLEBORGS LÄN</t>
        </is>
      </c>
      <c r="E78" t="inlineStr">
        <is>
          <t>HOFORS</t>
        </is>
      </c>
      <c r="G78" t="n">
        <v>4.4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5554-2024</t>
        </is>
      </c>
      <c r="B79" s="1" t="n">
        <v>45334</v>
      </c>
      <c r="C79" s="1" t="n">
        <v>45955</v>
      </c>
      <c r="D79" t="inlineStr">
        <is>
          <t>GÄVLEBORGS LÄN</t>
        </is>
      </c>
      <c r="E79" t="inlineStr">
        <is>
          <t>HOFORS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21039-2024</t>
        </is>
      </c>
      <c r="B80" s="1" t="n">
        <v>45439</v>
      </c>
      <c r="C80" s="1" t="n">
        <v>45955</v>
      </c>
      <c r="D80" t="inlineStr">
        <is>
          <t>GÄVLEBORGS LÄN</t>
        </is>
      </c>
      <c r="E80" t="inlineStr">
        <is>
          <t>HOFORS</t>
        </is>
      </c>
      <c r="F80" t="inlineStr">
        <is>
          <t>Sveaskog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25465-2024</t>
        </is>
      </c>
      <c r="B81" s="1" t="n">
        <v>45463.43416666667</v>
      </c>
      <c r="C81" s="1" t="n">
        <v>45955</v>
      </c>
      <c r="D81" t="inlineStr">
        <is>
          <t>GÄVLEBORGS LÄN</t>
        </is>
      </c>
      <c r="E81" t="inlineStr">
        <is>
          <t>HOFORS</t>
        </is>
      </c>
      <c r="F81" t="inlineStr">
        <is>
          <t>Sveaskog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62596-2023</t>
        </is>
      </c>
      <c r="B82" s="1" t="n">
        <v>45271</v>
      </c>
      <c r="C82" s="1" t="n">
        <v>45955</v>
      </c>
      <c r="D82" t="inlineStr">
        <is>
          <t>GÄVLEBORGS LÄN</t>
        </is>
      </c>
      <c r="E82" t="inlineStr">
        <is>
          <t>HOFORS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22844-2025</t>
        </is>
      </c>
      <c r="B83" s="1" t="n">
        <v>45790.32160879629</v>
      </c>
      <c r="C83" s="1" t="n">
        <v>45955</v>
      </c>
      <c r="D83" t="inlineStr">
        <is>
          <t>GÄVLEBORGS LÄN</t>
        </is>
      </c>
      <c r="E83" t="inlineStr">
        <is>
          <t>HOFORS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41020-2023</t>
        </is>
      </c>
      <c r="B84" s="1" t="n">
        <v>45173.59236111111</v>
      </c>
      <c r="C84" s="1" t="n">
        <v>45955</v>
      </c>
      <c r="D84" t="inlineStr">
        <is>
          <t>GÄVLEBORGS LÄN</t>
        </is>
      </c>
      <c r="E84" t="inlineStr">
        <is>
          <t>HOFORS</t>
        </is>
      </c>
      <c r="F84" t="inlineStr">
        <is>
          <t>Sveaskog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8510-2023</t>
        </is>
      </c>
      <c r="B85" s="1" t="n">
        <v>44977.56144675926</v>
      </c>
      <c r="C85" s="1" t="n">
        <v>45955</v>
      </c>
      <c r="D85" t="inlineStr">
        <is>
          <t>GÄVLEBORGS LÄN</t>
        </is>
      </c>
      <c r="E85" t="inlineStr">
        <is>
          <t>HOFORS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27738-2024</t>
        </is>
      </c>
      <c r="B86" s="1" t="n">
        <v>45475.45108796296</v>
      </c>
      <c r="C86" s="1" t="n">
        <v>45955</v>
      </c>
      <c r="D86" t="inlineStr">
        <is>
          <t>GÄVLEBORGS LÄN</t>
        </is>
      </c>
      <c r="E86" t="inlineStr">
        <is>
          <t>HOFORS</t>
        </is>
      </c>
      <c r="F86" t="inlineStr">
        <is>
          <t>Bergvik skog öst AB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31607-2023</t>
        </is>
      </c>
      <c r="B87" s="1" t="n">
        <v>45117</v>
      </c>
      <c r="C87" s="1" t="n">
        <v>45955</v>
      </c>
      <c r="D87" t="inlineStr">
        <is>
          <t>GÄVLEBORGS LÄN</t>
        </is>
      </c>
      <c r="E87" t="inlineStr">
        <is>
          <t>HOFORS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13744-2023</t>
        </is>
      </c>
      <c r="B88" s="1" t="n">
        <v>45007</v>
      </c>
      <c r="C88" s="1" t="n">
        <v>45955</v>
      </c>
      <c r="D88" t="inlineStr">
        <is>
          <t>GÄVLEBORGS LÄN</t>
        </is>
      </c>
      <c r="E88" t="inlineStr">
        <is>
          <t>HOFORS</t>
        </is>
      </c>
      <c r="F88" t="inlineStr">
        <is>
          <t>Övriga statliga verk och myndigheter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38486-2025</t>
        </is>
      </c>
      <c r="B89" s="1" t="n">
        <v>45884.34282407408</v>
      </c>
      <c r="C89" s="1" t="n">
        <v>45955</v>
      </c>
      <c r="D89" t="inlineStr">
        <is>
          <t>GÄVLEBORGS LÄN</t>
        </is>
      </c>
      <c r="E89" t="inlineStr">
        <is>
          <t>HOFORS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30007-2024</t>
        </is>
      </c>
      <c r="B90" s="1" t="n">
        <v>45488.60150462963</v>
      </c>
      <c r="C90" s="1" t="n">
        <v>45955</v>
      </c>
      <c r="D90" t="inlineStr">
        <is>
          <t>GÄVLEBORGS LÄN</t>
        </is>
      </c>
      <c r="E90" t="inlineStr">
        <is>
          <t>HOFORS</t>
        </is>
      </c>
      <c r="F90" t="inlineStr">
        <is>
          <t>Sveaskog</t>
        </is>
      </c>
      <c r="G90" t="n">
        <v>11.5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30009-2024</t>
        </is>
      </c>
      <c r="B91" s="1" t="n">
        <v>45488.60546296297</v>
      </c>
      <c r="C91" s="1" t="n">
        <v>45955</v>
      </c>
      <c r="D91" t="inlineStr">
        <is>
          <t>GÄVLEBORGS LÄN</t>
        </is>
      </c>
      <c r="E91" t="inlineStr">
        <is>
          <t>HOFORS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24988-2023</t>
        </is>
      </c>
      <c r="B92" s="1" t="n">
        <v>45085.64087962963</v>
      </c>
      <c r="C92" s="1" t="n">
        <v>45955</v>
      </c>
      <c r="D92" t="inlineStr">
        <is>
          <t>GÄVLEBORGS LÄN</t>
        </is>
      </c>
      <c r="E92" t="inlineStr">
        <is>
          <t>HOFORS</t>
        </is>
      </c>
      <c r="F92" t="inlineStr">
        <is>
          <t>Sveaskog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23666-2025</t>
        </is>
      </c>
      <c r="B93" s="1" t="n">
        <v>45792.84364583333</v>
      </c>
      <c r="C93" s="1" t="n">
        <v>45955</v>
      </c>
      <c r="D93" t="inlineStr">
        <is>
          <t>GÄVLEBORGS LÄN</t>
        </is>
      </c>
      <c r="E93" t="inlineStr">
        <is>
          <t>HOFORS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13471-2024</t>
        </is>
      </c>
      <c r="B94" s="1" t="n">
        <v>45387.57859953704</v>
      </c>
      <c r="C94" s="1" t="n">
        <v>45955</v>
      </c>
      <c r="D94" t="inlineStr">
        <is>
          <t>GÄVLEBORGS LÄN</t>
        </is>
      </c>
      <c r="E94" t="inlineStr">
        <is>
          <t>HOFORS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58787-2021</t>
        </is>
      </c>
      <c r="B95" s="1" t="n">
        <v>44489.56234953704</v>
      </c>
      <c r="C95" s="1" t="n">
        <v>45955</v>
      </c>
      <c r="D95" t="inlineStr">
        <is>
          <t>GÄVLEBORGS LÄN</t>
        </is>
      </c>
      <c r="E95" t="inlineStr">
        <is>
          <t>HOFORS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53517-2024</t>
        </is>
      </c>
      <c r="B96" s="1" t="n">
        <v>45614.60436342593</v>
      </c>
      <c r="C96" s="1" t="n">
        <v>45955</v>
      </c>
      <c r="D96" t="inlineStr">
        <is>
          <t>GÄVLEBORGS LÄN</t>
        </is>
      </c>
      <c r="E96" t="inlineStr">
        <is>
          <t>HOFORS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59615-2023</t>
        </is>
      </c>
      <c r="B97" s="1" t="n">
        <v>45254</v>
      </c>
      <c r="C97" s="1" t="n">
        <v>45955</v>
      </c>
      <c r="D97" t="inlineStr">
        <is>
          <t>GÄVLEBORGS LÄN</t>
        </is>
      </c>
      <c r="E97" t="inlineStr">
        <is>
          <t>HOFORS</t>
        </is>
      </c>
      <c r="F97" t="inlineStr">
        <is>
          <t>Sveaskog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47524-2024</t>
        </is>
      </c>
      <c r="B98" s="1" t="n">
        <v>45587.63166666667</v>
      </c>
      <c r="C98" s="1" t="n">
        <v>45955</v>
      </c>
      <c r="D98" t="inlineStr">
        <is>
          <t>GÄVLEBORGS LÄN</t>
        </is>
      </c>
      <c r="E98" t="inlineStr">
        <is>
          <t>HOFORS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24395-2025</t>
        </is>
      </c>
      <c r="B99" s="1" t="n">
        <v>45797.63881944444</v>
      </c>
      <c r="C99" s="1" t="n">
        <v>45955</v>
      </c>
      <c r="D99" t="inlineStr">
        <is>
          <t>GÄVLEBORGS LÄN</t>
        </is>
      </c>
      <c r="E99" t="inlineStr">
        <is>
          <t>HOFORS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33981-2024</t>
        </is>
      </c>
      <c r="B100" s="1" t="n">
        <v>45523.52111111111</v>
      </c>
      <c r="C100" s="1" t="n">
        <v>45955</v>
      </c>
      <c r="D100" t="inlineStr">
        <is>
          <t>GÄVLEBORGS LÄN</t>
        </is>
      </c>
      <c r="E100" t="inlineStr">
        <is>
          <t>HOFORS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35114-2023</t>
        </is>
      </c>
      <c r="B101" s="1" t="n">
        <v>45145</v>
      </c>
      <c r="C101" s="1" t="n">
        <v>45955</v>
      </c>
      <c r="D101" t="inlineStr">
        <is>
          <t>GÄVLEBORGS LÄN</t>
        </is>
      </c>
      <c r="E101" t="inlineStr">
        <is>
          <t>HOFORS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35136-2023</t>
        </is>
      </c>
      <c r="B102" s="1" t="n">
        <v>45145.52915509259</v>
      </c>
      <c r="C102" s="1" t="n">
        <v>45955</v>
      </c>
      <c r="D102" t="inlineStr">
        <is>
          <t>GÄVLEBORGS LÄN</t>
        </is>
      </c>
      <c r="E102" t="inlineStr">
        <is>
          <t>HOFORS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13745-2023</t>
        </is>
      </c>
      <c r="B103" s="1" t="n">
        <v>45007</v>
      </c>
      <c r="C103" s="1" t="n">
        <v>45955</v>
      </c>
      <c r="D103" t="inlineStr">
        <is>
          <t>GÄVLEBORGS LÄN</t>
        </is>
      </c>
      <c r="E103" t="inlineStr">
        <is>
          <t>HOFORS</t>
        </is>
      </c>
      <c r="F103" t="inlineStr">
        <is>
          <t>Övriga statliga verk och myndigheter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6963-2024</t>
        </is>
      </c>
      <c r="B104" s="1" t="n">
        <v>45343.4562037037</v>
      </c>
      <c r="C104" s="1" t="n">
        <v>45955</v>
      </c>
      <c r="D104" t="inlineStr">
        <is>
          <t>GÄVLEBORGS LÄN</t>
        </is>
      </c>
      <c r="E104" t="inlineStr">
        <is>
          <t>HOFORS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31645-2024</t>
        </is>
      </c>
      <c r="B105" s="1" t="n">
        <v>45506.60777777778</v>
      </c>
      <c r="C105" s="1" t="n">
        <v>45955</v>
      </c>
      <c r="D105" t="inlineStr">
        <is>
          <t>GÄVLEBORGS LÄN</t>
        </is>
      </c>
      <c r="E105" t="inlineStr">
        <is>
          <t>HOFORS</t>
        </is>
      </c>
      <c r="F105" t="inlineStr">
        <is>
          <t>Sveaskog</t>
        </is>
      </c>
      <c r="G105" t="n">
        <v>11.1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47469-2025</t>
        </is>
      </c>
      <c r="B106" s="1" t="n">
        <v>45930.67037037037</v>
      </c>
      <c r="C106" s="1" t="n">
        <v>45955</v>
      </c>
      <c r="D106" t="inlineStr">
        <is>
          <t>GÄVLEBORGS LÄN</t>
        </is>
      </c>
      <c r="E106" t="inlineStr">
        <is>
          <t>HOFORS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38741-2025</t>
        </is>
      </c>
      <c r="B107" s="1" t="n">
        <v>45887.37405092592</v>
      </c>
      <c r="C107" s="1" t="n">
        <v>45955</v>
      </c>
      <c r="D107" t="inlineStr">
        <is>
          <t>GÄVLEBORGS LÄN</t>
        </is>
      </c>
      <c r="E107" t="inlineStr">
        <is>
          <t>HOFORS</t>
        </is>
      </c>
      <c r="F107" t="inlineStr">
        <is>
          <t>Sveaskog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38746-2025</t>
        </is>
      </c>
      <c r="B108" s="1" t="n">
        <v>45887.37974537037</v>
      </c>
      <c r="C108" s="1" t="n">
        <v>45955</v>
      </c>
      <c r="D108" t="inlineStr">
        <is>
          <t>GÄVLEBORGS LÄN</t>
        </is>
      </c>
      <c r="E108" t="inlineStr">
        <is>
          <t>HOFORS</t>
        </is>
      </c>
      <c r="F108" t="inlineStr">
        <is>
          <t>Sveaskog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47249-2025</t>
        </is>
      </c>
      <c r="B109" s="1" t="n">
        <v>45930.43439814815</v>
      </c>
      <c r="C109" s="1" t="n">
        <v>45955</v>
      </c>
      <c r="D109" t="inlineStr">
        <is>
          <t>GÄVLEBORGS LÄN</t>
        </is>
      </c>
      <c r="E109" t="inlineStr">
        <is>
          <t>HOFORS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47097-2025</t>
        </is>
      </c>
      <c r="B110" s="1" t="n">
        <v>45929.65541666667</v>
      </c>
      <c r="C110" s="1" t="n">
        <v>45955</v>
      </c>
      <c r="D110" t="inlineStr">
        <is>
          <t>GÄVLEBORGS LÄN</t>
        </is>
      </c>
      <c r="E110" t="inlineStr">
        <is>
          <t>HOFORS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68397-2020</t>
        </is>
      </c>
      <c r="B111" s="1" t="n">
        <v>44186</v>
      </c>
      <c r="C111" s="1" t="n">
        <v>45955</v>
      </c>
      <c r="D111" t="inlineStr">
        <is>
          <t>GÄVLEBORGS LÄN</t>
        </is>
      </c>
      <c r="E111" t="inlineStr">
        <is>
          <t>HOFORS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38744-2025</t>
        </is>
      </c>
      <c r="B112" s="1" t="n">
        <v>45887.37774305556</v>
      </c>
      <c r="C112" s="1" t="n">
        <v>45955</v>
      </c>
      <c r="D112" t="inlineStr">
        <is>
          <t>GÄVLEBORGS LÄN</t>
        </is>
      </c>
      <c r="E112" t="inlineStr">
        <is>
          <t>HOFORS</t>
        </is>
      </c>
      <c r="F112" t="inlineStr">
        <is>
          <t>Sveaskog</t>
        </is>
      </c>
      <c r="G112" t="n">
        <v>8.199999999999999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54149-2023</t>
        </is>
      </c>
      <c r="B113" s="1" t="n">
        <v>45232.4528125</v>
      </c>
      <c r="C113" s="1" t="n">
        <v>45955</v>
      </c>
      <c r="D113" t="inlineStr">
        <is>
          <t>GÄVLEBORGS LÄN</t>
        </is>
      </c>
      <c r="E113" t="inlineStr">
        <is>
          <t>HOFORS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11813-2024</t>
        </is>
      </c>
      <c r="B114" s="1" t="n">
        <v>45376.30138888889</v>
      </c>
      <c r="C114" s="1" t="n">
        <v>45955</v>
      </c>
      <c r="D114" t="inlineStr">
        <is>
          <t>GÄVLEBORGS LÄN</t>
        </is>
      </c>
      <c r="E114" t="inlineStr">
        <is>
          <t>HOFORS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26753-2025</t>
        </is>
      </c>
      <c r="B115" s="1" t="n">
        <v>45810.55490740741</v>
      </c>
      <c r="C115" s="1" t="n">
        <v>45955</v>
      </c>
      <c r="D115" t="inlineStr">
        <is>
          <t>GÄVLEBORGS LÄN</t>
        </is>
      </c>
      <c r="E115" t="inlineStr">
        <is>
          <t>HOFORS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47091-2025</t>
        </is>
      </c>
      <c r="B116" s="1" t="n">
        <v>45929.65052083333</v>
      </c>
      <c r="C116" s="1" t="n">
        <v>45955</v>
      </c>
      <c r="D116" t="inlineStr">
        <is>
          <t>GÄVLEBORGS LÄN</t>
        </is>
      </c>
      <c r="E116" t="inlineStr">
        <is>
          <t>HOFORS</t>
        </is>
      </c>
      <c r="G116" t="n">
        <v>3.7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27438-2025</t>
        </is>
      </c>
      <c r="B117" s="1" t="n">
        <v>45813.3143287037</v>
      </c>
      <c r="C117" s="1" t="n">
        <v>45955</v>
      </c>
      <c r="D117" t="inlineStr">
        <is>
          <t>GÄVLEBORGS LÄN</t>
        </is>
      </c>
      <c r="E117" t="inlineStr">
        <is>
          <t>HOFORS</t>
        </is>
      </c>
      <c r="F117" t="inlineStr">
        <is>
          <t>Sveaskog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36283-2024</t>
        </is>
      </c>
      <c r="B118" s="1" t="n">
        <v>45534.58899305556</v>
      </c>
      <c r="C118" s="1" t="n">
        <v>45955</v>
      </c>
      <c r="D118" t="inlineStr">
        <is>
          <t>GÄVLEBORGS LÄN</t>
        </is>
      </c>
      <c r="E118" t="inlineStr">
        <is>
          <t>HOFORS</t>
        </is>
      </c>
      <c r="F118" t="inlineStr">
        <is>
          <t>Sveaskog</t>
        </is>
      </c>
      <c r="G118" t="n">
        <v>6.9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27432-2025</t>
        </is>
      </c>
      <c r="B119" s="1" t="n">
        <v>45813</v>
      </c>
      <c r="C119" s="1" t="n">
        <v>45955</v>
      </c>
      <c r="D119" t="inlineStr">
        <is>
          <t>GÄVLEBORGS LÄN</t>
        </is>
      </c>
      <c r="E119" t="inlineStr">
        <is>
          <t>HOFORS</t>
        </is>
      </c>
      <c r="F119" t="inlineStr">
        <is>
          <t>Sveaskog</t>
        </is>
      </c>
      <c r="G119" t="n">
        <v>3.6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27441-2025</t>
        </is>
      </c>
      <c r="B120" s="1" t="n">
        <v>45813.31630787037</v>
      </c>
      <c r="C120" s="1" t="n">
        <v>45955</v>
      </c>
      <c r="D120" t="inlineStr">
        <is>
          <t>GÄVLEBORGS LÄN</t>
        </is>
      </c>
      <c r="E120" t="inlineStr">
        <is>
          <t>HOFORS</t>
        </is>
      </c>
      <c r="F120" t="inlineStr">
        <is>
          <t>Sveaskog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27431-2025</t>
        </is>
      </c>
      <c r="B121" s="1" t="n">
        <v>45813</v>
      </c>
      <c r="C121" s="1" t="n">
        <v>45955</v>
      </c>
      <c r="D121" t="inlineStr">
        <is>
          <t>GÄVLEBORGS LÄN</t>
        </is>
      </c>
      <c r="E121" t="inlineStr">
        <is>
          <t>HOFORS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27436-2025</t>
        </is>
      </c>
      <c r="B122" s="1" t="n">
        <v>45813</v>
      </c>
      <c r="C122" s="1" t="n">
        <v>45955</v>
      </c>
      <c r="D122" t="inlineStr">
        <is>
          <t>GÄVLEBORGS LÄN</t>
        </is>
      </c>
      <c r="E122" t="inlineStr">
        <is>
          <t>HOFORS</t>
        </is>
      </c>
      <c r="F122" t="inlineStr">
        <is>
          <t>Sveaskog</t>
        </is>
      </c>
      <c r="G122" t="n">
        <v>5.5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48063-2024</t>
        </is>
      </c>
      <c r="B123" s="1" t="n">
        <v>45589.55237268518</v>
      </c>
      <c r="C123" s="1" t="n">
        <v>45955</v>
      </c>
      <c r="D123" t="inlineStr">
        <is>
          <t>GÄVLEBORGS LÄN</t>
        </is>
      </c>
      <c r="E123" t="inlineStr">
        <is>
          <t>HOFORS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33979-2024</t>
        </is>
      </c>
      <c r="B124" s="1" t="n">
        <v>45523.51896990741</v>
      </c>
      <c r="C124" s="1" t="n">
        <v>45955</v>
      </c>
      <c r="D124" t="inlineStr">
        <is>
          <t>GÄVLEBORGS LÄN</t>
        </is>
      </c>
      <c r="E124" t="inlineStr">
        <is>
          <t>HOFORS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48609-2025</t>
        </is>
      </c>
      <c r="B125" s="1" t="n">
        <v>45935</v>
      </c>
      <c r="C125" s="1" t="n">
        <v>45955</v>
      </c>
      <c r="D125" t="inlineStr">
        <is>
          <t>GÄVLEBORGS LÄN</t>
        </is>
      </c>
      <c r="E125" t="inlineStr">
        <is>
          <t>HOFORS</t>
        </is>
      </c>
      <c r="F125" t="inlineStr">
        <is>
          <t>Bergvik skog väst AB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48252-2025</t>
        </is>
      </c>
      <c r="B126" s="1" t="n">
        <v>45933.55329861111</v>
      </c>
      <c r="C126" s="1" t="n">
        <v>45955</v>
      </c>
      <c r="D126" t="inlineStr">
        <is>
          <t>GÄVLEBORGS LÄN</t>
        </is>
      </c>
      <c r="E126" t="inlineStr">
        <is>
          <t>HOFORS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48231-2025</t>
        </is>
      </c>
      <c r="B127" s="1" t="n">
        <v>45933.52594907407</v>
      </c>
      <c r="C127" s="1" t="n">
        <v>45955</v>
      </c>
      <c r="D127" t="inlineStr">
        <is>
          <t>GÄVLEBORGS LÄN</t>
        </is>
      </c>
      <c r="E127" t="inlineStr">
        <is>
          <t>HOFORS</t>
        </is>
      </c>
      <c r="F127" t="inlineStr">
        <is>
          <t>Sveaskog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27959-2025</t>
        </is>
      </c>
      <c r="B128" s="1" t="n">
        <v>45816</v>
      </c>
      <c r="C128" s="1" t="n">
        <v>45955</v>
      </c>
      <c r="D128" t="inlineStr">
        <is>
          <t>GÄVLEBORGS LÄN</t>
        </is>
      </c>
      <c r="E128" t="inlineStr">
        <is>
          <t>HOFORS</t>
        </is>
      </c>
      <c r="F128" t="inlineStr">
        <is>
          <t>Bergvik skog väst AB</t>
        </is>
      </c>
      <c r="G128" t="n">
        <v>45.6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16371-2022</t>
        </is>
      </c>
      <c r="B129" s="1" t="n">
        <v>44671</v>
      </c>
      <c r="C129" s="1" t="n">
        <v>45955</v>
      </c>
      <c r="D129" t="inlineStr">
        <is>
          <t>GÄVLEBORGS LÄN</t>
        </is>
      </c>
      <c r="E129" t="inlineStr">
        <is>
          <t>HOFORS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48240-2025</t>
        </is>
      </c>
      <c r="B130" s="1" t="n">
        <v>45933.53292824074</v>
      </c>
      <c r="C130" s="1" t="n">
        <v>45955</v>
      </c>
      <c r="D130" t="inlineStr">
        <is>
          <t>GÄVLEBORGS LÄN</t>
        </is>
      </c>
      <c r="E130" t="inlineStr">
        <is>
          <t>HOFORS</t>
        </is>
      </c>
      <c r="F130" t="inlineStr">
        <is>
          <t>Sveaskog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10740-2025</t>
        </is>
      </c>
      <c r="B131" s="1" t="n">
        <v>45722.41008101852</v>
      </c>
      <c r="C131" s="1" t="n">
        <v>45955</v>
      </c>
      <c r="D131" t="inlineStr">
        <is>
          <t>GÄVLEBORGS LÄN</t>
        </is>
      </c>
      <c r="E131" t="inlineStr">
        <is>
          <t>HOFORS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23545-2025</t>
        </is>
      </c>
      <c r="B132" s="1" t="n">
        <v>45792</v>
      </c>
      <c r="C132" s="1" t="n">
        <v>45955</v>
      </c>
      <c r="D132" t="inlineStr">
        <is>
          <t>GÄVLEBORGS LÄN</t>
        </is>
      </c>
      <c r="E132" t="inlineStr">
        <is>
          <t>HOFORS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47359-2024</t>
        </is>
      </c>
      <c r="B133" s="1" t="n">
        <v>45587.43547453704</v>
      </c>
      <c r="C133" s="1" t="n">
        <v>45955</v>
      </c>
      <c r="D133" t="inlineStr">
        <is>
          <t>GÄVLEBORGS LÄN</t>
        </is>
      </c>
      <c r="E133" t="inlineStr">
        <is>
          <t>HOFORS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37693-2023</t>
        </is>
      </c>
      <c r="B134" s="1" t="n">
        <v>45159.57056712963</v>
      </c>
      <c r="C134" s="1" t="n">
        <v>45955</v>
      </c>
      <c r="D134" t="inlineStr">
        <is>
          <t>GÄVLEBORGS LÄN</t>
        </is>
      </c>
      <c r="E134" t="inlineStr">
        <is>
          <t>HOFORS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37763-2023</t>
        </is>
      </c>
      <c r="B135" s="1" t="n">
        <v>45156</v>
      </c>
      <c r="C135" s="1" t="n">
        <v>45955</v>
      </c>
      <c r="D135" t="inlineStr">
        <is>
          <t>GÄVLEBORGS LÄN</t>
        </is>
      </c>
      <c r="E135" t="inlineStr">
        <is>
          <t>HOFORS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23355-2024</t>
        </is>
      </c>
      <c r="B136" s="1" t="n">
        <v>45453</v>
      </c>
      <c r="C136" s="1" t="n">
        <v>45955</v>
      </c>
      <c r="D136" t="inlineStr">
        <is>
          <t>GÄVLEBORGS LÄN</t>
        </is>
      </c>
      <c r="E136" t="inlineStr">
        <is>
          <t>HOFORS</t>
        </is>
      </c>
      <c r="F136" t="inlineStr">
        <is>
          <t>Sveaskog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48232-2025</t>
        </is>
      </c>
      <c r="B137" s="1" t="n">
        <v>45933.53054398148</v>
      </c>
      <c r="C137" s="1" t="n">
        <v>45955</v>
      </c>
      <c r="D137" t="inlineStr">
        <is>
          <t>GÄVLEBORGS LÄN</t>
        </is>
      </c>
      <c r="E137" t="inlineStr">
        <is>
          <t>HOFORS</t>
        </is>
      </c>
      <c r="F137" t="inlineStr">
        <is>
          <t>Sveaskog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48241-2025</t>
        </is>
      </c>
      <c r="B138" s="1" t="n">
        <v>45933.53391203703</v>
      </c>
      <c r="C138" s="1" t="n">
        <v>45955</v>
      </c>
      <c r="D138" t="inlineStr">
        <is>
          <t>GÄVLEBORGS LÄN</t>
        </is>
      </c>
      <c r="E138" t="inlineStr">
        <is>
          <t>HOFORS</t>
        </is>
      </c>
      <c r="F138" t="inlineStr">
        <is>
          <t>Sveaskog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48242-2025</t>
        </is>
      </c>
      <c r="B139" s="1" t="n">
        <v>45933.53510416667</v>
      </c>
      <c r="C139" s="1" t="n">
        <v>45955</v>
      </c>
      <c r="D139" t="inlineStr">
        <is>
          <t>GÄVLEBORGS LÄN</t>
        </is>
      </c>
      <c r="E139" t="inlineStr">
        <is>
          <t>HOFORS</t>
        </is>
      </c>
      <c r="F139" t="inlineStr">
        <is>
          <t>Sveaskog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48612-2025</t>
        </is>
      </c>
      <c r="B140" s="1" t="n">
        <v>45935</v>
      </c>
      <c r="C140" s="1" t="n">
        <v>45955</v>
      </c>
      <c r="D140" t="inlineStr">
        <is>
          <t>GÄVLEBORGS LÄN</t>
        </is>
      </c>
      <c r="E140" t="inlineStr">
        <is>
          <t>HOFORS</t>
        </is>
      </c>
      <c r="F140" t="inlineStr">
        <is>
          <t>Bergvik skog väst AB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40393-2025</t>
        </is>
      </c>
      <c r="B141" s="1" t="n">
        <v>45895.55646990741</v>
      </c>
      <c r="C141" s="1" t="n">
        <v>45955</v>
      </c>
      <c r="D141" t="inlineStr">
        <is>
          <t>GÄVLEBORGS LÄN</t>
        </is>
      </c>
      <c r="E141" t="inlineStr">
        <is>
          <t>HOFORS</t>
        </is>
      </c>
      <c r="F141" t="inlineStr">
        <is>
          <t>Sveaskog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49815-2024</t>
        </is>
      </c>
      <c r="B142" s="1" t="n">
        <v>45597.39709490741</v>
      </c>
      <c r="C142" s="1" t="n">
        <v>45955</v>
      </c>
      <c r="D142" t="inlineStr">
        <is>
          <t>GÄVLEBORGS LÄN</t>
        </is>
      </c>
      <c r="E142" t="inlineStr">
        <is>
          <t>HOFORS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26302-2025</t>
        </is>
      </c>
      <c r="B143" s="1" t="n">
        <v>45805</v>
      </c>
      <c r="C143" s="1" t="n">
        <v>45955</v>
      </c>
      <c r="D143" t="inlineStr">
        <is>
          <t>GÄVLEBORGS LÄN</t>
        </is>
      </c>
      <c r="E143" t="inlineStr">
        <is>
          <t>HOFORS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54578-2024</t>
        </is>
      </c>
      <c r="B144" s="1" t="n">
        <v>45617.65644675926</v>
      </c>
      <c r="C144" s="1" t="n">
        <v>45955</v>
      </c>
      <c r="D144" t="inlineStr">
        <is>
          <t>GÄVLEBORGS LÄN</t>
        </is>
      </c>
      <c r="E144" t="inlineStr">
        <is>
          <t>HOFORS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40407-2025</t>
        </is>
      </c>
      <c r="B145" s="1" t="n">
        <v>45895.57083333333</v>
      </c>
      <c r="C145" s="1" t="n">
        <v>45955</v>
      </c>
      <c r="D145" t="inlineStr">
        <is>
          <t>GÄVLEBORGS LÄN</t>
        </is>
      </c>
      <c r="E145" t="inlineStr">
        <is>
          <t>HOFORS</t>
        </is>
      </c>
      <c r="F145" t="inlineStr">
        <is>
          <t>Sveaskog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40401-2025</t>
        </is>
      </c>
      <c r="B146" s="1" t="n">
        <v>45895.56739583334</v>
      </c>
      <c r="C146" s="1" t="n">
        <v>45955</v>
      </c>
      <c r="D146" t="inlineStr">
        <is>
          <t>GÄVLEBORGS LÄN</t>
        </is>
      </c>
      <c r="E146" t="inlineStr">
        <is>
          <t>HOFORS</t>
        </is>
      </c>
      <c r="F146" t="inlineStr">
        <is>
          <t>Sveaskog</t>
        </is>
      </c>
      <c r="G146" t="n">
        <v>12.6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43730-2023</t>
        </is>
      </c>
      <c r="B147" s="1" t="n">
        <v>45187</v>
      </c>
      <c r="C147" s="1" t="n">
        <v>45955</v>
      </c>
      <c r="D147" t="inlineStr">
        <is>
          <t>GÄVLEBORGS LÄN</t>
        </is>
      </c>
      <c r="E147" t="inlineStr">
        <is>
          <t>HOFORS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31471-2025</t>
        </is>
      </c>
      <c r="B148" s="1" t="n">
        <v>45833.56436342592</v>
      </c>
      <c r="C148" s="1" t="n">
        <v>45955</v>
      </c>
      <c r="D148" t="inlineStr">
        <is>
          <t>GÄVLEBORGS LÄN</t>
        </is>
      </c>
      <c r="E148" t="inlineStr">
        <is>
          <t>HOFORS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6929-2023</t>
        </is>
      </c>
      <c r="B149" s="1" t="n">
        <v>44967</v>
      </c>
      <c r="C149" s="1" t="n">
        <v>45955</v>
      </c>
      <c r="D149" t="inlineStr">
        <is>
          <t>GÄVLEBORGS LÄN</t>
        </is>
      </c>
      <c r="E149" t="inlineStr">
        <is>
          <t>HOFORS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32299-2025</t>
        </is>
      </c>
      <c r="B150" s="1" t="n">
        <v>45835</v>
      </c>
      <c r="C150" s="1" t="n">
        <v>45955</v>
      </c>
      <c r="D150" t="inlineStr">
        <is>
          <t>GÄVLEBORGS LÄN</t>
        </is>
      </c>
      <c r="E150" t="inlineStr">
        <is>
          <t>HOFORS</t>
        </is>
      </c>
      <c r="F150" t="inlineStr">
        <is>
          <t>Bergvik skog väst AB</t>
        </is>
      </c>
      <c r="G150" t="n">
        <v>12.8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18347-2025</t>
        </is>
      </c>
      <c r="B151" s="1" t="n">
        <v>45762.52913194444</v>
      </c>
      <c r="C151" s="1" t="n">
        <v>45955</v>
      </c>
      <c r="D151" t="inlineStr">
        <is>
          <t>GÄVLEBORGS LÄN</t>
        </is>
      </c>
      <c r="E151" t="inlineStr">
        <is>
          <t>HOFORS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25476-2024</t>
        </is>
      </c>
      <c r="B152" s="1" t="n">
        <v>45463.44922453703</v>
      </c>
      <c r="C152" s="1" t="n">
        <v>45955</v>
      </c>
      <c r="D152" t="inlineStr">
        <is>
          <t>GÄVLEBORGS LÄN</t>
        </is>
      </c>
      <c r="E152" t="inlineStr">
        <is>
          <t>HOFORS</t>
        </is>
      </c>
      <c r="F152" t="inlineStr">
        <is>
          <t>Sveaskog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10184-2022</t>
        </is>
      </c>
      <c r="B153" s="1" t="n">
        <v>44622</v>
      </c>
      <c r="C153" s="1" t="n">
        <v>45955</v>
      </c>
      <c r="D153" t="inlineStr">
        <is>
          <t>GÄVLEBORGS LÄN</t>
        </is>
      </c>
      <c r="E153" t="inlineStr">
        <is>
          <t>HOFORS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41569-2025</t>
        </is>
      </c>
      <c r="B154" s="1" t="n">
        <v>45901.60810185185</v>
      </c>
      <c r="C154" s="1" t="n">
        <v>45955</v>
      </c>
      <c r="D154" t="inlineStr">
        <is>
          <t>GÄVLEBORGS LÄN</t>
        </is>
      </c>
      <c r="E154" t="inlineStr">
        <is>
          <t>HOFORS</t>
        </is>
      </c>
      <c r="F154" t="inlineStr">
        <is>
          <t>Sveaskog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41620-2025</t>
        </is>
      </c>
      <c r="B155" s="1" t="n">
        <v>45901.70319444445</v>
      </c>
      <c r="C155" s="1" t="n">
        <v>45955</v>
      </c>
      <c r="D155" t="inlineStr">
        <is>
          <t>GÄVLEBORGS LÄN</t>
        </is>
      </c>
      <c r="E155" t="inlineStr">
        <is>
          <t>HOFORS</t>
        </is>
      </c>
      <c r="F155" t="inlineStr">
        <is>
          <t>Sveaskog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10587-2022</t>
        </is>
      </c>
      <c r="B156" s="1" t="n">
        <v>44624</v>
      </c>
      <c r="C156" s="1" t="n">
        <v>45955</v>
      </c>
      <c r="D156" t="inlineStr">
        <is>
          <t>GÄVLEBORGS LÄN</t>
        </is>
      </c>
      <c r="E156" t="inlineStr">
        <is>
          <t>HOFORS</t>
        </is>
      </c>
      <c r="G156" t="n">
        <v>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11607-2023</t>
        </is>
      </c>
      <c r="B157" s="1" t="n">
        <v>44994</v>
      </c>
      <c r="C157" s="1" t="n">
        <v>45955</v>
      </c>
      <c r="D157" t="inlineStr">
        <is>
          <t>GÄVLEBORGS LÄN</t>
        </is>
      </c>
      <c r="E157" t="inlineStr">
        <is>
          <t>HOFORS</t>
        </is>
      </c>
      <c r="F157" t="inlineStr">
        <is>
          <t>Övriga statliga verk och myndigheter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59130-2024</t>
        </is>
      </c>
      <c r="B158" s="1" t="n">
        <v>45637</v>
      </c>
      <c r="C158" s="1" t="n">
        <v>45955</v>
      </c>
      <c r="D158" t="inlineStr">
        <is>
          <t>GÄVLEBORGS LÄN</t>
        </is>
      </c>
      <c r="E158" t="inlineStr">
        <is>
          <t>HOFORS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35498-2024</t>
        </is>
      </c>
      <c r="B159" s="1" t="n">
        <v>45531.51796296296</v>
      </c>
      <c r="C159" s="1" t="n">
        <v>45955</v>
      </c>
      <c r="D159" t="inlineStr">
        <is>
          <t>GÄVLEBORGS LÄN</t>
        </is>
      </c>
      <c r="E159" t="inlineStr">
        <is>
          <t>HOFORS</t>
        </is>
      </c>
      <c r="F159" t="inlineStr">
        <is>
          <t>Sveaskog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8448-2025</t>
        </is>
      </c>
      <c r="B160" s="1" t="n">
        <v>45709</v>
      </c>
      <c r="C160" s="1" t="n">
        <v>45955</v>
      </c>
      <c r="D160" t="inlineStr">
        <is>
          <t>GÄVLEBORGS LÄN</t>
        </is>
      </c>
      <c r="E160" t="inlineStr">
        <is>
          <t>HOFORS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51225-2025</t>
        </is>
      </c>
      <c r="B161" s="1" t="n">
        <v>45947.65599537037</v>
      </c>
      <c r="C161" s="1" t="n">
        <v>45955</v>
      </c>
      <c r="D161" t="inlineStr">
        <is>
          <t>GÄVLEBORGS LÄN</t>
        </is>
      </c>
      <c r="E161" t="inlineStr">
        <is>
          <t>HOFORS</t>
        </is>
      </c>
      <c r="F161" t="inlineStr">
        <is>
          <t>Sveaskog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17762-2022</t>
        </is>
      </c>
      <c r="B162" s="1" t="n">
        <v>44680</v>
      </c>
      <c r="C162" s="1" t="n">
        <v>45955</v>
      </c>
      <c r="D162" t="inlineStr">
        <is>
          <t>GÄVLEBORGS LÄN</t>
        </is>
      </c>
      <c r="E162" t="inlineStr">
        <is>
          <t>HOFORS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35475-2025</t>
        </is>
      </c>
      <c r="B163" s="1" t="n">
        <v>45855.67001157408</v>
      </c>
      <c r="C163" s="1" t="n">
        <v>45955</v>
      </c>
      <c r="D163" t="inlineStr">
        <is>
          <t>GÄVLEBORGS LÄN</t>
        </is>
      </c>
      <c r="E163" t="inlineStr">
        <is>
          <t>HOFORS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35473-2025</t>
        </is>
      </c>
      <c r="B164" s="1" t="n">
        <v>45855.66804398148</v>
      </c>
      <c r="C164" s="1" t="n">
        <v>45955</v>
      </c>
      <c r="D164" t="inlineStr">
        <is>
          <t>GÄVLEBORGS LÄN</t>
        </is>
      </c>
      <c r="E164" t="inlineStr">
        <is>
          <t>HOFORS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36180-2025</t>
        </is>
      </c>
      <c r="B165" s="1" t="n">
        <v>45867.41327546296</v>
      </c>
      <c r="C165" s="1" t="n">
        <v>45955</v>
      </c>
      <c r="D165" t="inlineStr">
        <is>
          <t>GÄVLEBORGS LÄN</t>
        </is>
      </c>
      <c r="E165" t="inlineStr">
        <is>
          <t>HOFORS</t>
        </is>
      </c>
      <c r="G165" t="n">
        <v>11.7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36349-2025</t>
        </is>
      </c>
      <c r="B166" s="1" t="n">
        <v>45868.48269675926</v>
      </c>
      <c r="C166" s="1" t="n">
        <v>45955</v>
      </c>
      <c r="D166" t="inlineStr">
        <is>
          <t>GÄVLEBORGS LÄN</t>
        </is>
      </c>
      <c r="E166" t="inlineStr">
        <is>
          <t>HOFORS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33296-2023</t>
        </is>
      </c>
      <c r="B167" s="1" t="n">
        <v>45127.69603009259</v>
      </c>
      <c r="C167" s="1" t="n">
        <v>45955</v>
      </c>
      <c r="D167" t="inlineStr">
        <is>
          <t>GÄVLEBORGS LÄN</t>
        </is>
      </c>
      <c r="E167" t="inlineStr">
        <is>
          <t>HOFORS</t>
        </is>
      </c>
      <c r="F167" t="inlineStr">
        <is>
          <t>Sveaskog</t>
        </is>
      </c>
      <c r="G167" t="n">
        <v>6.4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58369-2023</t>
        </is>
      </c>
      <c r="B168" s="1" t="n">
        <v>45250</v>
      </c>
      <c r="C168" s="1" t="n">
        <v>45955</v>
      </c>
      <c r="D168" t="inlineStr">
        <is>
          <t>GÄVLEBORGS LÄN</t>
        </is>
      </c>
      <c r="E168" t="inlineStr">
        <is>
          <t>HOFORS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25477-2024</t>
        </is>
      </c>
      <c r="B169" s="1" t="n">
        <v>45463.45015046297</v>
      </c>
      <c r="C169" s="1" t="n">
        <v>45955</v>
      </c>
      <c r="D169" t="inlineStr">
        <is>
          <t>GÄVLEBORGS LÄN</t>
        </is>
      </c>
      <c r="E169" t="inlineStr">
        <is>
          <t>HOFORS</t>
        </is>
      </c>
      <c r="F169" t="inlineStr">
        <is>
          <t>Sveaskog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43726-2023</t>
        </is>
      </c>
      <c r="B170" s="1" t="n">
        <v>45187</v>
      </c>
      <c r="C170" s="1" t="n">
        <v>45955</v>
      </c>
      <c r="D170" t="inlineStr">
        <is>
          <t>GÄVLEBORGS LÄN</t>
        </is>
      </c>
      <c r="E170" t="inlineStr">
        <is>
          <t>HOFORS</t>
        </is>
      </c>
      <c r="F170" t="inlineStr">
        <is>
          <t>Sveaskog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11953-2025</t>
        </is>
      </c>
      <c r="B171" s="1" t="n">
        <v>45728.56366898148</v>
      </c>
      <c r="C171" s="1" t="n">
        <v>45955</v>
      </c>
      <c r="D171" t="inlineStr">
        <is>
          <t>GÄVLEBORGS LÄN</t>
        </is>
      </c>
      <c r="E171" t="inlineStr">
        <is>
          <t>HOFORS</t>
        </is>
      </c>
      <c r="F171" t="inlineStr">
        <is>
          <t>Sveaskog</t>
        </is>
      </c>
      <c r="G171" t="n">
        <v>34.8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37743-2022</t>
        </is>
      </c>
      <c r="B172" s="1" t="n">
        <v>44810.58275462963</v>
      </c>
      <c r="C172" s="1" t="n">
        <v>45955</v>
      </c>
      <c r="D172" t="inlineStr">
        <is>
          <t>GÄVLEBORGS LÄN</t>
        </is>
      </c>
      <c r="E172" t="inlineStr">
        <is>
          <t>HOFORS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17179-2025</t>
        </is>
      </c>
      <c r="B173" s="1" t="n">
        <v>45755</v>
      </c>
      <c r="C173" s="1" t="n">
        <v>45955</v>
      </c>
      <c r="D173" t="inlineStr">
        <is>
          <t>GÄVLEBORGS LÄN</t>
        </is>
      </c>
      <c r="E173" t="inlineStr">
        <is>
          <t>HOFORS</t>
        </is>
      </c>
      <c r="F173" t="inlineStr">
        <is>
          <t>Bergvik skog väst AB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58955-2023</t>
        </is>
      </c>
      <c r="B174" s="1" t="n">
        <v>45252</v>
      </c>
      <c r="C174" s="1" t="n">
        <v>45955</v>
      </c>
      <c r="D174" t="inlineStr">
        <is>
          <t>GÄVLEBORGS LÄN</t>
        </is>
      </c>
      <c r="E174" t="inlineStr">
        <is>
          <t>HOFORS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43887-2025</t>
        </is>
      </c>
      <c r="B175" s="1" t="n">
        <v>45912.69278935185</v>
      </c>
      <c r="C175" s="1" t="n">
        <v>45955</v>
      </c>
      <c r="D175" t="inlineStr">
        <is>
          <t>GÄVLEBORGS LÄN</t>
        </is>
      </c>
      <c r="E175" t="inlineStr">
        <is>
          <t>HOFORS</t>
        </is>
      </c>
      <c r="F175" t="inlineStr">
        <is>
          <t>Sveaskog</t>
        </is>
      </c>
      <c r="G175" t="n">
        <v>3.2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64359-2023</t>
        </is>
      </c>
      <c r="B176" s="1" t="n">
        <v>45280</v>
      </c>
      <c r="C176" s="1" t="n">
        <v>45955</v>
      </c>
      <c r="D176" t="inlineStr">
        <is>
          <t>GÄVLEBORGS LÄN</t>
        </is>
      </c>
      <c r="E176" t="inlineStr">
        <is>
          <t>HOFORS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58373-2023</t>
        </is>
      </c>
      <c r="B177" s="1" t="n">
        <v>45250.65805555556</v>
      </c>
      <c r="C177" s="1" t="n">
        <v>45955</v>
      </c>
      <c r="D177" t="inlineStr">
        <is>
          <t>GÄVLEBORGS LÄN</t>
        </is>
      </c>
      <c r="E177" t="inlineStr">
        <is>
          <t>HOFORS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38251-2022</t>
        </is>
      </c>
      <c r="B178" s="1" t="n">
        <v>44812.4874537037</v>
      </c>
      <c r="C178" s="1" t="n">
        <v>45955</v>
      </c>
      <c r="D178" t="inlineStr">
        <is>
          <t>GÄVLEBORGS LÄN</t>
        </is>
      </c>
      <c r="E178" t="inlineStr">
        <is>
          <t>HOFORS</t>
        </is>
      </c>
      <c r="G178" t="n">
        <v>3.5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43282-2021</t>
        </is>
      </c>
      <c r="B179" s="1" t="n">
        <v>44432.39119212963</v>
      </c>
      <c r="C179" s="1" t="n">
        <v>45955</v>
      </c>
      <c r="D179" t="inlineStr">
        <is>
          <t>GÄVLEBORGS LÄN</t>
        </is>
      </c>
      <c r="E179" t="inlineStr">
        <is>
          <t>HOFORS</t>
        </is>
      </c>
      <c r="F179" t="inlineStr">
        <is>
          <t>Sveaskog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44692-2025</t>
        </is>
      </c>
      <c r="B180" s="1" t="n">
        <v>45917.59540509259</v>
      </c>
      <c r="C180" s="1" t="n">
        <v>45955</v>
      </c>
      <c r="D180" t="inlineStr">
        <is>
          <t>GÄVLEBORGS LÄN</t>
        </is>
      </c>
      <c r="E180" t="inlineStr">
        <is>
          <t>HOFORS</t>
        </is>
      </c>
      <c r="F180" t="inlineStr">
        <is>
          <t>Sveaskog</t>
        </is>
      </c>
      <c r="G180" t="n">
        <v>5.4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44694-2025</t>
        </is>
      </c>
      <c r="B181" s="1" t="n">
        <v>45917.59674768519</v>
      </c>
      <c r="C181" s="1" t="n">
        <v>45955</v>
      </c>
      <c r="D181" t="inlineStr">
        <is>
          <t>GÄVLEBORGS LÄN</t>
        </is>
      </c>
      <c r="E181" t="inlineStr">
        <is>
          <t>HOFORS</t>
        </is>
      </c>
      <c r="F181" t="inlineStr">
        <is>
          <t>Sveaskog</t>
        </is>
      </c>
      <c r="G181" t="n">
        <v>12.1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51337-2023</t>
        </is>
      </c>
      <c r="B182" s="1" t="n">
        <v>45219.59144675926</v>
      </c>
      <c r="C182" s="1" t="n">
        <v>45955</v>
      </c>
      <c r="D182" t="inlineStr">
        <is>
          <t>GÄVLEBORGS LÄN</t>
        </is>
      </c>
      <c r="E182" t="inlineStr">
        <is>
          <t>HOFORS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68079-2021</t>
        </is>
      </c>
      <c r="B183" s="1" t="n">
        <v>44526.31943287037</v>
      </c>
      <c r="C183" s="1" t="n">
        <v>45955</v>
      </c>
      <c r="D183" t="inlineStr">
        <is>
          <t>GÄVLEBORGS LÄN</t>
        </is>
      </c>
      <c r="E183" t="inlineStr">
        <is>
          <t>HOFORS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36278-2024</t>
        </is>
      </c>
      <c r="B184" s="1" t="n">
        <v>45534.58508101852</v>
      </c>
      <c r="C184" s="1" t="n">
        <v>45955</v>
      </c>
      <c r="D184" t="inlineStr">
        <is>
          <t>GÄVLEBORGS LÄN</t>
        </is>
      </c>
      <c r="E184" t="inlineStr">
        <is>
          <t>HOFORS</t>
        </is>
      </c>
      <c r="F184" t="inlineStr">
        <is>
          <t>Sveaskog</t>
        </is>
      </c>
      <c r="G184" t="n">
        <v>8.699999999999999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43885-2025</t>
        </is>
      </c>
      <c r="B185" s="1" t="n">
        <v>45912.69076388889</v>
      </c>
      <c r="C185" s="1" t="n">
        <v>45955</v>
      </c>
      <c r="D185" t="inlineStr">
        <is>
          <t>GÄVLEBORGS LÄN</t>
        </is>
      </c>
      <c r="E185" t="inlineStr">
        <is>
          <t>HOFORS</t>
        </is>
      </c>
      <c r="F185" t="inlineStr">
        <is>
          <t>Sveaskog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37444-2025</t>
        </is>
      </c>
      <c r="B186" s="1" t="n">
        <v>45877.54305555556</v>
      </c>
      <c r="C186" s="1" t="n">
        <v>45955</v>
      </c>
      <c r="D186" t="inlineStr">
        <is>
          <t>GÄVLEBORGS LÄN</t>
        </is>
      </c>
      <c r="E186" t="inlineStr">
        <is>
          <t>HOFORS</t>
        </is>
      </c>
      <c r="F186" t="inlineStr">
        <is>
          <t>Sveaskog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54826-2021</t>
        </is>
      </c>
      <c r="B187" s="1" t="n">
        <v>44473</v>
      </c>
      <c r="C187" s="1" t="n">
        <v>45955</v>
      </c>
      <c r="D187" t="inlineStr">
        <is>
          <t>GÄVLEBORGS LÄN</t>
        </is>
      </c>
      <c r="E187" t="inlineStr">
        <is>
          <t>HOFORS</t>
        </is>
      </c>
      <c r="F187" t="inlineStr">
        <is>
          <t>Bergvik skog väst AB</t>
        </is>
      </c>
      <c r="G187" t="n">
        <v>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17185-2025</t>
        </is>
      </c>
      <c r="B188" s="1" t="n">
        <v>45755</v>
      </c>
      <c r="C188" s="1" t="n">
        <v>45955</v>
      </c>
      <c r="D188" t="inlineStr">
        <is>
          <t>GÄVLEBORGS LÄN</t>
        </is>
      </c>
      <c r="E188" t="inlineStr">
        <is>
          <t>HOFORS</t>
        </is>
      </c>
      <c r="F188" t="inlineStr">
        <is>
          <t>Bergvik skog väst AB</t>
        </is>
      </c>
      <c r="G188" t="n">
        <v>10.3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1149-2024</t>
        </is>
      </c>
      <c r="B189" s="1" t="n">
        <v>45302.49834490741</v>
      </c>
      <c r="C189" s="1" t="n">
        <v>45955</v>
      </c>
      <c r="D189" t="inlineStr">
        <is>
          <t>GÄVLEBORGS LÄN</t>
        </is>
      </c>
      <c r="E189" t="inlineStr">
        <is>
          <t>HOFORS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44356-2023</t>
        </is>
      </c>
      <c r="B190" s="1" t="n">
        <v>45188.81979166667</v>
      </c>
      <c r="C190" s="1" t="n">
        <v>45955</v>
      </c>
      <c r="D190" t="inlineStr">
        <is>
          <t>GÄVLEBORGS LÄN</t>
        </is>
      </c>
      <c r="E190" t="inlineStr">
        <is>
          <t>HOFORS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47495-2024</t>
        </is>
      </c>
      <c r="B191" s="1" t="n">
        <v>45587.59559027778</v>
      </c>
      <c r="C191" s="1" t="n">
        <v>45955</v>
      </c>
      <c r="D191" t="inlineStr">
        <is>
          <t>GÄVLEBORGS LÄN</t>
        </is>
      </c>
      <c r="E191" t="inlineStr">
        <is>
          <t>HOFORS</t>
        </is>
      </c>
      <c r="F191" t="inlineStr">
        <is>
          <t>Sveaskog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37680-2022</t>
        </is>
      </c>
      <c r="B192" s="1" t="n">
        <v>44810</v>
      </c>
      <c r="C192" s="1" t="n">
        <v>45955</v>
      </c>
      <c r="D192" t="inlineStr">
        <is>
          <t>GÄVLEBORGS LÄN</t>
        </is>
      </c>
      <c r="E192" t="inlineStr">
        <is>
          <t>HOFORS</t>
        </is>
      </c>
      <c r="G192" t="n">
        <v>6.6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10602-2022</t>
        </is>
      </c>
      <c r="B193" s="1" t="n">
        <v>44624</v>
      </c>
      <c r="C193" s="1" t="n">
        <v>45955</v>
      </c>
      <c r="D193" t="inlineStr">
        <is>
          <t>GÄVLEBORGS LÄN</t>
        </is>
      </c>
      <c r="E193" t="inlineStr">
        <is>
          <t>HOFORS</t>
        </is>
      </c>
      <c r="G193" t="n">
        <v>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33495-2023</t>
        </is>
      </c>
      <c r="B194" s="1" t="n">
        <v>45118</v>
      </c>
      <c r="C194" s="1" t="n">
        <v>45955</v>
      </c>
      <c r="D194" t="inlineStr">
        <is>
          <t>GÄVLEBORGS LÄN</t>
        </is>
      </c>
      <c r="E194" t="inlineStr">
        <is>
          <t>HOFORS</t>
        </is>
      </c>
      <c r="F194" t="inlineStr">
        <is>
          <t>Bergvik skog väst AB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31613-2023</t>
        </is>
      </c>
      <c r="B195" s="1" t="n">
        <v>45117</v>
      </c>
      <c r="C195" s="1" t="n">
        <v>45955</v>
      </c>
      <c r="D195" t="inlineStr">
        <is>
          <t>GÄVLEBORGS LÄN</t>
        </is>
      </c>
      <c r="E195" t="inlineStr">
        <is>
          <t>HOFORS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6958-2024</t>
        </is>
      </c>
      <c r="B196" s="1" t="n">
        <v>45343</v>
      </c>
      <c r="C196" s="1" t="n">
        <v>45955</v>
      </c>
      <c r="D196" t="inlineStr">
        <is>
          <t>GÄVLEBORGS LÄN</t>
        </is>
      </c>
      <c r="E196" t="inlineStr">
        <is>
          <t>HOFORS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45965-2025</t>
        </is>
      </c>
      <c r="B197" s="1" t="n">
        <v>45924.35655092593</v>
      </c>
      <c r="C197" s="1" t="n">
        <v>45955</v>
      </c>
      <c r="D197" t="inlineStr">
        <is>
          <t>GÄVLEBORGS LÄN</t>
        </is>
      </c>
      <c r="E197" t="inlineStr">
        <is>
          <t>HOFORS</t>
        </is>
      </c>
      <c r="F197" t="inlineStr">
        <is>
          <t>Sveaskog</t>
        </is>
      </c>
      <c r="G197" t="n">
        <v>5.8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57632-2021</t>
        </is>
      </c>
      <c r="B198" s="1" t="n">
        <v>44484.39166666667</v>
      </c>
      <c r="C198" s="1" t="n">
        <v>45955</v>
      </c>
      <c r="D198" t="inlineStr">
        <is>
          <t>GÄVLEBORGS LÄN</t>
        </is>
      </c>
      <c r="E198" t="inlineStr">
        <is>
          <t>HOFORS</t>
        </is>
      </c>
      <c r="G198" t="n">
        <v>4.1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33734-2024</t>
        </is>
      </c>
      <c r="B199" s="1" t="n">
        <v>45520</v>
      </c>
      <c r="C199" s="1" t="n">
        <v>45955</v>
      </c>
      <c r="D199" t="inlineStr">
        <is>
          <t>GÄVLEBORGS LÄN</t>
        </is>
      </c>
      <c r="E199" t="inlineStr">
        <is>
          <t>HOFORS</t>
        </is>
      </c>
      <c r="F199" t="inlineStr">
        <is>
          <t>Sveaskog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51277-2022</t>
        </is>
      </c>
      <c r="B200" s="1" t="n">
        <v>44868.7127662037</v>
      </c>
      <c r="C200" s="1" t="n">
        <v>45955</v>
      </c>
      <c r="D200" t="inlineStr">
        <is>
          <t>GÄVLEBORGS LÄN</t>
        </is>
      </c>
      <c r="E200" t="inlineStr">
        <is>
          <t>HOFORS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47493-2024</t>
        </is>
      </c>
      <c r="B201" s="1" t="n">
        <v>45587.59410879629</v>
      </c>
      <c r="C201" s="1" t="n">
        <v>45955</v>
      </c>
      <c r="D201" t="inlineStr">
        <is>
          <t>GÄVLEBORGS LÄN</t>
        </is>
      </c>
      <c r="E201" t="inlineStr">
        <is>
          <t>HOFORS</t>
        </is>
      </c>
      <c r="F201" t="inlineStr">
        <is>
          <t>Sveaskog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34232-2023</t>
        </is>
      </c>
      <c r="B202" s="1" t="n">
        <v>45127</v>
      </c>
      <c r="C202" s="1" t="n">
        <v>45955</v>
      </c>
      <c r="D202" t="inlineStr">
        <is>
          <t>GÄVLEBORGS LÄN</t>
        </is>
      </c>
      <c r="E202" t="inlineStr">
        <is>
          <t>HOFORS</t>
        </is>
      </c>
      <c r="F202" t="inlineStr">
        <is>
          <t>Bergvik skog väst AB</t>
        </is>
      </c>
      <c r="G202" t="n">
        <v>5.8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25474-2024</t>
        </is>
      </c>
      <c r="B203" s="1" t="n">
        <v>45463.44631944445</v>
      </c>
      <c r="C203" s="1" t="n">
        <v>45955</v>
      </c>
      <c r="D203" t="inlineStr">
        <is>
          <t>GÄVLEBORGS LÄN</t>
        </is>
      </c>
      <c r="E203" t="inlineStr">
        <is>
          <t>HOFORS</t>
        </is>
      </c>
      <c r="F203" t="inlineStr">
        <is>
          <t>Sveaskog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21027-2024</t>
        </is>
      </c>
      <c r="B204" s="1" t="n">
        <v>45439</v>
      </c>
      <c r="C204" s="1" t="n">
        <v>45955</v>
      </c>
      <c r="D204" t="inlineStr">
        <is>
          <t>GÄVLEBORGS LÄN</t>
        </is>
      </c>
      <c r="E204" t="inlineStr">
        <is>
          <t>HOFORS</t>
        </is>
      </c>
      <c r="F204" t="inlineStr">
        <is>
          <t>Sveaskog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21028-2024</t>
        </is>
      </c>
      <c r="B205" s="1" t="n">
        <v>45439</v>
      </c>
      <c r="C205" s="1" t="n">
        <v>45955</v>
      </c>
      <c r="D205" t="inlineStr">
        <is>
          <t>GÄVLEBORGS LÄN</t>
        </is>
      </c>
      <c r="E205" t="inlineStr">
        <is>
          <t>HOFORS</t>
        </is>
      </c>
      <c r="F205" t="inlineStr">
        <is>
          <t>Sveaskog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2612-2025</t>
        </is>
      </c>
      <c r="B206" s="1" t="n">
        <v>45674</v>
      </c>
      <c r="C206" s="1" t="n">
        <v>45955</v>
      </c>
      <c r="D206" t="inlineStr">
        <is>
          <t>GÄVLEBORGS LÄN</t>
        </is>
      </c>
      <c r="E206" t="inlineStr">
        <is>
          <t>HOFORS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32980-2023</t>
        </is>
      </c>
      <c r="B207" s="1" t="n">
        <v>45125.59980324074</v>
      </c>
      <c r="C207" s="1" t="n">
        <v>45955</v>
      </c>
      <c r="D207" t="inlineStr">
        <is>
          <t>GÄVLEBORGS LÄN</t>
        </is>
      </c>
      <c r="E207" t="inlineStr">
        <is>
          <t>HOFORS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5557-2021</t>
        </is>
      </c>
      <c r="B208" s="1" t="n">
        <v>44230</v>
      </c>
      <c r="C208" s="1" t="n">
        <v>45955</v>
      </c>
      <c r="D208" t="inlineStr">
        <is>
          <t>GÄVLEBORGS LÄN</t>
        </is>
      </c>
      <c r="E208" t="inlineStr">
        <is>
          <t>HOFORS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37988-2025</t>
        </is>
      </c>
      <c r="B209" s="1" t="n">
        <v>45881.70454861111</v>
      </c>
      <c r="C209" s="1" t="n">
        <v>45955</v>
      </c>
      <c r="D209" t="inlineStr">
        <is>
          <t>GÄVLEBORGS LÄN</t>
        </is>
      </c>
      <c r="E209" t="inlineStr">
        <is>
          <t>HOFORS</t>
        </is>
      </c>
      <c r="F209" t="inlineStr">
        <is>
          <t>Sveaskog</t>
        </is>
      </c>
      <c r="G209" t="n">
        <v>5.7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33710-2024</t>
        </is>
      </c>
      <c r="B210" s="1" t="n">
        <v>45520</v>
      </c>
      <c r="C210" s="1" t="n">
        <v>45955</v>
      </c>
      <c r="D210" t="inlineStr">
        <is>
          <t>GÄVLEBORGS LÄN</t>
        </is>
      </c>
      <c r="E210" t="inlineStr">
        <is>
          <t>HOFORS</t>
        </is>
      </c>
      <c r="F210" t="inlineStr">
        <is>
          <t>Sveaskog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47639-2021</t>
        </is>
      </c>
      <c r="B211" s="1" t="n">
        <v>44448.3966087963</v>
      </c>
      <c r="C211" s="1" t="n">
        <v>45955</v>
      </c>
      <c r="D211" t="inlineStr">
        <is>
          <t>GÄVLEBORGS LÄN</t>
        </is>
      </c>
      <c r="E211" t="inlineStr">
        <is>
          <t>HOFORS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43143-2024</t>
        </is>
      </c>
      <c r="B212" s="1" t="n">
        <v>45567.62359953704</v>
      </c>
      <c r="C212" s="1" t="n">
        <v>45955</v>
      </c>
      <c r="D212" t="inlineStr">
        <is>
          <t>GÄVLEBORGS LÄN</t>
        </is>
      </c>
      <c r="E212" t="inlineStr">
        <is>
          <t>HOFORS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28133-2024</t>
        </is>
      </c>
      <c r="B213" s="1" t="n">
        <v>45476.69053240741</v>
      </c>
      <c r="C213" s="1" t="n">
        <v>45955</v>
      </c>
      <c r="D213" t="inlineStr">
        <is>
          <t>GÄVLEBORGS LÄN</t>
        </is>
      </c>
      <c r="E213" t="inlineStr">
        <is>
          <t>HOFORS</t>
        </is>
      </c>
      <c r="G213" t="n">
        <v>3.8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33978-2024</t>
        </is>
      </c>
      <c r="B214" s="1" t="n">
        <v>45523.51716435186</v>
      </c>
      <c r="C214" s="1" t="n">
        <v>45955</v>
      </c>
      <c r="D214" t="inlineStr">
        <is>
          <t>GÄVLEBORGS LÄN</t>
        </is>
      </c>
      <c r="E214" t="inlineStr">
        <is>
          <t>HOFORS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33984-2024</t>
        </is>
      </c>
      <c r="B215" s="1" t="n">
        <v>45523.52378472222</v>
      </c>
      <c r="C215" s="1" t="n">
        <v>45955</v>
      </c>
      <c r="D215" t="inlineStr">
        <is>
          <t>GÄVLEBORGS LÄN</t>
        </is>
      </c>
      <c r="E215" t="inlineStr">
        <is>
          <t>HOFORS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31123-2021</t>
        </is>
      </c>
      <c r="B216" s="1" t="n">
        <v>44368</v>
      </c>
      <c r="C216" s="1" t="n">
        <v>45955</v>
      </c>
      <c r="D216" t="inlineStr">
        <is>
          <t>GÄVLEBORGS LÄN</t>
        </is>
      </c>
      <c r="E216" t="inlineStr">
        <is>
          <t>HOFORS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57751-2024</t>
        </is>
      </c>
      <c r="B217" s="1" t="n">
        <v>45630.82424768519</v>
      </c>
      <c r="C217" s="1" t="n">
        <v>45955</v>
      </c>
      <c r="D217" t="inlineStr">
        <is>
          <t>GÄVLEBORGS LÄN</t>
        </is>
      </c>
      <c r="E217" t="inlineStr">
        <is>
          <t>HOFORS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35504-2024</t>
        </is>
      </c>
      <c r="B218" s="1" t="n">
        <v>45531.53686342593</v>
      </c>
      <c r="C218" s="1" t="n">
        <v>45955</v>
      </c>
      <c r="D218" t="inlineStr">
        <is>
          <t>GÄVLEBORGS LÄN</t>
        </is>
      </c>
      <c r="E218" t="inlineStr">
        <is>
          <t>HOFORS</t>
        </is>
      </c>
      <c r="F218" t="inlineStr">
        <is>
          <t>Sveaskog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32827-2024</t>
        </is>
      </c>
      <c r="B219" s="1" t="n">
        <v>45516.59273148148</v>
      </c>
      <c r="C219" s="1" t="n">
        <v>45955</v>
      </c>
      <c r="D219" t="inlineStr">
        <is>
          <t>GÄVLEBORGS LÄN</t>
        </is>
      </c>
      <c r="E219" t="inlineStr">
        <is>
          <t>HOFORS</t>
        </is>
      </c>
      <c r="F219" t="inlineStr">
        <is>
          <t>Sveaskog</t>
        </is>
      </c>
      <c r="G219" t="n">
        <v>8.5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>
      <c r="A220" t="inlineStr">
        <is>
          <t>A 2915-2025</t>
        </is>
      </c>
      <c r="B220" s="1" t="n">
        <v>45677.96424768519</v>
      </c>
      <c r="C220" s="1" t="n">
        <v>45955</v>
      </c>
      <c r="D220" t="inlineStr">
        <is>
          <t>GÄVLEBORGS LÄN</t>
        </is>
      </c>
      <c r="E220" t="inlineStr">
        <is>
          <t>HOFORS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2025-10-25T09:41:55Z</dcterms:created>
  <dcterms:modified xmlns:dcterms="http://purl.org/dc/terms/" xmlns:xsi="http://www.w3.org/2001/XMLSchema-instance" xsi:type="dcterms:W3CDTF">2025-10-25T09:41:55Z</dcterms:modified>
</cp:coreProperties>
</file>