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15650-2024</t>
        </is>
      </c>
      <c r="B2" s="1" t="n">
        <v>45404</v>
      </c>
      <c r="C2" s="1" t="n">
        <v>45957</v>
      </c>
      <c r="D2" t="inlineStr">
        <is>
          <t>GÄVLEBORGS LÄN</t>
        </is>
      </c>
      <c r="E2" t="inlineStr">
        <is>
          <t>SANDVIKEN</t>
        </is>
      </c>
      <c r="F2" t="inlineStr">
        <is>
          <t>Bergvik skog öst AB</t>
        </is>
      </c>
      <c r="G2" t="n">
        <v>9.300000000000001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Fjällig taggsvamp s.str.
Grönpyrola</t>
        </is>
      </c>
      <c r="S2">
        <f>HYPERLINK("https://klasma.github.io/Logging_2181/artfynd/A 15650-2024 artfynd.xlsx", "A 15650-2024")</f>
        <v/>
      </c>
      <c r="T2">
        <f>HYPERLINK("https://klasma.github.io/Logging_2181/kartor/A 15650-2024 karta.png", "A 15650-2024")</f>
        <v/>
      </c>
      <c r="U2">
        <f>HYPERLINK("https://klasma.github.io/Logging_2181/knärot/A 15650-2024 karta knärot.png", "A 15650-2024")</f>
        <v/>
      </c>
      <c r="V2">
        <f>HYPERLINK("https://klasma.github.io/Logging_2181/klagomål/A 15650-2024 FSC-klagomål.docx", "A 15650-2024")</f>
        <v/>
      </c>
      <c r="W2">
        <f>HYPERLINK("https://klasma.github.io/Logging_2181/klagomålsmail/A 15650-2024 FSC-klagomål mail.docx", "A 15650-2024")</f>
        <v/>
      </c>
      <c r="X2">
        <f>HYPERLINK("https://klasma.github.io/Logging_2181/tillsyn/A 15650-2024 tillsynsbegäran.docx", "A 15650-2024")</f>
        <v/>
      </c>
      <c r="Y2">
        <f>HYPERLINK("https://klasma.github.io/Logging_2181/tillsynsmail/A 15650-2024 tillsynsbegäran mail.docx", "A 15650-2024")</f>
        <v/>
      </c>
    </row>
    <row r="3" ht="15" customHeight="1">
      <c r="A3" t="inlineStr">
        <is>
          <t>A 36672-2023</t>
        </is>
      </c>
      <c r="B3" s="1" t="n">
        <v>45153</v>
      </c>
      <c r="C3" s="1" t="n">
        <v>45957</v>
      </c>
      <c r="D3" t="inlineStr">
        <is>
          <t>GÄVLEBORGS LÄN</t>
        </is>
      </c>
      <c r="E3" t="inlineStr">
        <is>
          <t>SANDVIKEN</t>
        </is>
      </c>
      <c r="G3" t="n">
        <v>6.4</v>
      </c>
      <c r="H3" t="n">
        <v>4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Större vattensalamander
Åkergroda
Mindre vattensalamander
Vanlig groda</t>
        </is>
      </c>
      <c r="S3">
        <f>HYPERLINK("https://klasma.github.io/Logging_2181/artfynd/A 36672-2023 artfynd.xlsx", "A 36672-2023")</f>
        <v/>
      </c>
      <c r="T3">
        <f>HYPERLINK("https://klasma.github.io/Logging_2181/kartor/A 36672-2023 karta.png", "A 36672-2023")</f>
        <v/>
      </c>
      <c r="V3">
        <f>HYPERLINK("https://klasma.github.io/Logging_2181/klagomål/A 36672-2023 FSC-klagomål.docx", "A 36672-2023")</f>
        <v/>
      </c>
      <c r="W3">
        <f>HYPERLINK("https://klasma.github.io/Logging_2181/klagomålsmail/A 36672-2023 FSC-klagomål mail.docx", "A 36672-2023")</f>
        <v/>
      </c>
      <c r="X3">
        <f>HYPERLINK("https://klasma.github.io/Logging_2181/tillsyn/A 36672-2023 tillsynsbegäran.docx", "A 36672-2023")</f>
        <v/>
      </c>
      <c r="Y3">
        <f>HYPERLINK("https://klasma.github.io/Logging_2181/tillsynsmail/A 36672-2023 tillsynsbegäran mail.docx", "A 36672-2023")</f>
        <v/>
      </c>
    </row>
    <row r="4" ht="15" customHeight="1">
      <c r="A4" t="inlineStr">
        <is>
          <t>A 23161-2023</t>
        </is>
      </c>
      <c r="B4" s="1" t="n">
        <v>45075</v>
      </c>
      <c r="C4" s="1" t="n">
        <v>45957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6.1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Slanklav
Stubbspretmossa</t>
        </is>
      </c>
      <c r="S4">
        <f>HYPERLINK("https://klasma.github.io/Logging_2181/artfynd/A 23161-2023 artfynd.xlsx", "A 23161-2023")</f>
        <v/>
      </c>
      <c r="T4">
        <f>HYPERLINK("https://klasma.github.io/Logging_2181/kartor/A 23161-2023 karta.png", "A 23161-2023")</f>
        <v/>
      </c>
      <c r="V4">
        <f>HYPERLINK("https://klasma.github.io/Logging_2181/klagomål/A 23161-2023 FSC-klagomål.docx", "A 23161-2023")</f>
        <v/>
      </c>
      <c r="W4">
        <f>HYPERLINK("https://klasma.github.io/Logging_2181/klagomålsmail/A 23161-2023 FSC-klagomål mail.docx", "A 23161-2023")</f>
        <v/>
      </c>
      <c r="X4">
        <f>HYPERLINK("https://klasma.github.io/Logging_2181/tillsyn/A 23161-2023 tillsynsbegäran.docx", "A 23161-2023")</f>
        <v/>
      </c>
      <c r="Y4">
        <f>HYPERLINK("https://klasma.github.io/Logging_2181/tillsynsmail/A 23161-2023 tillsynsbegäran mail.docx", "A 23161-2023")</f>
        <v/>
      </c>
    </row>
    <row r="5" ht="15" customHeight="1">
      <c r="A5" t="inlineStr">
        <is>
          <t>A 24802-2023</t>
        </is>
      </c>
      <c r="B5" s="1" t="n">
        <v>45084</v>
      </c>
      <c r="C5" s="1" t="n">
        <v>45957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Koralltaggsvamp
Brandticka
Svart trolldruva</t>
        </is>
      </c>
      <c r="S5">
        <f>HYPERLINK("https://klasma.github.io/Logging_2181/artfynd/A 24802-2023 artfynd.xlsx", "A 24802-2023")</f>
        <v/>
      </c>
      <c r="T5">
        <f>HYPERLINK("https://klasma.github.io/Logging_2181/kartor/A 24802-2023 karta.png", "A 24802-2023")</f>
        <v/>
      </c>
      <c r="V5">
        <f>HYPERLINK("https://klasma.github.io/Logging_2181/klagomål/A 24802-2023 FSC-klagomål.docx", "A 24802-2023")</f>
        <v/>
      </c>
      <c r="W5">
        <f>HYPERLINK("https://klasma.github.io/Logging_2181/klagomålsmail/A 24802-2023 FSC-klagomål mail.docx", "A 24802-2023")</f>
        <v/>
      </c>
      <c r="X5">
        <f>HYPERLINK("https://klasma.github.io/Logging_2181/tillsyn/A 24802-2023 tillsynsbegäran.docx", "A 24802-2023")</f>
        <v/>
      </c>
      <c r="Y5">
        <f>HYPERLINK("https://klasma.github.io/Logging_2181/tillsynsmail/A 24802-2023 tillsynsbegäran mail.docx", "A 24802-2023")</f>
        <v/>
      </c>
    </row>
    <row r="6" ht="15" customHeight="1">
      <c r="A6" t="inlineStr">
        <is>
          <t>A 10623-2025</t>
        </is>
      </c>
      <c r="B6" s="1" t="n">
        <v>45721</v>
      </c>
      <c r="C6" s="1" t="n">
        <v>45957</v>
      </c>
      <c r="D6" t="inlineStr">
        <is>
          <t>GÄVLEBORGS LÄN</t>
        </is>
      </c>
      <c r="E6" t="inlineStr">
        <is>
          <t>SANDVIKEN</t>
        </is>
      </c>
      <c r="F6" t="inlineStr">
        <is>
          <t>Bergvik skog öst AB</t>
        </is>
      </c>
      <c r="G6" t="n">
        <v>4.6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Revlummer</t>
        </is>
      </c>
      <c r="S6">
        <f>HYPERLINK("https://klasma.github.io/Logging_2181/artfynd/A 10623-2025 artfynd.xlsx", "A 10623-2025")</f>
        <v/>
      </c>
      <c r="T6">
        <f>HYPERLINK("https://klasma.github.io/Logging_2181/kartor/A 10623-2025 karta.png", "A 10623-2025")</f>
        <v/>
      </c>
      <c r="U6">
        <f>HYPERLINK("https://klasma.github.io/Logging_2181/knärot/A 10623-2025 karta knärot.png", "A 10623-2025")</f>
        <v/>
      </c>
      <c r="V6">
        <f>HYPERLINK("https://klasma.github.io/Logging_2181/klagomål/A 10623-2025 FSC-klagomål.docx", "A 10623-2025")</f>
        <v/>
      </c>
      <c r="W6">
        <f>HYPERLINK("https://klasma.github.io/Logging_2181/klagomålsmail/A 10623-2025 FSC-klagomål mail.docx", "A 10623-2025")</f>
        <v/>
      </c>
      <c r="X6">
        <f>HYPERLINK("https://klasma.github.io/Logging_2181/tillsyn/A 10623-2025 tillsynsbegäran.docx", "A 10623-2025")</f>
        <v/>
      </c>
      <c r="Y6">
        <f>HYPERLINK("https://klasma.github.io/Logging_2181/tillsynsmail/A 10623-2025 tillsynsbegäran mail.docx", "A 10623-2025")</f>
        <v/>
      </c>
    </row>
    <row r="7" ht="15" customHeight="1">
      <c r="A7" t="inlineStr">
        <is>
          <t>A 49369-2025</t>
        </is>
      </c>
      <c r="B7" s="1" t="n">
        <v>45938.62832175926</v>
      </c>
      <c r="C7" s="1" t="n">
        <v>45957</v>
      </c>
      <c r="D7" t="inlineStr">
        <is>
          <t>GÄVLEBORGS LÄN</t>
        </is>
      </c>
      <c r="E7" t="inlineStr">
        <is>
          <t>SANDVIKEN</t>
        </is>
      </c>
      <c r="G7" t="n">
        <v>4.8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HYPERLINK("https://klasma.github.io/Logging_2181/artfynd/A 49369-2025 artfynd.xlsx", "A 49369-2025")</f>
        <v/>
      </c>
      <c r="T7">
        <f>HYPERLINK("https://klasma.github.io/Logging_2181/kartor/A 49369-2025 karta.png", "A 49369-2025")</f>
        <v/>
      </c>
      <c r="V7">
        <f>HYPERLINK("https://klasma.github.io/Logging_2181/klagomål/A 49369-2025 FSC-klagomål.docx", "A 49369-2025")</f>
        <v/>
      </c>
      <c r="W7">
        <f>HYPERLINK("https://klasma.github.io/Logging_2181/klagomålsmail/A 49369-2025 FSC-klagomål mail.docx", "A 49369-2025")</f>
        <v/>
      </c>
      <c r="X7">
        <f>HYPERLINK("https://klasma.github.io/Logging_2181/tillsyn/A 49369-2025 tillsynsbegäran.docx", "A 49369-2025")</f>
        <v/>
      </c>
      <c r="Y7">
        <f>HYPERLINK("https://klasma.github.io/Logging_2181/tillsynsmail/A 49369-2025 tillsynsbegäran mail.docx", "A 49369-2025")</f>
        <v/>
      </c>
    </row>
    <row r="8" ht="15" customHeight="1">
      <c r="A8" t="inlineStr">
        <is>
          <t>A 2857-2025</t>
        </is>
      </c>
      <c r="B8" s="1" t="n">
        <v>45677.66832175926</v>
      </c>
      <c r="C8" s="1" t="n">
        <v>45957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Bronshjon
Thomsons trägnagare</t>
        </is>
      </c>
      <c r="S8">
        <f>HYPERLINK("https://klasma.github.io/Logging_2181/artfynd/A 2857-2025 artfynd.xlsx", "A 2857-2025")</f>
        <v/>
      </c>
      <c r="T8">
        <f>HYPERLINK("https://klasma.github.io/Logging_2181/kartor/A 2857-2025 karta.png", "A 2857-2025")</f>
        <v/>
      </c>
      <c r="V8">
        <f>HYPERLINK("https://klasma.github.io/Logging_2181/klagomål/A 2857-2025 FSC-klagomål.docx", "A 2857-2025")</f>
        <v/>
      </c>
      <c r="W8">
        <f>HYPERLINK("https://klasma.github.io/Logging_2181/klagomålsmail/A 2857-2025 FSC-klagomål mail.docx", "A 2857-2025")</f>
        <v/>
      </c>
      <c r="X8">
        <f>HYPERLINK("https://klasma.github.io/Logging_2181/tillsyn/A 2857-2025 tillsynsbegäran.docx", "A 2857-2025")</f>
        <v/>
      </c>
      <c r="Y8">
        <f>HYPERLINK("https://klasma.github.io/Logging_2181/tillsynsmail/A 2857-2025 tillsynsbegäran mail.docx", "A 2857-2025")</f>
        <v/>
      </c>
    </row>
    <row r="9" ht="15" customHeight="1">
      <c r="A9" t="inlineStr">
        <is>
          <t>A 21196-2024</t>
        </is>
      </c>
      <c r="B9" s="1" t="n">
        <v>45440</v>
      </c>
      <c r="C9" s="1" t="n">
        <v>45957</v>
      </c>
      <c r="D9" t="inlineStr">
        <is>
          <t>GÄVLEBORGS LÄN</t>
        </is>
      </c>
      <c r="E9" t="inlineStr">
        <is>
          <t>SANDVIKEN</t>
        </is>
      </c>
      <c r="F9" t="inlineStr">
        <is>
          <t>Kommuner</t>
        </is>
      </c>
      <c r="G9" t="n">
        <v>45.5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Lappuggla
Ullticka</t>
        </is>
      </c>
      <c r="S9">
        <f>HYPERLINK("https://klasma.github.io/Logging_2181/artfynd/A 21196-2024 artfynd.xlsx", "A 21196-2024")</f>
        <v/>
      </c>
      <c r="T9">
        <f>HYPERLINK("https://klasma.github.io/Logging_2181/kartor/A 21196-2024 karta.png", "A 21196-2024")</f>
        <v/>
      </c>
      <c r="V9">
        <f>HYPERLINK("https://klasma.github.io/Logging_2181/klagomål/A 21196-2024 FSC-klagomål.docx", "A 21196-2024")</f>
        <v/>
      </c>
      <c r="W9">
        <f>HYPERLINK("https://klasma.github.io/Logging_2181/klagomålsmail/A 21196-2024 FSC-klagomål mail.docx", "A 21196-2024")</f>
        <v/>
      </c>
      <c r="X9">
        <f>HYPERLINK("https://klasma.github.io/Logging_2181/tillsyn/A 21196-2024 tillsynsbegäran.docx", "A 21196-2024")</f>
        <v/>
      </c>
      <c r="Y9">
        <f>HYPERLINK("https://klasma.github.io/Logging_2181/tillsynsmail/A 21196-2024 tillsynsbegäran mail.docx", "A 21196-2024")</f>
        <v/>
      </c>
      <c r="Z9">
        <f>HYPERLINK("https://klasma.github.io/Logging_2181/fåglar/A 21196-2024 prioriterade fågelarter.docx", "A 21196-2024")</f>
        <v/>
      </c>
    </row>
    <row r="10" ht="15" customHeight="1">
      <c r="A10" t="inlineStr">
        <is>
          <t>A 27966-2022</t>
        </is>
      </c>
      <c r="B10" s="1" t="n">
        <v>44744</v>
      </c>
      <c r="C10" s="1" t="n">
        <v>45957</v>
      </c>
      <c r="D10" t="inlineStr">
        <is>
          <t>GÄVLEBORGS LÄN</t>
        </is>
      </c>
      <c r="E10" t="inlineStr">
        <is>
          <t>SANDVIKEN</t>
        </is>
      </c>
      <c r="G10" t="n">
        <v>2.6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Kortskaftad ärgspik</t>
        </is>
      </c>
      <c r="S10">
        <f>HYPERLINK("https://klasma.github.io/Logging_2181/artfynd/A 27966-2022 artfynd.xlsx", "A 27966-2022")</f>
        <v/>
      </c>
      <c r="T10">
        <f>HYPERLINK("https://klasma.github.io/Logging_2181/kartor/A 27966-2022 karta.png", "A 27966-2022")</f>
        <v/>
      </c>
      <c r="V10">
        <f>HYPERLINK("https://klasma.github.io/Logging_2181/klagomål/A 27966-2022 FSC-klagomål.docx", "A 27966-2022")</f>
        <v/>
      </c>
      <c r="W10">
        <f>HYPERLINK("https://klasma.github.io/Logging_2181/klagomålsmail/A 27966-2022 FSC-klagomål mail.docx", "A 27966-2022")</f>
        <v/>
      </c>
      <c r="X10">
        <f>HYPERLINK("https://klasma.github.io/Logging_2181/tillsyn/A 27966-2022 tillsynsbegäran.docx", "A 27966-2022")</f>
        <v/>
      </c>
      <c r="Y10">
        <f>HYPERLINK("https://klasma.github.io/Logging_2181/tillsynsmail/A 27966-2022 tillsynsbegäran mail.docx", "A 27966-2022")</f>
        <v/>
      </c>
    </row>
    <row r="11" ht="15" customHeight="1">
      <c r="A11" t="inlineStr">
        <is>
          <t>A 59065-2020</t>
        </is>
      </c>
      <c r="B11" s="1" t="n">
        <v>44147</v>
      </c>
      <c r="C11" s="1" t="n">
        <v>45957</v>
      </c>
      <c r="D11" t="inlineStr">
        <is>
          <t>GÄVLEBORGS LÄN</t>
        </is>
      </c>
      <c r="E11" t="inlineStr">
        <is>
          <t>SANDVIKEN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Trädlärka</t>
        </is>
      </c>
      <c r="S11">
        <f>HYPERLINK("https://klasma.github.io/Logging_2181/artfynd/A 59065-2020 artfynd.xlsx", "A 59065-2020")</f>
        <v/>
      </c>
      <c r="T11">
        <f>HYPERLINK("https://klasma.github.io/Logging_2181/kartor/A 59065-2020 karta.png", "A 59065-2020")</f>
        <v/>
      </c>
      <c r="V11">
        <f>HYPERLINK("https://klasma.github.io/Logging_2181/klagomål/A 59065-2020 FSC-klagomål.docx", "A 59065-2020")</f>
        <v/>
      </c>
      <c r="W11">
        <f>HYPERLINK("https://klasma.github.io/Logging_2181/klagomålsmail/A 59065-2020 FSC-klagomål mail.docx", "A 59065-2020")</f>
        <v/>
      </c>
      <c r="X11">
        <f>HYPERLINK("https://klasma.github.io/Logging_2181/tillsyn/A 59065-2020 tillsynsbegäran.docx", "A 59065-2020")</f>
        <v/>
      </c>
      <c r="Y11">
        <f>HYPERLINK("https://klasma.github.io/Logging_2181/tillsynsmail/A 59065-2020 tillsynsbegäran mail.docx", "A 59065-2020")</f>
        <v/>
      </c>
      <c r="Z11">
        <f>HYPERLINK("https://klasma.github.io/Logging_2181/fåglar/A 59065-2020 prioriterade fågelarter.docx", "A 59065-2020")</f>
        <v/>
      </c>
    </row>
    <row r="12" ht="15" customHeight="1">
      <c r="A12" t="inlineStr">
        <is>
          <t>A 63033-2021</t>
        </is>
      </c>
      <c r="B12" s="1" t="n">
        <v>44505.46231481482</v>
      </c>
      <c r="C12" s="1" t="n">
        <v>45957</v>
      </c>
      <c r="D12" t="inlineStr">
        <is>
          <t>GÄVLEBORGS LÄN</t>
        </is>
      </c>
      <c r="E12" t="inlineStr">
        <is>
          <t>SANDVIKEN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HYPERLINK("https://klasma.github.io/Logging_2181/artfynd/A 63033-2021 artfynd.xlsx", "A 63033-2021")</f>
        <v/>
      </c>
      <c r="T12">
        <f>HYPERLINK("https://klasma.github.io/Logging_2181/kartor/A 63033-2021 karta.png", "A 63033-2021")</f>
        <v/>
      </c>
      <c r="V12">
        <f>HYPERLINK("https://klasma.github.io/Logging_2181/klagomål/A 63033-2021 FSC-klagomål.docx", "A 63033-2021")</f>
        <v/>
      </c>
      <c r="W12">
        <f>HYPERLINK("https://klasma.github.io/Logging_2181/klagomålsmail/A 63033-2021 FSC-klagomål mail.docx", "A 63033-2021")</f>
        <v/>
      </c>
      <c r="X12">
        <f>HYPERLINK("https://klasma.github.io/Logging_2181/tillsyn/A 63033-2021 tillsynsbegäran.docx", "A 63033-2021")</f>
        <v/>
      </c>
      <c r="Y12">
        <f>HYPERLINK("https://klasma.github.io/Logging_2181/tillsynsmail/A 63033-2021 tillsynsbegäran mail.docx", "A 63033-2021")</f>
        <v/>
      </c>
      <c r="Z12">
        <f>HYPERLINK("https://klasma.github.io/Logging_2181/fåglar/A 63033-2021 prioriterade fågelarter.docx", "A 63033-2021")</f>
        <v/>
      </c>
    </row>
    <row r="13" ht="15" customHeight="1">
      <c r="A13" t="inlineStr">
        <is>
          <t>A 10783-2024</t>
        </is>
      </c>
      <c r="B13" s="1" t="n">
        <v>45369</v>
      </c>
      <c r="C13" s="1" t="n">
        <v>45957</v>
      </c>
      <c r="D13" t="inlineStr">
        <is>
          <t>GÄVLEBORGS LÄN</t>
        </is>
      </c>
      <c r="E13" t="inlineStr">
        <is>
          <t>SANDVIKEN</t>
        </is>
      </c>
      <c r="G13" t="n">
        <v>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HYPERLINK("https://klasma.github.io/Logging_2181/artfynd/A 10783-2024 artfynd.xlsx", "A 10783-2024")</f>
        <v/>
      </c>
      <c r="T13">
        <f>HYPERLINK("https://klasma.github.io/Logging_2181/kartor/A 10783-2024 karta.png", "A 10783-2024")</f>
        <v/>
      </c>
      <c r="V13">
        <f>HYPERLINK("https://klasma.github.io/Logging_2181/klagomål/A 10783-2024 FSC-klagomål.docx", "A 10783-2024")</f>
        <v/>
      </c>
      <c r="W13">
        <f>HYPERLINK("https://klasma.github.io/Logging_2181/klagomålsmail/A 10783-2024 FSC-klagomål mail.docx", "A 10783-2024")</f>
        <v/>
      </c>
      <c r="X13">
        <f>HYPERLINK("https://klasma.github.io/Logging_2181/tillsyn/A 10783-2024 tillsynsbegäran.docx", "A 10783-2024")</f>
        <v/>
      </c>
      <c r="Y13">
        <f>HYPERLINK("https://klasma.github.io/Logging_2181/tillsynsmail/A 10783-2024 tillsynsbegäran mail.docx", "A 10783-2024")</f>
        <v/>
      </c>
    </row>
    <row r="14" ht="15" customHeight="1">
      <c r="A14" t="inlineStr">
        <is>
          <t>A 38350-2025</t>
        </is>
      </c>
      <c r="B14" s="1" t="n">
        <v>45883</v>
      </c>
      <c r="C14" s="1" t="n">
        <v>45957</v>
      </c>
      <c r="D14" t="inlineStr">
        <is>
          <t>GÄVLEBORGS LÄN</t>
        </is>
      </c>
      <c r="E14" t="inlineStr">
        <is>
          <t>SANDVIKEN</t>
        </is>
      </c>
      <c r="F14" t="inlineStr">
        <is>
          <t>Bergvik skog väst AB</t>
        </is>
      </c>
      <c r="G14" t="n">
        <v>25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HYPERLINK("https://klasma.github.io/Logging_2181/artfynd/A 38350-2025 artfynd.xlsx", "A 38350-2025")</f>
        <v/>
      </c>
      <c r="T14">
        <f>HYPERLINK("https://klasma.github.io/Logging_2181/kartor/A 38350-2025 karta.png", "A 38350-2025")</f>
        <v/>
      </c>
      <c r="V14">
        <f>HYPERLINK("https://klasma.github.io/Logging_2181/klagomål/A 38350-2025 FSC-klagomål.docx", "A 38350-2025")</f>
        <v/>
      </c>
      <c r="W14">
        <f>HYPERLINK("https://klasma.github.io/Logging_2181/klagomålsmail/A 38350-2025 FSC-klagomål mail.docx", "A 38350-2025")</f>
        <v/>
      </c>
      <c r="X14">
        <f>HYPERLINK("https://klasma.github.io/Logging_2181/tillsyn/A 38350-2025 tillsynsbegäran.docx", "A 38350-2025")</f>
        <v/>
      </c>
      <c r="Y14">
        <f>HYPERLINK("https://klasma.github.io/Logging_2181/tillsynsmail/A 38350-2025 tillsynsbegäran mail.docx", "A 38350-2025")</f>
        <v/>
      </c>
    </row>
    <row r="15" ht="15" customHeight="1">
      <c r="A15" t="inlineStr">
        <is>
          <t>A 47971-2024</t>
        </is>
      </c>
      <c r="B15" s="1" t="n">
        <v>45589.39483796297</v>
      </c>
      <c r="C15" s="1" t="n">
        <v>45957</v>
      </c>
      <c r="D15" t="inlineStr">
        <is>
          <t>GÄVLEBORGS LÄN</t>
        </is>
      </c>
      <c r="E15" t="inlineStr">
        <is>
          <t>SANDVIKEN</t>
        </is>
      </c>
      <c r="F15" t="inlineStr">
        <is>
          <t>Bergvik skog väst AB</t>
        </is>
      </c>
      <c r="G15" t="n">
        <v>0.9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Kamjordstjärna</t>
        </is>
      </c>
      <c r="S15">
        <f>HYPERLINK("https://klasma.github.io/Logging_2181/artfynd/A 47971-2024 artfynd.xlsx", "A 47971-2024")</f>
        <v/>
      </c>
      <c r="T15">
        <f>HYPERLINK("https://klasma.github.io/Logging_2181/kartor/A 47971-2024 karta.png", "A 47971-2024")</f>
        <v/>
      </c>
      <c r="V15">
        <f>HYPERLINK("https://klasma.github.io/Logging_2181/klagomål/A 47971-2024 FSC-klagomål.docx", "A 47971-2024")</f>
        <v/>
      </c>
      <c r="W15">
        <f>HYPERLINK("https://klasma.github.io/Logging_2181/klagomålsmail/A 47971-2024 FSC-klagomål mail.docx", "A 47971-2024")</f>
        <v/>
      </c>
      <c r="X15">
        <f>HYPERLINK("https://klasma.github.io/Logging_2181/tillsyn/A 47971-2024 tillsynsbegäran.docx", "A 47971-2024")</f>
        <v/>
      </c>
      <c r="Y15">
        <f>HYPERLINK("https://klasma.github.io/Logging_2181/tillsynsmail/A 47971-2024 tillsynsbegäran mail.docx", "A 47971-2024")</f>
        <v/>
      </c>
    </row>
    <row r="16" ht="15" customHeight="1">
      <c r="A16" t="inlineStr">
        <is>
          <t>A 46610-2025</t>
        </is>
      </c>
      <c r="B16" s="1" t="n">
        <v>45926.42373842592</v>
      </c>
      <c r="C16" s="1" t="n">
        <v>45957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16.3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HYPERLINK("https://klasma.github.io/Logging_2181/artfynd/A 46610-2025 artfynd.xlsx", "A 46610-2025")</f>
        <v/>
      </c>
      <c r="T16">
        <f>HYPERLINK("https://klasma.github.io/Logging_2181/kartor/A 46610-2025 karta.png", "A 46610-2025")</f>
        <v/>
      </c>
      <c r="V16">
        <f>HYPERLINK("https://klasma.github.io/Logging_2181/klagomål/A 46610-2025 FSC-klagomål.docx", "A 46610-2025")</f>
        <v/>
      </c>
      <c r="W16">
        <f>HYPERLINK("https://klasma.github.io/Logging_2181/klagomålsmail/A 46610-2025 FSC-klagomål mail.docx", "A 46610-2025")</f>
        <v/>
      </c>
      <c r="X16">
        <f>HYPERLINK("https://klasma.github.io/Logging_2181/tillsyn/A 46610-2025 tillsynsbegäran.docx", "A 46610-2025")</f>
        <v/>
      </c>
      <c r="Y16">
        <f>HYPERLINK("https://klasma.github.io/Logging_2181/tillsynsmail/A 46610-2025 tillsynsbegäran mail.docx", "A 46610-2025")</f>
        <v/>
      </c>
    </row>
    <row r="17" ht="15" customHeight="1">
      <c r="A17" t="inlineStr">
        <is>
          <t>A 42115-2023</t>
        </is>
      </c>
      <c r="B17" s="1" t="n">
        <v>45177</v>
      </c>
      <c r="C17" s="1" t="n">
        <v>45957</v>
      </c>
      <c r="D17" t="inlineStr">
        <is>
          <t>GÄVLEBORGS LÄN</t>
        </is>
      </c>
      <c r="E17" t="inlineStr">
        <is>
          <t>SANDVIKEN</t>
        </is>
      </c>
      <c r="F17" t="inlineStr">
        <is>
          <t>Sveaskog</t>
        </is>
      </c>
      <c r="G17" t="n">
        <v>2.4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HYPERLINK("https://klasma.github.io/Logging_2181/artfynd/A 42115-2023 artfynd.xlsx", "A 42115-2023")</f>
        <v/>
      </c>
      <c r="T17">
        <f>HYPERLINK("https://klasma.github.io/Logging_2181/kartor/A 42115-2023 karta.png", "A 42115-2023")</f>
        <v/>
      </c>
      <c r="V17">
        <f>HYPERLINK("https://klasma.github.io/Logging_2181/klagomål/A 42115-2023 FSC-klagomål.docx", "A 42115-2023")</f>
        <v/>
      </c>
      <c r="W17">
        <f>HYPERLINK("https://klasma.github.io/Logging_2181/klagomålsmail/A 42115-2023 FSC-klagomål mail.docx", "A 42115-2023")</f>
        <v/>
      </c>
      <c r="X17">
        <f>HYPERLINK("https://klasma.github.io/Logging_2181/tillsyn/A 42115-2023 tillsynsbegäran.docx", "A 42115-2023")</f>
        <v/>
      </c>
      <c r="Y17">
        <f>HYPERLINK("https://klasma.github.io/Logging_2181/tillsynsmail/A 42115-2023 tillsynsbegäran mail.docx", "A 42115-2023")</f>
        <v/>
      </c>
      <c r="Z17">
        <f>HYPERLINK("https://klasma.github.io/Logging_2181/fåglar/A 42115-2023 prioriterade fågelarter.docx", "A 42115-2023")</f>
        <v/>
      </c>
    </row>
    <row r="18" ht="15" customHeight="1">
      <c r="A18" t="inlineStr">
        <is>
          <t>A 46729-2025</t>
        </is>
      </c>
      <c r="B18" s="1" t="n">
        <v>45926.59086805556</v>
      </c>
      <c r="C18" s="1" t="n">
        <v>45957</v>
      </c>
      <c r="D18" t="inlineStr">
        <is>
          <t>GÄVLEBORGS LÄN</t>
        </is>
      </c>
      <c r="E18" t="inlineStr">
        <is>
          <t>SANDVIKEN</t>
        </is>
      </c>
      <c r="F18" t="inlineStr">
        <is>
          <t>Sveaskog</t>
        </is>
      </c>
      <c r="G18" t="n">
        <v>7.6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HYPERLINK("https://klasma.github.io/Logging_2181/artfynd/A 46729-2025 artfynd.xlsx", "A 46729-2025")</f>
        <v/>
      </c>
      <c r="T18">
        <f>HYPERLINK("https://klasma.github.io/Logging_2181/kartor/A 46729-2025 karta.png", "A 46729-2025")</f>
        <v/>
      </c>
      <c r="V18">
        <f>HYPERLINK("https://klasma.github.io/Logging_2181/klagomål/A 46729-2025 FSC-klagomål.docx", "A 46729-2025")</f>
        <v/>
      </c>
      <c r="W18">
        <f>HYPERLINK("https://klasma.github.io/Logging_2181/klagomålsmail/A 46729-2025 FSC-klagomål mail.docx", "A 46729-2025")</f>
        <v/>
      </c>
      <c r="X18">
        <f>HYPERLINK("https://klasma.github.io/Logging_2181/tillsyn/A 46729-2025 tillsynsbegäran.docx", "A 46729-2025")</f>
        <v/>
      </c>
      <c r="Y18">
        <f>HYPERLINK("https://klasma.github.io/Logging_2181/tillsynsmail/A 46729-2025 tillsynsbegäran mail.docx", "A 46729-2025")</f>
        <v/>
      </c>
    </row>
    <row r="19" ht="15" customHeight="1">
      <c r="A19" t="inlineStr">
        <is>
          <t>A 58845-2023</t>
        </is>
      </c>
      <c r="B19" s="1" t="n">
        <v>45252</v>
      </c>
      <c r="C19" s="1" t="n">
        <v>45957</v>
      </c>
      <c r="D19" t="inlineStr">
        <is>
          <t>GÄVLEBORGS LÄN</t>
        </is>
      </c>
      <c r="E19" t="inlineStr">
        <is>
          <t>SANDVIKEN</t>
        </is>
      </c>
      <c r="G19" t="n">
        <v>1.5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HYPERLINK("https://klasma.github.io/Logging_2181/artfynd/A 58845-2023 artfynd.xlsx", "A 58845-2023")</f>
        <v/>
      </c>
      <c r="T19">
        <f>HYPERLINK("https://klasma.github.io/Logging_2181/kartor/A 58845-2023 karta.png", "A 58845-2023")</f>
        <v/>
      </c>
      <c r="V19">
        <f>HYPERLINK("https://klasma.github.io/Logging_2181/klagomål/A 58845-2023 FSC-klagomål.docx", "A 58845-2023")</f>
        <v/>
      </c>
      <c r="W19">
        <f>HYPERLINK("https://klasma.github.io/Logging_2181/klagomålsmail/A 58845-2023 FSC-klagomål mail.docx", "A 58845-2023")</f>
        <v/>
      </c>
      <c r="X19">
        <f>HYPERLINK("https://klasma.github.io/Logging_2181/tillsyn/A 58845-2023 tillsynsbegäran.docx", "A 58845-2023")</f>
        <v/>
      </c>
      <c r="Y19">
        <f>HYPERLINK("https://klasma.github.io/Logging_2181/tillsynsmail/A 58845-2023 tillsynsbegäran mail.docx", "A 58845-2023")</f>
        <v/>
      </c>
    </row>
    <row r="20" ht="15" customHeight="1">
      <c r="A20" t="inlineStr">
        <is>
          <t>A 25323-2025</t>
        </is>
      </c>
      <c r="B20" s="1" t="n">
        <v>45800.58765046296</v>
      </c>
      <c r="C20" s="1" t="n">
        <v>45957</v>
      </c>
      <c r="D20" t="inlineStr">
        <is>
          <t>GÄVLEBORGS LÄN</t>
        </is>
      </c>
      <c r="E20" t="inlineStr">
        <is>
          <t>SANDVIKEN</t>
        </is>
      </c>
      <c r="F20" t="inlineStr">
        <is>
          <t>Sveaskog</t>
        </is>
      </c>
      <c r="G20" t="n">
        <v>3.8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HYPERLINK("https://klasma.github.io/Logging_2181/artfynd/A 25323-2025 artfynd.xlsx", "A 25323-2025")</f>
        <v/>
      </c>
      <c r="T20">
        <f>HYPERLINK("https://klasma.github.io/Logging_2181/kartor/A 25323-2025 karta.png", "A 25323-2025")</f>
        <v/>
      </c>
      <c r="V20">
        <f>HYPERLINK("https://klasma.github.io/Logging_2181/klagomål/A 25323-2025 FSC-klagomål.docx", "A 25323-2025")</f>
        <v/>
      </c>
      <c r="W20">
        <f>HYPERLINK("https://klasma.github.io/Logging_2181/klagomålsmail/A 25323-2025 FSC-klagomål mail.docx", "A 25323-2025")</f>
        <v/>
      </c>
      <c r="X20">
        <f>HYPERLINK("https://klasma.github.io/Logging_2181/tillsyn/A 25323-2025 tillsynsbegäran.docx", "A 25323-2025")</f>
        <v/>
      </c>
      <c r="Y20">
        <f>HYPERLINK("https://klasma.github.io/Logging_2181/tillsynsmail/A 25323-2025 tillsynsbegäran mail.docx", "A 25323-2025")</f>
        <v/>
      </c>
    </row>
    <row r="21" ht="15" customHeight="1">
      <c r="A21" t="inlineStr">
        <is>
          <t>A 37635-2024</t>
        </is>
      </c>
      <c r="B21" s="1" t="n">
        <v>45541</v>
      </c>
      <c r="C21" s="1" t="n">
        <v>45957</v>
      </c>
      <c r="D21" t="inlineStr">
        <is>
          <t>GÄVLEBORGS LÄN</t>
        </is>
      </c>
      <c r="E21" t="inlineStr">
        <is>
          <t>SANDVIKEN</t>
        </is>
      </c>
      <c r="F21" t="inlineStr">
        <is>
          <t>Sveaskog</t>
        </is>
      </c>
      <c r="G21" t="n">
        <v>25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HYPERLINK("https://klasma.github.io/Logging_2181/artfynd/A 37635-2024 artfynd.xlsx", "A 37635-2024")</f>
        <v/>
      </c>
      <c r="T21">
        <f>HYPERLINK("https://klasma.github.io/Logging_2181/kartor/A 37635-2024 karta.png", "A 37635-2024")</f>
        <v/>
      </c>
      <c r="V21">
        <f>HYPERLINK("https://klasma.github.io/Logging_2181/klagomål/A 37635-2024 FSC-klagomål.docx", "A 37635-2024")</f>
        <v/>
      </c>
      <c r="W21">
        <f>HYPERLINK("https://klasma.github.io/Logging_2181/klagomålsmail/A 37635-2024 FSC-klagomål mail.docx", "A 37635-2024")</f>
        <v/>
      </c>
      <c r="X21">
        <f>HYPERLINK("https://klasma.github.io/Logging_2181/tillsyn/A 37635-2024 tillsynsbegäran.docx", "A 37635-2024")</f>
        <v/>
      </c>
      <c r="Y21">
        <f>HYPERLINK("https://klasma.github.io/Logging_2181/tillsynsmail/A 37635-2024 tillsynsbegäran mail.docx", "A 37635-2024")</f>
        <v/>
      </c>
      <c r="Z21">
        <f>HYPERLINK("https://klasma.github.io/Logging_2181/fåglar/A 37635-2024 prioriterade fågelarter.docx", "A 37635-2024")</f>
        <v/>
      </c>
    </row>
    <row r="22" ht="15" customHeight="1">
      <c r="A22" t="inlineStr">
        <is>
          <t>A 39872-2025</t>
        </is>
      </c>
      <c r="B22" s="1" t="n">
        <v>45891.61175925926</v>
      </c>
      <c r="C22" s="1" t="n">
        <v>45957</v>
      </c>
      <c r="D22" t="inlineStr">
        <is>
          <t>GÄVLEBORGS LÄN</t>
        </is>
      </c>
      <c r="E22" t="inlineStr">
        <is>
          <t>SANDVIKEN</t>
        </is>
      </c>
      <c r="F22" t="inlineStr">
        <is>
          <t>Sveaskog</t>
        </is>
      </c>
      <c r="G22" t="n">
        <v>3.5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HYPERLINK("https://klasma.github.io/Logging_2181/artfynd/A 39872-2025 artfynd.xlsx", "A 39872-2025")</f>
        <v/>
      </c>
      <c r="T22">
        <f>HYPERLINK("https://klasma.github.io/Logging_2181/kartor/A 39872-2025 karta.png", "A 39872-2025")</f>
        <v/>
      </c>
      <c r="V22">
        <f>HYPERLINK("https://klasma.github.io/Logging_2181/klagomål/A 39872-2025 FSC-klagomål.docx", "A 39872-2025")</f>
        <v/>
      </c>
      <c r="W22">
        <f>HYPERLINK("https://klasma.github.io/Logging_2181/klagomålsmail/A 39872-2025 FSC-klagomål mail.docx", "A 39872-2025")</f>
        <v/>
      </c>
      <c r="X22">
        <f>HYPERLINK("https://klasma.github.io/Logging_2181/tillsyn/A 39872-2025 tillsynsbegäran.docx", "A 39872-2025")</f>
        <v/>
      </c>
      <c r="Y22">
        <f>HYPERLINK("https://klasma.github.io/Logging_2181/tillsynsmail/A 39872-2025 tillsynsbegäran mail.docx", "A 39872-2025")</f>
        <v/>
      </c>
    </row>
    <row r="23" ht="15" customHeight="1">
      <c r="A23" t="inlineStr">
        <is>
          <t>A 39873-2025</t>
        </is>
      </c>
      <c r="B23" s="1" t="n">
        <v>45891.61375</v>
      </c>
      <c r="C23" s="1" t="n">
        <v>45957</v>
      </c>
      <c r="D23" t="inlineStr">
        <is>
          <t>GÄVLEBORGS LÄN</t>
        </is>
      </c>
      <c r="E23" t="inlineStr">
        <is>
          <t>SANDVIKEN</t>
        </is>
      </c>
      <c r="F23" t="inlineStr">
        <is>
          <t>Sveaskog</t>
        </is>
      </c>
      <c r="G23" t="n">
        <v>3.5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HYPERLINK("https://klasma.github.io/Logging_2181/artfynd/A 39873-2025 artfynd.xlsx", "A 39873-2025")</f>
        <v/>
      </c>
      <c r="T23">
        <f>HYPERLINK("https://klasma.github.io/Logging_2181/kartor/A 39873-2025 karta.png", "A 39873-2025")</f>
        <v/>
      </c>
      <c r="V23">
        <f>HYPERLINK("https://klasma.github.io/Logging_2181/klagomål/A 39873-2025 FSC-klagomål.docx", "A 39873-2025")</f>
        <v/>
      </c>
      <c r="W23">
        <f>HYPERLINK("https://klasma.github.io/Logging_2181/klagomålsmail/A 39873-2025 FSC-klagomål mail.docx", "A 39873-2025")</f>
        <v/>
      </c>
      <c r="X23">
        <f>HYPERLINK("https://klasma.github.io/Logging_2181/tillsyn/A 39873-2025 tillsynsbegäran.docx", "A 39873-2025")</f>
        <v/>
      </c>
      <c r="Y23">
        <f>HYPERLINK("https://klasma.github.io/Logging_2181/tillsynsmail/A 39873-2025 tillsynsbegäran mail.docx", "A 39873-2025")</f>
        <v/>
      </c>
    </row>
    <row r="24" ht="15" customHeight="1">
      <c r="A24" t="inlineStr">
        <is>
          <t>A 48188-2025</t>
        </is>
      </c>
      <c r="B24" s="1" t="n">
        <v>45933.46856481482</v>
      </c>
      <c r="C24" s="1" t="n">
        <v>45957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4.6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HYPERLINK("https://klasma.github.io/Logging_2181/artfynd/A 48188-2025 artfynd.xlsx", "A 48188-2025")</f>
        <v/>
      </c>
      <c r="T24">
        <f>HYPERLINK("https://klasma.github.io/Logging_2181/kartor/A 48188-2025 karta.png", "A 48188-2025")</f>
        <v/>
      </c>
      <c r="V24">
        <f>HYPERLINK("https://klasma.github.io/Logging_2181/klagomål/A 48188-2025 FSC-klagomål.docx", "A 48188-2025")</f>
        <v/>
      </c>
      <c r="W24">
        <f>HYPERLINK("https://klasma.github.io/Logging_2181/klagomålsmail/A 48188-2025 FSC-klagomål mail.docx", "A 48188-2025")</f>
        <v/>
      </c>
      <c r="X24">
        <f>HYPERLINK("https://klasma.github.io/Logging_2181/tillsyn/A 48188-2025 tillsynsbegäran.docx", "A 48188-2025")</f>
        <v/>
      </c>
      <c r="Y24">
        <f>HYPERLINK("https://klasma.github.io/Logging_2181/tillsynsmail/A 48188-2025 tillsynsbegäran mail.docx", "A 48188-2025")</f>
        <v/>
      </c>
      <c r="Z24">
        <f>HYPERLINK("https://klasma.github.io/Logging_2181/fåglar/A 48188-2025 prioriterade fågelarter.docx", "A 48188-2025")</f>
        <v/>
      </c>
    </row>
    <row r="25" ht="15" customHeight="1">
      <c r="A25" t="inlineStr">
        <is>
          <t>A 49333-2025</t>
        </is>
      </c>
      <c r="B25" s="1" t="n">
        <v>45938.58262731481</v>
      </c>
      <c r="C25" s="1" t="n">
        <v>45957</v>
      </c>
      <c r="D25" t="inlineStr">
        <is>
          <t>GÄVLEBORGS LÄN</t>
        </is>
      </c>
      <c r="E25" t="inlineStr">
        <is>
          <t>SANDVIKEN</t>
        </is>
      </c>
      <c r="F25" t="inlineStr">
        <is>
          <t>Sveaskog</t>
        </is>
      </c>
      <c r="G25" t="n">
        <v>6.7</v>
      </c>
      <c r="H25" t="n">
        <v>1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Grönfink</t>
        </is>
      </c>
      <c r="S25">
        <f>HYPERLINK("https://klasma.github.io/Logging_2181/artfynd/A 49333-2025 artfynd.xlsx", "A 49333-2025")</f>
        <v/>
      </c>
      <c r="T25">
        <f>HYPERLINK("https://klasma.github.io/Logging_2181/kartor/A 49333-2025 karta.png", "A 49333-2025")</f>
        <v/>
      </c>
      <c r="V25">
        <f>HYPERLINK("https://klasma.github.io/Logging_2181/klagomål/A 49333-2025 FSC-klagomål.docx", "A 49333-2025")</f>
        <v/>
      </c>
      <c r="W25">
        <f>HYPERLINK("https://klasma.github.io/Logging_2181/klagomålsmail/A 49333-2025 FSC-klagomål mail.docx", "A 49333-2025")</f>
        <v/>
      </c>
      <c r="X25">
        <f>HYPERLINK("https://klasma.github.io/Logging_2181/tillsyn/A 49333-2025 tillsynsbegäran.docx", "A 49333-2025")</f>
        <v/>
      </c>
      <c r="Y25">
        <f>HYPERLINK("https://klasma.github.io/Logging_2181/tillsynsmail/A 49333-2025 tillsynsbegäran mail.docx", "A 49333-2025")</f>
        <v/>
      </c>
      <c r="Z25">
        <f>HYPERLINK("https://klasma.github.io/Logging_2181/fåglar/A 49333-2025 prioriterade fågelarter.docx", "A 49333-2025")</f>
        <v/>
      </c>
    </row>
    <row r="26" ht="15" customHeight="1">
      <c r="A26" t="inlineStr">
        <is>
          <t>A 45427-2023</t>
        </is>
      </c>
      <c r="B26" s="1" t="n">
        <v>45194.3671875</v>
      </c>
      <c r="C26" s="1" t="n">
        <v>45957</v>
      </c>
      <c r="D26" t="inlineStr">
        <is>
          <t>GÄVLEBORGS LÄN</t>
        </is>
      </c>
      <c r="E26" t="inlineStr">
        <is>
          <t>SANDVIKEN</t>
        </is>
      </c>
      <c r="F26" t="inlineStr">
        <is>
          <t>Bergvik skog öst AB</t>
        </is>
      </c>
      <c r="G26" t="n">
        <v>3.5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HYPERLINK("https://klasma.github.io/Logging_2181/artfynd/A 45427-2023 artfynd.xlsx", "A 45427-2023")</f>
        <v/>
      </c>
      <c r="T26">
        <f>HYPERLINK("https://klasma.github.io/Logging_2181/kartor/A 45427-2023 karta.png", "A 45427-2023")</f>
        <v/>
      </c>
      <c r="V26">
        <f>HYPERLINK("https://klasma.github.io/Logging_2181/klagomål/A 45427-2023 FSC-klagomål.docx", "A 45427-2023")</f>
        <v/>
      </c>
      <c r="W26">
        <f>HYPERLINK("https://klasma.github.io/Logging_2181/klagomålsmail/A 45427-2023 FSC-klagomål mail.docx", "A 45427-2023")</f>
        <v/>
      </c>
      <c r="X26">
        <f>HYPERLINK("https://klasma.github.io/Logging_2181/tillsyn/A 45427-2023 tillsynsbegäran.docx", "A 45427-2023")</f>
        <v/>
      </c>
      <c r="Y26">
        <f>HYPERLINK("https://klasma.github.io/Logging_2181/tillsynsmail/A 45427-2023 tillsynsbegäran mail.docx", "A 45427-2023")</f>
        <v/>
      </c>
    </row>
    <row r="27" ht="15" customHeight="1">
      <c r="A27" t="inlineStr">
        <is>
          <t>A 40434-2025</t>
        </is>
      </c>
      <c r="B27" s="1" t="n">
        <v>45895.61741898148</v>
      </c>
      <c r="C27" s="1" t="n">
        <v>45957</v>
      </c>
      <c r="D27" t="inlineStr">
        <is>
          <t>GÄVLEBORGS LÄN</t>
        </is>
      </c>
      <c r="E27" t="inlineStr">
        <is>
          <t>SANDVIKEN</t>
        </is>
      </c>
      <c r="G27" t="n">
        <v>11.7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HYPERLINK("https://klasma.github.io/Logging_2181/artfynd/A 40434-2025 artfynd.xlsx", "A 40434-2025")</f>
        <v/>
      </c>
      <c r="T27">
        <f>HYPERLINK("https://klasma.github.io/Logging_2181/kartor/A 40434-2025 karta.png", "A 40434-2025")</f>
        <v/>
      </c>
      <c r="V27">
        <f>HYPERLINK("https://klasma.github.io/Logging_2181/klagomål/A 40434-2025 FSC-klagomål.docx", "A 40434-2025")</f>
        <v/>
      </c>
      <c r="W27">
        <f>HYPERLINK("https://klasma.github.io/Logging_2181/klagomålsmail/A 40434-2025 FSC-klagomål mail.docx", "A 40434-2025")</f>
        <v/>
      </c>
      <c r="X27">
        <f>HYPERLINK("https://klasma.github.io/Logging_2181/tillsyn/A 40434-2025 tillsynsbegäran.docx", "A 40434-2025")</f>
        <v/>
      </c>
      <c r="Y27">
        <f>HYPERLINK("https://klasma.github.io/Logging_2181/tillsynsmail/A 40434-2025 tillsynsbegäran mail.docx", "A 40434-2025")</f>
        <v/>
      </c>
    </row>
    <row r="28" ht="15" customHeight="1">
      <c r="A28" t="inlineStr">
        <is>
          <t>A 311-2024</t>
        </is>
      </c>
      <c r="B28" s="1" t="n">
        <v>45295.51502314815</v>
      </c>
      <c r="C28" s="1" t="n">
        <v>45957</v>
      </c>
      <c r="D28" t="inlineStr">
        <is>
          <t>GÄVLEBORGS LÄN</t>
        </is>
      </c>
      <c r="E28" t="inlineStr">
        <is>
          <t>SANDVIKEN</t>
        </is>
      </c>
      <c r="G28" t="n">
        <v>1.3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Plattlummer</t>
        </is>
      </c>
      <c r="S28">
        <f>HYPERLINK("https://klasma.github.io/Logging_2181/artfynd/A 311-2024 artfynd.xlsx", "A 311-2024")</f>
        <v/>
      </c>
      <c r="T28">
        <f>HYPERLINK("https://klasma.github.io/Logging_2181/kartor/A 311-2024 karta.png", "A 311-2024")</f>
        <v/>
      </c>
      <c r="V28">
        <f>HYPERLINK("https://klasma.github.io/Logging_2181/klagomål/A 311-2024 FSC-klagomål.docx", "A 311-2024")</f>
        <v/>
      </c>
      <c r="W28">
        <f>HYPERLINK("https://klasma.github.io/Logging_2181/klagomålsmail/A 311-2024 FSC-klagomål mail.docx", "A 311-2024")</f>
        <v/>
      </c>
      <c r="X28">
        <f>HYPERLINK("https://klasma.github.io/Logging_2181/tillsyn/A 311-2024 tillsynsbegäran.docx", "A 311-2024")</f>
        <v/>
      </c>
      <c r="Y28">
        <f>HYPERLINK("https://klasma.github.io/Logging_2181/tillsynsmail/A 311-2024 tillsynsbegäran mail.docx", "A 311-2024")</f>
        <v/>
      </c>
    </row>
    <row r="29" ht="15" customHeight="1">
      <c r="A29" t="inlineStr">
        <is>
          <t>A 54335-2024</t>
        </is>
      </c>
      <c r="B29" s="1" t="n">
        <v>45617.38313657408</v>
      </c>
      <c r="C29" s="1" t="n">
        <v>45957</v>
      </c>
      <c r="D29" t="inlineStr">
        <is>
          <t>GÄVLEBORGS LÄN</t>
        </is>
      </c>
      <c r="E29" t="inlineStr">
        <is>
          <t>SANDVIKEN</t>
        </is>
      </c>
      <c r="G29" t="n">
        <v>7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Väddnätfjäril</t>
        </is>
      </c>
      <c r="S29">
        <f>HYPERLINK("https://klasma.github.io/Logging_2181/artfynd/A 54335-2024 artfynd.xlsx", "A 54335-2024")</f>
        <v/>
      </c>
      <c r="T29">
        <f>HYPERLINK("https://klasma.github.io/Logging_2181/kartor/A 54335-2024 karta.png", "A 54335-2024")</f>
        <v/>
      </c>
      <c r="V29">
        <f>HYPERLINK("https://klasma.github.io/Logging_2181/klagomål/A 54335-2024 FSC-klagomål.docx", "A 54335-2024")</f>
        <v/>
      </c>
      <c r="W29">
        <f>HYPERLINK("https://klasma.github.io/Logging_2181/klagomålsmail/A 54335-2024 FSC-klagomål mail.docx", "A 54335-2024")</f>
        <v/>
      </c>
      <c r="X29">
        <f>HYPERLINK("https://klasma.github.io/Logging_2181/tillsyn/A 54335-2024 tillsynsbegäran.docx", "A 54335-2024")</f>
        <v/>
      </c>
      <c r="Y29">
        <f>HYPERLINK("https://klasma.github.io/Logging_2181/tillsynsmail/A 54335-2024 tillsynsbegäran mail.docx", "A 54335-2024")</f>
        <v/>
      </c>
    </row>
    <row r="30" ht="15" customHeight="1">
      <c r="A30" t="inlineStr">
        <is>
          <t>A 15729-2022</t>
        </is>
      </c>
      <c r="B30" s="1" t="n">
        <v>44663</v>
      </c>
      <c r="C30" s="1" t="n">
        <v>45957</v>
      </c>
      <c r="D30" t="inlineStr">
        <is>
          <t>GÄVLEBORGS LÄN</t>
        </is>
      </c>
      <c r="E30" t="inlineStr">
        <is>
          <t>SANDVIKEN</t>
        </is>
      </c>
      <c r="G30" t="n">
        <v>2.1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HYPERLINK("https://klasma.github.io/Logging_2181/artfynd/A 15729-2022 artfynd.xlsx", "A 15729-2022")</f>
        <v/>
      </c>
      <c r="T30">
        <f>HYPERLINK("https://klasma.github.io/Logging_2181/kartor/A 15729-2022 karta.png", "A 15729-2022")</f>
        <v/>
      </c>
      <c r="U30">
        <f>HYPERLINK("https://klasma.github.io/Logging_2181/knärot/A 15729-2022 karta knärot.png", "A 15729-2022")</f>
        <v/>
      </c>
      <c r="V30">
        <f>HYPERLINK("https://klasma.github.io/Logging_2181/klagomål/A 15729-2022 FSC-klagomål.docx", "A 15729-2022")</f>
        <v/>
      </c>
      <c r="W30">
        <f>HYPERLINK("https://klasma.github.io/Logging_2181/klagomålsmail/A 15729-2022 FSC-klagomål mail.docx", "A 15729-2022")</f>
        <v/>
      </c>
      <c r="X30">
        <f>HYPERLINK("https://klasma.github.io/Logging_2181/tillsyn/A 15729-2022 tillsynsbegäran.docx", "A 15729-2022")</f>
        <v/>
      </c>
      <c r="Y30">
        <f>HYPERLINK("https://klasma.github.io/Logging_2181/tillsynsmail/A 15729-2022 tillsynsbegäran mail.docx", "A 15729-2022")</f>
        <v/>
      </c>
    </row>
    <row r="31" ht="15" customHeight="1">
      <c r="A31" t="inlineStr">
        <is>
          <t>A 17653-2025</t>
        </is>
      </c>
      <c r="B31" s="1" t="n">
        <v>45758.33842592593</v>
      </c>
      <c r="C31" s="1" t="n">
        <v>45957</v>
      </c>
      <c r="D31" t="inlineStr">
        <is>
          <t>GÄVLEBORGS LÄN</t>
        </is>
      </c>
      <c r="E31" t="inlineStr">
        <is>
          <t>SANDVIKEN</t>
        </is>
      </c>
      <c r="F31" t="inlineStr">
        <is>
          <t>Bergvik skog öst AB</t>
        </is>
      </c>
      <c r="G31" t="n">
        <v>2.5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HYPERLINK("https://klasma.github.io/Logging_2181/artfynd/A 17653-2025 artfynd.xlsx", "A 17653-2025")</f>
        <v/>
      </c>
      <c r="T31">
        <f>HYPERLINK("https://klasma.github.io/Logging_2181/kartor/A 17653-2025 karta.png", "A 17653-2025")</f>
        <v/>
      </c>
      <c r="V31">
        <f>HYPERLINK("https://klasma.github.io/Logging_2181/klagomål/A 17653-2025 FSC-klagomål.docx", "A 17653-2025")</f>
        <v/>
      </c>
      <c r="W31">
        <f>HYPERLINK("https://klasma.github.io/Logging_2181/klagomålsmail/A 17653-2025 FSC-klagomål mail.docx", "A 17653-2025")</f>
        <v/>
      </c>
      <c r="X31">
        <f>HYPERLINK("https://klasma.github.io/Logging_2181/tillsyn/A 17653-2025 tillsynsbegäran.docx", "A 17653-2025")</f>
        <v/>
      </c>
      <c r="Y31">
        <f>HYPERLINK("https://klasma.github.io/Logging_2181/tillsynsmail/A 17653-2025 tillsynsbegäran mail.docx", "A 17653-2025")</f>
        <v/>
      </c>
    </row>
    <row r="32" ht="15" customHeight="1">
      <c r="A32" t="inlineStr">
        <is>
          <t>A 6378-2023</t>
        </is>
      </c>
      <c r="B32" s="1" t="n">
        <v>44965</v>
      </c>
      <c r="C32" s="1" t="n">
        <v>45957</v>
      </c>
      <c r="D32" t="inlineStr">
        <is>
          <t>GÄVLEBORGS LÄN</t>
        </is>
      </c>
      <c r="E32" t="inlineStr">
        <is>
          <t>SANDVIKEN</t>
        </is>
      </c>
      <c r="G32" t="n">
        <v>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Rödvingetrast</t>
        </is>
      </c>
      <c r="S32">
        <f>HYPERLINK("https://klasma.github.io/Logging_2181/artfynd/A 6378-2023 artfynd.xlsx", "A 6378-2023")</f>
        <v/>
      </c>
      <c r="T32">
        <f>HYPERLINK("https://klasma.github.io/Logging_2181/kartor/A 6378-2023 karta.png", "A 6378-2023")</f>
        <v/>
      </c>
      <c r="V32">
        <f>HYPERLINK("https://klasma.github.io/Logging_2181/klagomål/A 6378-2023 FSC-klagomål.docx", "A 6378-2023")</f>
        <v/>
      </c>
      <c r="W32">
        <f>HYPERLINK("https://klasma.github.io/Logging_2181/klagomålsmail/A 6378-2023 FSC-klagomål mail.docx", "A 6378-2023")</f>
        <v/>
      </c>
      <c r="X32">
        <f>HYPERLINK("https://klasma.github.io/Logging_2181/tillsyn/A 6378-2023 tillsynsbegäran.docx", "A 6378-2023")</f>
        <v/>
      </c>
      <c r="Y32">
        <f>HYPERLINK("https://klasma.github.io/Logging_2181/tillsynsmail/A 6378-2023 tillsynsbegäran mail.docx", "A 6378-2023")</f>
        <v/>
      </c>
      <c r="Z32">
        <f>HYPERLINK("https://klasma.github.io/Logging_2181/fåglar/A 6378-2023 prioriterade fågelarter.docx", "A 6378-2023")</f>
        <v/>
      </c>
    </row>
    <row r="33" ht="15" customHeight="1">
      <c r="A33" t="inlineStr">
        <is>
          <t>A 5015-2023</t>
        </is>
      </c>
      <c r="B33" s="1" t="n">
        <v>44958</v>
      </c>
      <c r="C33" s="1" t="n">
        <v>45957</v>
      </c>
      <c r="D33" t="inlineStr">
        <is>
          <t>GÄVLEBORGS LÄN</t>
        </is>
      </c>
      <c r="E33" t="inlineStr">
        <is>
          <t>SANDVIKEN</t>
        </is>
      </c>
      <c r="G33" t="n">
        <v>7.8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Slåtterfibbla</t>
        </is>
      </c>
      <c r="S33">
        <f>HYPERLINK("https://klasma.github.io/Logging_2181/artfynd/A 5015-2023 artfynd.xlsx", "A 5015-2023")</f>
        <v/>
      </c>
      <c r="T33">
        <f>HYPERLINK("https://klasma.github.io/Logging_2181/kartor/A 5015-2023 karta.png", "A 5015-2023")</f>
        <v/>
      </c>
      <c r="V33">
        <f>HYPERLINK("https://klasma.github.io/Logging_2181/klagomål/A 5015-2023 FSC-klagomål.docx", "A 5015-2023")</f>
        <v/>
      </c>
      <c r="W33">
        <f>HYPERLINK("https://klasma.github.io/Logging_2181/klagomålsmail/A 5015-2023 FSC-klagomål mail.docx", "A 5015-2023")</f>
        <v/>
      </c>
      <c r="X33">
        <f>HYPERLINK("https://klasma.github.io/Logging_2181/tillsyn/A 5015-2023 tillsynsbegäran.docx", "A 5015-2023")</f>
        <v/>
      </c>
      <c r="Y33">
        <f>HYPERLINK("https://klasma.github.io/Logging_2181/tillsynsmail/A 5015-2023 tillsynsbegäran mail.docx", "A 5015-2023")</f>
        <v/>
      </c>
    </row>
    <row r="34" ht="15" customHeight="1">
      <c r="A34" t="inlineStr">
        <is>
          <t>A 51162-2022</t>
        </is>
      </c>
      <c r="B34" s="1" t="n">
        <v>44868</v>
      </c>
      <c r="C34" s="1" t="n">
        <v>45957</v>
      </c>
      <c r="D34" t="inlineStr">
        <is>
          <t>GÄVLEBORGS LÄN</t>
        </is>
      </c>
      <c r="E34" t="inlineStr">
        <is>
          <t>SANDVIKEN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5533-2021</t>
        </is>
      </c>
      <c r="B35" s="1" t="n">
        <v>44230</v>
      </c>
      <c r="C35" s="1" t="n">
        <v>45957</v>
      </c>
      <c r="D35" t="inlineStr">
        <is>
          <t>GÄVLEBORGS LÄN</t>
        </is>
      </c>
      <c r="E35" t="inlineStr">
        <is>
          <t>SANDVIKEN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63086-2021</t>
        </is>
      </c>
      <c r="B36" s="1" t="n">
        <v>44505.57928240741</v>
      </c>
      <c r="C36" s="1" t="n">
        <v>45957</v>
      </c>
      <c r="D36" t="inlineStr">
        <is>
          <t>GÄVLEBORGS LÄN</t>
        </is>
      </c>
      <c r="E36" t="inlineStr">
        <is>
          <t>SANDVIKEN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50277-2022</t>
        </is>
      </c>
      <c r="B37" s="1" t="n">
        <v>44865.77954861111</v>
      </c>
      <c r="C37" s="1" t="n">
        <v>45957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41861-2022</t>
        </is>
      </c>
      <c r="B38" s="1" t="n">
        <v>44829.71965277778</v>
      </c>
      <c r="C38" s="1" t="n">
        <v>45957</v>
      </c>
      <c r="D38" t="inlineStr">
        <is>
          <t>GÄVLEBORGS LÄN</t>
        </is>
      </c>
      <c r="E38" t="inlineStr">
        <is>
          <t>SANDVIKEN</t>
        </is>
      </c>
      <c r="F38" t="inlineStr">
        <is>
          <t>Sveaskog</t>
        </is>
      </c>
      <c r="G38" t="n">
        <v>18.2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31419-2022</t>
        </is>
      </c>
      <c r="B39" s="1" t="n">
        <v>44774.70063657407</v>
      </c>
      <c r="C39" s="1" t="n">
        <v>45957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50876-2021</t>
        </is>
      </c>
      <c r="B40" s="1" t="n">
        <v>44460</v>
      </c>
      <c r="C40" s="1" t="n">
        <v>45957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64068-2021</t>
        </is>
      </c>
      <c r="B41" s="1" t="n">
        <v>44510.39528935185</v>
      </c>
      <c r="C41" s="1" t="n">
        <v>45957</v>
      </c>
      <c r="D41" t="inlineStr">
        <is>
          <t>GÄVLEBORGS LÄN</t>
        </is>
      </c>
      <c r="E41" t="inlineStr">
        <is>
          <t>SANDVIKEN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63084-2021</t>
        </is>
      </c>
      <c r="B42" s="1" t="n">
        <v>44505.57767361111</v>
      </c>
      <c r="C42" s="1" t="n">
        <v>45957</v>
      </c>
      <c r="D42" t="inlineStr">
        <is>
          <t>GÄVLEBORGS LÄN</t>
        </is>
      </c>
      <c r="E42" t="inlineStr">
        <is>
          <t>SANDVIKEN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65025-2020</t>
        </is>
      </c>
      <c r="B43" s="1" t="n">
        <v>44172.48135416667</v>
      </c>
      <c r="C43" s="1" t="n">
        <v>45957</v>
      </c>
      <c r="D43" t="inlineStr">
        <is>
          <t>GÄVLEBORGS LÄN</t>
        </is>
      </c>
      <c r="E43" t="inlineStr">
        <is>
          <t>SANDVIKEN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25056-2021</t>
        </is>
      </c>
      <c r="B44" s="1" t="n">
        <v>44341.60780092593</v>
      </c>
      <c r="C44" s="1" t="n">
        <v>45957</v>
      </c>
      <c r="D44" t="inlineStr">
        <is>
          <t>GÄVLEBORGS LÄN</t>
        </is>
      </c>
      <c r="E44" t="inlineStr">
        <is>
          <t>SANDVIKEN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61729-2021</t>
        </is>
      </c>
      <c r="B45" s="1" t="n">
        <v>44501.61454861111</v>
      </c>
      <c r="C45" s="1" t="n">
        <v>45957</v>
      </c>
      <c r="D45" t="inlineStr">
        <is>
          <t>GÄVLEBORGS LÄN</t>
        </is>
      </c>
      <c r="E45" t="inlineStr">
        <is>
          <t>SANDVIKEN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45985-2021</t>
        </is>
      </c>
      <c r="B46" s="1" t="n">
        <v>44441</v>
      </c>
      <c r="C46" s="1" t="n">
        <v>45957</v>
      </c>
      <c r="D46" t="inlineStr">
        <is>
          <t>GÄVLEBORGS LÄN</t>
        </is>
      </c>
      <c r="E46" t="inlineStr">
        <is>
          <t>SANDVIKEN</t>
        </is>
      </c>
      <c r="F46" t="inlineStr">
        <is>
          <t>Sveaskog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28739-2021</t>
        </is>
      </c>
      <c r="B47" s="1" t="n">
        <v>44357</v>
      </c>
      <c r="C47" s="1" t="n">
        <v>45957</v>
      </c>
      <c r="D47" t="inlineStr">
        <is>
          <t>GÄVLEBORGS LÄN</t>
        </is>
      </c>
      <c r="E47" t="inlineStr">
        <is>
          <t>SANDVIKEN</t>
        </is>
      </c>
      <c r="G47" t="n">
        <v>6.9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12971-2021</t>
        </is>
      </c>
      <c r="B48" s="1" t="n">
        <v>44271</v>
      </c>
      <c r="C48" s="1" t="n">
        <v>45957</v>
      </c>
      <c r="D48" t="inlineStr">
        <is>
          <t>GÄVLEBORGS LÄN</t>
        </is>
      </c>
      <c r="E48" t="inlineStr">
        <is>
          <t>SANDVIKEN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14277-2021</t>
        </is>
      </c>
      <c r="B49" s="1" t="n">
        <v>44278.63457175926</v>
      </c>
      <c r="C49" s="1" t="n">
        <v>45957</v>
      </c>
      <c r="D49" t="inlineStr">
        <is>
          <t>GÄVLEBORGS LÄN</t>
        </is>
      </c>
      <c r="E49" t="inlineStr">
        <is>
          <t>SANDVIKEN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21297-2022</t>
        </is>
      </c>
      <c r="B50" s="1" t="n">
        <v>44705</v>
      </c>
      <c r="C50" s="1" t="n">
        <v>45957</v>
      </c>
      <c r="D50" t="inlineStr">
        <is>
          <t>GÄVLEBORGS LÄN</t>
        </is>
      </c>
      <c r="E50" t="inlineStr">
        <is>
          <t>SANDVIKEN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65270-2021</t>
        </is>
      </c>
      <c r="B51" s="1" t="n">
        <v>44515</v>
      </c>
      <c r="C51" s="1" t="n">
        <v>45957</v>
      </c>
      <c r="D51" t="inlineStr">
        <is>
          <t>GÄVLEBORGS LÄN</t>
        </is>
      </c>
      <c r="E51" t="inlineStr">
        <is>
          <t>SANDVIKEN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40926-2021</t>
        </is>
      </c>
      <c r="B52" s="1" t="n">
        <v>44421</v>
      </c>
      <c r="C52" s="1" t="n">
        <v>45957</v>
      </c>
      <c r="D52" t="inlineStr">
        <is>
          <t>GÄVLEBORGS LÄN</t>
        </is>
      </c>
      <c r="E52" t="inlineStr">
        <is>
          <t>SANDVIKEN</t>
        </is>
      </c>
      <c r="F52" t="inlineStr">
        <is>
          <t>Naturvårdsverket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18483-2021</t>
        </is>
      </c>
      <c r="B53" s="1" t="n">
        <v>44306.37357638889</v>
      </c>
      <c r="C53" s="1" t="n">
        <v>45957</v>
      </c>
      <c r="D53" t="inlineStr">
        <is>
          <t>GÄVLEBORGS LÄN</t>
        </is>
      </c>
      <c r="E53" t="inlineStr">
        <is>
          <t>SANDVIKEN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47632-2021</t>
        </is>
      </c>
      <c r="B54" s="1" t="n">
        <v>44448</v>
      </c>
      <c r="C54" s="1" t="n">
        <v>45957</v>
      </c>
      <c r="D54" t="inlineStr">
        <is>
          <t>GÄVLEBORGS LÄN</t>
        </is>
      </c>
      <c r="E54" t="inlineStr">
        <is>
          <t>SANDVIKEN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33410-2021</t>
        </is>
      </c>
      <c r="B55" s="1" t="n">
        <v>44377</v>
      </c>
      <c r="C55" s="1" t="n">
        <v>45957</v>
      </c>
      <c r="D55" t="inlineStr">
        <is>
          <t>GÄVLEBORGS LÄN</t>
        </is>
      </c>
      <c r="E55" t="inlineStr">
        <is>
          <t>SANDVIKEN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43465-2021</t>
        </is>
      </c>
      <c r="B56" s="1" t="n">
        <v>44432.72325231481</v>
      </c>
      <c r="C56" s="1" t="n">
        <v>45957</v>
      </c>
      <c r="D56" t="inlineStr">
        <is>
          <t>GÄVLEBORGS LÄN</t>
        </is>
      </c>
      <c r="E56" t="inlineStr">
        <is>
          <t>SANDVIKEN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30391-2022</t>
        </is>
      </c>
      <c r="B57" s="1" t="n">
        <v>44760.79641203704</v>
      </c>
      <c r="C57" s="1" t="n">
        <v>45957</v>
      </c>
      <c r="D57" t="inlineStr">
        <is>
          <t>GÄVLEBORGS LÄN</t>
        </is>
      </c>
      <c r="E57" t="inlineStr">
        <is>
          <t>SANDVIKEN</t>
        </is>
      </c>
      <c r="F57" t="inlineStr">
        <is>
          <t>Sveaskog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68791-2020</t>
        </is>
      </c>
      <c r="B58" s="1" t="n">
        <v>44187</v>
      </c>
      <c r="C58" s="1" t="n">
        <v>45957</v>
      </c>
      <c r="D58" t="inlineStr">
        <is>
          <t>GÄVLEBORGS LÄN</t>
        </is>
      </c>
      <c r="E58" t="inlineStr">
        <is>
          <t>SANDVIKEN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52276-2022</t>
        </is>
      </c>
      <c r="B59" s="1" t="n">
        <v>44873.65104166666</v>
      </c>
      <c r="C59" s="1" t="n">
        <v>45957</v>
      </c>
      <c r="D59" t="inlineStr">
        <is>
          <t>GÄVLEBORGS LÄN</t>
        </is>
      </c>
      <c r="E59" t="inlineStr">
        <is>
          <t>SANDVIKEN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18496-2021</t>
        </is>
      </c>
      <c r="B60" s="1" t="n">
        <v>44306.39076388889</v>
      </c>
      <c r="C60" s="1" t="n">
        <v>45957</v>
      </c>
      <c r="D60" t="inlineStr">
        <is>
          <t>GÄVLEBORGS LÄN</t>
        </is>
      </c>
      <c r="E60" t="inlineStr">
        <is>
          <t>SANDVIKEN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55082-2021</t>
        </is>
      </c>
      <c r="B61" s="1" t="n">
        <v>44474.65907407407</v>
      </c>
      <c r="C61" s="1" t="n">
        <v>45957</v>
      </c>
      <c r="D61" t="inlineStr">
        <is>
          <t>GÄVLEBORGS LÄN</t>
        </is>
      </c>
      <c r="E61" t="inlineStr">
        <is>
          <t>SANDVIKEN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45992-2021</t>
        </is>
      </c>
      <c r="B62" s="1" t="n">
        <v>44441</v>
      </c>
      <c r="C62" s="1" t="n">
        <v>45957</v>
      </c>
      <c r="D62" t="inlineStr">
        <is>
          <t>GÄVLEBORGS LÄN</t>
        </is>
      </c>
      <c r="E62" t="inlineStr">
        <is>
          <t>SANDVIKEN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47720-2022</t>
        </is>
      </c>
      <c r="B63" s="1" t="n">
        <v>44854</v>
      </c>
      <c r="C63" s="1" t="n">
        <v>45957</v>
      </c>
      <c r="D63" t="inlineStr">
        <is>
          <t>GÄVLEBORGS LÄN</t>
        </is>
      </c>
      <c r="E63" t="inlineStr">
        <is>
          <t>SANDVIKEN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8881-2021</t>
        </is>
      </c>
      <c r="B64" s="1" t="n">
        <v>44247</v>
      </c>
      <c r="C64" s="1" t="n">
        <v>45957</v>
      </c>
      <c r="D64" t="inlineStr">
        <is>
          <t>GÄVLEBORGS LÄN</t>
        </is>
      </c>
      <c r="E64" t="inlineStr">
        <is>
          <t>SANDVIKEN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64720-2021</t>
        </is>
      </c>
      <c r="B65" s="1" t="n">
        <v>44512.376875</v>
      </c>
      <c r="C65" s="1" t="n">
        <v>45957</v>
      </c>
      <c r="D65" t="inlineStr">
        <is>
          <t>GÄVLEBORGS LÄN</t>
        </is>
      </c>
      <c r="E65" t="inlineStr">
        <is>
          <t>SANDVIKEN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53258-2022</t>
        </is>
      </c>
      <c r="B66" s="1" t="n">
        <v>44876</v>
      </c>
      <c r="C66" s="1" t="n">
        <v>45957</v>
      </c>
      <c r="D66" t="inlineStr">
        <is>
          <t>GÄVLEBORGS LÄN</t>
        </is>
      </c>
      <c r="E66" t="inlineStr">
        <is>
          <t>SANDVIKEN</t>
        </is>
      </c>
      <c r="F66" t="inlineStr">
        <is>
          <t>Sveaskog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11923-2022</t>
        </is>
      </c>
      <c r="B67" s="1" t="n">
        <v>44635.50788194445</v>
      </c>
      <c r="C67" s="1" t="n">
        <v>45957</v>
      </c>
      <c r="D67" t="inlineStr">
        <is>
          <t>GÄVLEBORGS LÄN</t>
        </is>
      </c>
      <c r="E67" t="inlineStr">
        <is>
          <t>SANDVIKEN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5825-2022</t>
        </is>
      </c>
      <c r="B68" s="1" t="n">
        <v>44596</v>
      </c>
      <c r="C68" s="1" t="n">
        <v>45957</v>
      </c>
      <c r="D68" t="inlineStr">
        <is>
          <t>GÄVLEBORGS LÄN</t>
        </is>
      </c>
      <c r="E68" t="inlineStr">
        <is>
          <t>SANDVIKEN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5610-2022</t>
        </is>
      </c>
      <c r="B69" s="1" t="n">
        <v>44595.69634259259</v>
      </c>
      <c r="C69" s="1" t="n">
        <v>45957</v>
      </c>
      <c r="D69" t="inlineStr">
        <is>
          <t>GÄVLEBORGS LÄN</t>
        </is>
      </c>
      <c r="E69" t="inlineStr">
        <is>
          <t>SANDVIKEN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55848-2020</t>
        </is>
      </c>
      <c r="B70" s="1" t="n">
        <v>44132</v>
      </c>
      <c r="C70" s="1" t="n">
        <v>45957</v>
      </c>
      <c r="D70" t="inlineStr">
        <is>
          <t>GÄVLEBORGS LÄN</t>
        </is>
      </c>
      <c r="E70" t="inlineStr">
        <is>
          <t>SANDVIKEN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60405-2021</t>
        </is>
      </c>
      <c r="B71" s="1" t="n">
        <v>44496</v>
      </c>
      <c r="C71" s="1" t="n">
        <v>45957</v>
      </c>
      <c r="D71" t="inlineStr">
        <is>
          <t>GÄVLEBORGS LÄN</t>
        </is>
      </c>
      <c r="E71" t="inlineStr">
        <is>
          <t>SANDVIKEN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61616-2021</t>
        </is>
      </c>
      <c r="B72" s="1" t="n">
        <v>44501.48219907407</v>
      </c>
      <c r="C72" s="1" t="n">
        <v>45957</v>
      </c>
      <c r="D72" t="inlineStr">
        <is>
          <t>GÄVLEBORGS LÄN</t>
        </is>
      </c>
      <c r="E72" t="inlineStr">
        <is>
          <t>SANDVIKEN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66590-2021</t>
        </is>
      </c>
      <c r="B73" s="1" t="n">
        <v>44519.46857638889</v>
      </c>
      <c r="C73" s="1" t="n">
        <v>45957</v>
      </c>
      <c r="D73" t="inlineStr">
        <is>
          <t>GÄVLEBORGS LÄN</t>
        </is>
      </c>
      <c r="E73" t="inlineStr">
        <is>
          <t>SANDVIKEN</t>
        </is>
      </c>
      <c r="G73" t="n">
        <v>7.2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68787-2020</t>
        </is>
      </c>
      <c r="B74" s="1" t="n">
        <v>44187.47744212963</v>
      </c>
      <c r="C74" s="1" t="n">
        <v>45957</v>
      </c>
      <c r="D74" t="inlineStr">
        <is>
          <t>GÄVLEBORGS LÄN</t>
        </is>
      </c>
      <c r="E74" t="inlineStr">
        <is>
          <t>SANDVIKEN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5430-2022</t>
        </is>
      </c>
      <c r="B75" s="1" t="n">
        <v>44595</v>
      </c>
      <c r="C75" s="1" t="n">
        <v>45957</v>
      </c>
      <c r="D75" t="inlineStr">
        <is>
          <t>GÄVLEBORGS LÄN</t>
        </is>
      </c>
      <c r="E75" t="inlineStr">
        <is>
          <t>SANDVIKEN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46854-2021</t>
        </is>
      </c>
      <c r="B76" s="1" t="n">
        <v>44446.38486111111</v>
      </c>
      <c r="C76" s="1" t="n">
        <v>45957</v>
      </c>
      <c r="D76" t="inlineStr">
        <is>
          <t>GÄVLEBORGS LÄN</t>
        </is>
      </c>
      <c r="E76" t="inlineStr">
        <is>
          <t>SANDVIKEN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64387-2020</t>
        </is>
      </c>
      <c r="B77" s="1" t="n">
        <v>44168</v>
      </c>
      <c r="C77" s="1" t="n">
        <v>45957</v>
      </c>
      <c r="D77" t="inlineStr">
        <is>
          <t>GÄVLEBORGS LÄN</t>
        </is>
      </c>
      <c r="E77" t="inlineStr">
        <is>
          <t>SANDVIKEN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35525-2022</t>
        </is>
      </c>
      <c r="B78" s="1" t="n">
        <v>44799.29469907407</v>
      </c>
      <c r="C78" s="1" t="n">
        <v>45957</v>
      </c>
      <c r="D78" t="inlineStr">
        <is>
          <t>GÄVLEBORGS LÄN</t>
        </is>
      </c>
      <c r="E78" t="inlineStr">
        <is>
          <t>SANDVIKEN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52763-2022</t>
        </is>
      </c>
      <c r="B79" s="1" t="n">
        <v>44875.32665509259</v>
      </c>
      <c r="C79" s="1" t="n">
        <v>45957</v>
      </c>
      <c r="D79" t="inlineStr">
        <is>
          <t>GÄVLEBORGS LÄN</t>
        </is>
      </c>
      <c r="E79" t="inlineStr">
        <is>
          <t>SANDVIKEN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52765-2022</t>
        </is>
      </c>
      <c r="B80" s="1" t="n">
        <v>44875</v>
      </c>
      <c r="C80" s="1" t="n">
        <v>45957</v>
      </c>
      <c r="D80" t="inlineStr">
        <is>
          <t>GÄVLEBORGS LÄN</t>
        </is>
      </c>
      <c r="E80" t="inlineStr">
        <is>
          <t>SANDVIKEN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16603-2022</t>
        </is>
      </c>
      <c r="B81" s="1" t="n">
        <v>44672</v>
      </c>
      <c r="C81" s="1" t="n">
        <v>45957</v>
      </c>
      <c r="D81" t="inlineStr">
        <is>
          <t>GÄVLEBORGS LÄN</t>
        </is>
      </c>
      <c r="E81" t="inlineStr">
        <is>
          <t>SANDVIKEN</t>
        </is>
      </c>
      <c r="F81" t="inlineStr">
        <is>
          <t>Bergvik skog öst AB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67180-2021</t>
        </is>
      </c>
      <c r="B82" s="1" t="n">
        <v>44523.44119212963</v>
      </c>
      <c r="C82" s="1" t="n">
        <v>45957</v>
      </c>
      <c r="D82" t="inlineStr">
        <is>
          <t>GÄVLEBORGS LÄN</t>
        </is>
      </c>
      <c r="E82" t="inlineStr">
        <is>
          <t>SANDVIKEN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11993-2022</t>
        </is>
      </c>
      <c r="B83" s="1" t="n">
        <v>44635.71787037037</v>
      </c>
      <c r="C83" s="1" t="n">
        <v>45957</v>
      </c>
      <c r="D83" t="inlineStr">
        <is>
          <t>GÄVLEBORGS LÄN</t>
        </is>
      </c>
      <c r="E83" t="inlineStr">
        <is>
          <t>SANDVIKEN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41862-2022</t>
        </is>
      </c>
      <c r="B84" s="1" t="n">
        <v>44829</v>
      </c>
      <c r="C84" s="1" t="n">
        <v>45957</v>
      </c>
      <c r="D84" t="inlineStr">
        <is>
          <t>GÄVLEBORGS LÄN</t>
        </is>
      </c>
      <c r="E84" t="inlineStr">
        <is>
          <t>SANDVIKEN</t>
        </is>
      </c>
      <c r="F84" t="inlineStr">
        <is>
          <t>Sveaskog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34930-2021</t>
        </is>
      </c>
      <c r="B85" s="1" t="n">
        <v>44383.56744212963</v>
      </c>
      <c r="C85" s="1" t="n">
        <v>45957</v>
      </c>
      <c r="D85" t="inlineStr">
        <is>
          <t>GÄVLEBORGS LÄN</t>
        </is>
      </c>
      <c r="E85" t="inlineStr">
        <is>
          <t>SANDVIKEN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49493-2022</t>
        </is>
      </c>
      <c r="B86" s="1" t="n">
        <v>44861</v>
      </c>
      <c r="C86" s="1" t="n">
        <v>45957</v>
      </c>
      <c r="D86" t="inlineStr">
        <is>
          <t>GÄVLEBORGS LÄN</t>
        </is>
      </c>
      <c r="E86" t="inlineStr">
        <is>
          <t>SANDVIKEN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26711-2022</t>
        </is>
      </c>
      <c r="B87" s="1" t="n">
        <v>44739.83524305555</v>
      </c>
      <c r="C87" s="1" t="n">
        <v>45957</v>
      </c>
      <c r="D87" t="inlineStr">
        <is>
          <t>GÄVLEBORGS LÄN</t>
        </is>
      </c>
      <c r="E87" t="inlineStr">
        <is>
          <t>SANDVIKEN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3285-2025</t>
        </is>
      </c>
      <c r="B88" s="1" t="n">
        <v>45679.6203125</v>
      </c>
      <c r="C88" s="1" t="n">
        <v>45957</v>
      </c>
      <c r="D88" t="inlineStr">
        <is>
          <t>GÄVLEBORGS LÄN</t>
        </is>
      </c>
      <c r="E88" t="inlineStr">
        <is>
          <t>SANDVIKEN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66902-2020</t>
        </is>
      </c>
      <c r="B89" s="1" t="n">
        <v>44180</v>
      </c>
      <c r="C89" s="1" t="n">
        <v>45957</v>
      </c>
      <c r="D89" t="inlineStr">
        <is>
          <t>GÄVLEBORGS LÄN</t>
        </is>
      </c>
      <c r="E89" t="inlineStr">
        <is>
          <t>SANDVIKEN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55411-2022</t>
        </is>
      </c>
      <c r="B90" s="1" t="n">
        <v>44887.58847222223</v>
      </c>
      <c r="C90" s="1" t="n">
        <v>45957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6947-2022</t>
        </is>
      </c>
      <c r="B91" s="1" t="n">
        <v>44603</v>
      </c>
      <c r="C91" s="1" t="n">
        <v>45957</v>
      </c>
      <c r="D91" t="inlineStr">
        <is>
          <t>GÄVLEBORGS LÄN</t>
        </is>
      </c>
      <c r="E91" t="inlineStr">
        <is>
          <t>SANDVIKEN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4511-2024</t>
        </is>
      </c>
      <c r="B92" s="1" t="n">
        <v>45327.6296412037</v>
      </c>
      <c r="C92" s="1" t="n">
        <v>45957</v>
      </c>
      <c r="D92" t="inlineStr">
        <is>
          <t>GÄVLEBORGS LÄN</t>
        </is>
      </c>
      <c r="E92" t="inlineStr">
        <is>
          <t>SANDVIKEN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30798-2022</t>
        </is>
      </c>
      <c r="B93" s="1" t="n">
        <v>44764.71993055556</v>
      </c>
      <c r="C93" s="1" t="n">
        <v>45957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20934-2021</t>
        </is>
      </c>
      <c r="B94" s="1" t="n">
        <v>44319.48326388889</v>
      </c>
      <c r="C94" s="1" t="n">
        <v>45957</v>
      </c>
      <c r="D94" t="inlineStr">
        <is>
          <t>GÄVLEBORGS LÄN</t>
        </is>
      </c>
      <c r="E94" t="inlineStr">
        <is>
          <t>SANDVIKEN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22654-2022</t>
        </is>
      </c>
      <c r="B95" s="1" t="n">
        <v>44714</v>
      </c>
      <c r="C95" s="1" t="n">
        <v>45957</v>
      </c>
      <c r="D95" t="inlineStr">
        <is>
          <t>GÄVLEBORGS LÄN</t>
        </is>
      </c>
      <c r="E95" t="inlineStr">
        <is>
          <t>SANDVIKEN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56667-2020</t>
        </is>
      </c>
      <c r="B96" s="1" t="n">
        <v>44137</v>
      </c>
      <c r="C96" s="1" t="n">
        <v>45957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39241-2022</t>
        </is>
      </c>
      <c r="B97" s="1" t="n">
        <v>44817</v>
      </c>
      <c r="C97" s="1" t="n">
        <v>45957</v>
      </c>
      <c r="D97" t="inlineStr">
        <is>
          <t>GÄVLEBORGS LÄN</t>
        </is>
      </c>
      <c r="E97" t="inlineStr">
        <is>
          <t>SANDVIKEN</t>
        </is>
      </c>
      <c r="F97" t="inlineStr">
        <is>
          <t>Bergvik skog öst AB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66345-2021</t>
        </is>
      </c>
      <c r="B98" s="1" t="n">
        <v>44518.5616087963</v>
      </c>
      <c r="C98" s="1" t="n">
        <v>45957</v>
      </c>
      <c r="D98" t="inlineStr">
        <is>
          <t>GÄVLEBORGS LÄN</t>
        </is>
      </c>
      <c r="E98" t="inlineStr">
        <is>
          <t>SANDVIKEN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17256-2024</t>
        </is>
      </c>
      <c r="B99" s="1" t="n">
        <v>45414.41319444445</v>
      </c>
      <c r="C99" s="1" t="n">
        <v>45957</v>
      </c>
      <c r="D99" t="inlineStr">
        <is>
          <t>GÄVLEBORGS LÄN</t>
        </is>
      </c>
      <c r="E99" t="inlineStr">
        <is>
          <t>SANDVIKEN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23854-2021</t>
        </is>
      </c>
      <c r="B100" s="1" t="n">
        <v>44335</v>
      </c>
      <c r="C100" s="1" t="n">
        <v>45957</v>
      </c>
      <c r="D100" t="inlineStr">
        <is>
          <t>GÄVLEBORGS LÄN</t>
        </is>
      </c>
      <c r="E100" t="inlineStr">
        <is>
          <t>SANDVIKEN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10260-2024</t>
        </is>
      </c>
      <c r="B101" s="1" t="n">
        <v>45365.42304398148</v>
      </c>
      <c r="C101" s="1" t="n">
        <v>45957</v>
      </c>
      <c r="D101" t="inlineStr">
        <is>
          <t>GÄVLEBORGS LÄN</t>
        </is>
      </c>
      <c r="E101" t="inlineStr">
        <is>
          <t>SANDVIKEN</t>
        </is>
      </c>
      <c r="F101" t="inlineStr">
        <is>
          <t>Kommuner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17544-2021</t>
        </is>
      </c>
      <c r="B102" s="1" t="n">
        <v>44299</v>
      </c>
      <c r="C102" s="1" t="n">
        <v>45957</v>
      </c>
      <c r="D102" t="inlineStr">
        <is>
          <t>GÄVLEBORGS LÄN</t>
        </is>
      </c>
      <c r="E102" t="inlineStr">
        <is>
          <t>SANDVIKEN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21610-2021</t>
        </is>
      </c>
      <c r="B103" s="1" t="n">
        <v>44321</v>
      </c>
      <c r="C103" s="1" t="n">
        <v>45957</v>
      </c>
      <c r="D103" t="inlineStr">
        <is>
          <t>GÄVLEBORGS LÄN</t>
        </is>
      </c>
      <c r="E103" t="inlineStr">
        <is>
          <t>SANDVIKEN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58983-2023</t>
        </is>
      </c>
      <c r="B104" s="1" t="n">
        <v>45252</v>
      </c>
      <c r="C104" s="1" t="n">
        <v>45957</v>
      </c>
      <c r="D104" t="inlineStr">
        <is>
          <t>GÄVLEBORGS LÄN</t>
        </is>
      </c>
      <c r="E104" t="inlineStr">
        <is>
          <t>SANDVIKEN</t>
        </is>
      </c>
      <c r="F104" t="inlineStr">
        <is>
          <t>Bergvik skog öst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63621-2021</t>
        </is>
      </c>
      <c r="B105" s="1" t="n">
        <v>44509</v>
      </c>
      <c r="C105" s="1" t="n">
        <v>45957</v>
      </c>
      <c r="D105" t="inlineStr">
        <is>
          <t>GÄVLEBORGS LÄN</t>
        </is>
      </c>
      <c r="E105" t="inlineStr">
        <is>
          <t>SANDVIKEN</t>
        </is>
      </c>
      <c r="F105" t="inlineStr">
        <is>
          <t>Kommuner</t>
        </is>
      </c>
      <c r="G105" t="n">
        <v>18.3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47718-2022</t>
        </is>
      </c>
      <c r="B106" s="1" t="n">
        <v>44854.60716435185</v>
      </c>
      <c r="C106" s="1" t="n">
        <v>45957</v>
      </c>
      <c r="D106" t="inlineStr">
        <is>
          <t>GÄVLEBORGS LÄN</t>
        </is>
      </c>
      <c r="E106" t="inlineStr">
        <is>
          <t>SANDVIKEN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34242-2021</t>
        </is>
      </c>
      <c r="B107" s="1" t="n">
        <v>44379.5612962963</v>
      </c>
      <c r="C107" s="1" t="n">
        <v>45957</v>
      </c>
      <c r="D107" t="inlineStr">
        <is>
          <t>GÄVLEBORGS LÄN</t>
        </is>
      </c>
      <c r="E107" t="inlineStr">
        <is>
          <t>SANDVIKEN</t>
        </is>
      </c>
      <c r="F107" t="inlineStr">
        <is>
          <t>Bergvik skog öst AB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56734-2021</t>
        </is>
      </c>
      <c r="B108" s="1" t="n">
        <v>44481.44684027778</v>
      </c>
      <c r="C108" s="1" t="n">
        <v>45957</v>
      </c>
      <c r="D108" t="inlineStr">
        <is>
          <t>GÄVLEBORGS LÄN</t>
        </is>
      </c>
      <c r="E108" t="inlineStr">
        <is>
          <t>SANDVIKEN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220-2021</t>
        </is>
      </c>
      <c r="B109" s="1" t="n">
        <v>44200</v>
      </c>
      <c r="C109" s="1" t="n">
        <v>45957</v>
      </c>
      <c r="D109" t="inlineStr">
        <is>
          <t>GÄVLEBORGS LÄN</t>
        </is>
      </c>
      <c r="E109" t="inlineStr">
        <is>
          <t>SANDVIKEN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42287-2021</t>
        </is>
      </c>
      <c r="B110" s="1" t="n">
        <v>44427.35351851852</v>
      </c>
      <c r="C110" s="1" t="n">
        <v>45957</v>
      </c>
      <c r="D110" t="inlineStr">
        <is>
          <t>GÄVLEBORGS LÄN</t>
        </is>
      </c>
      <c r="E110" t="inlineStr">
        <is>
          <t>SANDVIKEN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39170-2022</t>
        </is>
      </c>
      <c r="B111" s="1" t="n">
        <v>44817.4978125</v>
      </c>
      <c r="C111" s="1" t="n">
        <v>45957</v>
      </c>
      <c r="D111" t="inlineStr">
        <is>
          <t>GÄVLEBORGS LÄN</t>
        </is>
      </c>
      <c r="E111" t="inlineStr">
        <is>
          <t>SANDVIKEN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46177-2022</t>
        </is>
      </c>
      <c r="B112" s="1" t="n">
        <v>44847.49043981481</v>
      </c>
      <c r="C112" s="1" t="n">
        <v>45957</v>
      </c>
      <c r="D112" t="inlineStr">
        <is>
          <t>GÄVLEBORGS LÄN</t>
        </is>
      </c>
      <c r="E112" t="inlineStr">
        <is>
          <t>SANDVIKEN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61760-2020</t>
        </is>
      </c>
      <c r="B113" s="1" t="n">
        <v>44158</v>
      </c>
      <c r="C113" s="1" t="n">
        <v>45957</v>
      </c>
      <c r="D113" t="inlineStr">
        <is>
          <t>GÄVLEBORGS LÄN</t>
        </is>
      </c>
      <c r="E113" t="inlineStr">
        <is>
          <t>SANDVIKEN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36656-2024</t>
        </is>
      </c>
      <c r="B114" s="1" t="n">
        <v>45537.61835648148</v>
      </c>
      <c r="C114" s="1" t="n">
        <v>45957</v>
      </c>
      <c r="D114" t="inlineStr">
        <is>
          <t>GÄVLEBORGS LÄN</t>
        </is>
      </c>
      <c r="E114" t="inlineStr">
        <is>
          <t>SANDVIKEN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26355-2021</t>
        </is>
      </c>
      <c r="B115" s="1" t="n">
        <v>44347</v>
      </c>
      <c r="C115" s="1" t="n">
        <v>45957</v>
      </c>
      <c r="D115" t="inlineStr">
        <is>
          <t>GÄVLEBORGS LÄN</t>
        </is>
      </c>
      <c r="E115" t="inlineStr">
        <is>
          <t>SANDVIKEN</t>
        </is>
      </c>
      <c r="F115" t="inlineStr">
        <is>
          <t>Bergvik skog väst AB</t>
        </is>
      </c>
      <c r="G115" t="n">
        <v>10.1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65098-2023</t>
        </is>
      </c>
      <c r="B116" s="1" t="n">
        <v>45288.41835648148</v>
      </c>
      <c r="C116" s="1" t="n">
        <v>45957</v>
      </c>
      <c r="D116" t="inlineStr">
        <is>
          <t>GÄVLEBORGS LÄN</t>
        </is>
      </c>
      <c r="E116" t="inlineStr">
        <is>
          <t>SANDVIKEN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27987-2024</t>
        </is>
      </c>
      <c r="B117" s="1" t="n">
        <v>45476.4246875</v>
      </c>
      <c r="C117" s="1" t="n">
        <v>45957</v>
      </c>
      <c r="D117" t="inlineStr">
        <is>
          <t>GÄVLEBORGS LÄN</t>
        </is>
      </c>
      <c r="E117" t="inlineStr">
        <is>
          <t>SANDVIKEN</t>
        </is>
      </c>
      <c r="F117" t="inlineStr">
        <is>
          <t>Kommuner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17405-2025</t>
        </is>
      </c>
      <c r="B118" s="1" t="n">
        <v>45757.36209490741</v>
      </c>
      <c r="C118" s="1" t="n">
        <v>45957</v>
      </c>
      <c r="D118" t="inlineStr">
        <is>
          <t>GÄVLEBORGS LÄN</t>
        </is>
      </c>
      <c r="E118" t="inlineStr">
        <is>
          <t>SANDVIKEN</t>
        </is>
      </c>
      <c r="F118" t="inlineStr">
        <is>
          <t>Bergvik skog öst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16385-2023</t>
        </is>
      </c>
      <c r="B119" s="1" t="n">
        <v>45022</v>
      </c>
      <c r="C119" s="1" t="n">
        <v>45957</v>
      </c>
      <c r="D119" t="inlineStr">
        <is>
          <t>GÄVLEBORGS LÄN</t>
        </is>
      </c>
      <c r="E119" t="inlineStr">
        <is>
          <t>SANDVIKEN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37996-2024</t>
        </is>
      </c>
      <c r="B120" s="1" t="n">
        <v>45544.60001157408</v>
      </c>
      <c r="C120" s="1" t="n">
        <v>45957</v>
      </c>
      <c r="D120" t="inlineStr">
        <is>
          <t>GÄVLEBORGS LÄN</t>
        </is>
      </c>
      <c r="E120" t="inlineStr">
        <is>
          <t>SANDVIKEN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24764-2024</t>
        </is>
      </c>
      <c r="B121" s="1" t="n">
        <v>45460.6910300926</v>
      </c>
      <c r="C121" s="1" t="n">
        <v>45957</v>
      </c>
      <c r="D121" t="inlineStr">
        <is>
          <t>GÄVLEBORGS LÄN</t>
        </is>
      </c>
      <c r="E121" t="inlineStr">
        <is>
          <t>SANDVIKEN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46607-2025</t>
        </is>
      </c>
      <c r="B122" s="1" t="n">
        <v>45926.41520833333</v>
      </c>
      <c r="C122" s="1" t="n">
        <v>45957</v>
      </c>
      <c r="D122" t="inlineStr">
        <is>
          <t>GÄVLEBORGS LÄN</t>
        </is>
      </c>
      <c r="E122" t="inlineStr">
        <is>
          <t>SANDVIKEN</t>
        </is>
      </c>
      <c r="F122" t="inlineStr">
        <is>
          <t>Sveaskog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61820-2024</t>
        </is>
      </c>
      <c r="B123" s="1" t="n">
        <v>45649</v>
      </c>
      <c r="C123" s="1" t="n">
        <v>45957</v>
      </c>
      <c r="D123" t="inlineStr">
        <is>
          <t>GÄVLEBORGS LÄN</t>
        </is>
      </c>
      <c r="E123" t="inlineStr">
        <is>
          <t>SANDVIKEN</t>
        </is>
      </c>
      <c r="G123" t="n">
        <v>11.1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46618-2025</t>
        </is>
      </c>
      <c r="B124" s="1" t="n">
        <v>45926.43328703703</v>
      </c>
      <c r="C124" s="1" t="n">
        <v>45957</v>
      </c>
      <c r="D124" t="inlineStr">
        <is>
          <t>GÄVLEBORGS LÄN</t>
        </is>
      </c>
      <c r="E124" t="inlineStr">
        <is>
          <t>SANDVIKEN</t>
        </is>
      </c>
      <c r="F124" t="inlineStr">
        <is>
          <t>Sveaskog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24992-2023</t>
        </is>
      </c>
      <c r="B125" s="1" t="n">
        <v>45085.64475694444</v>
      </c>
      <c r="C125" s="1" t="n">
        <v>45957</v>
      </c>
      <c r="D125" t="inlineStr">
        <is>
          <t>GÄVLEBORGS LÄN</t>
        </is>
      </c>
      <c r="E125" t="inlineStr">
        <is>
          <t>SANDVIKEN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46621-2025</t>
        </is>
      </c>
      <c r="B126" s="1" t="n">
        <v>45926.4384375</v>
      </c>
      <c r="C126" s="1" t="n">
        <v>45957</v>
      </c>
      <c r="D126" t="inlineStr">
        <is>
          <t>GÄVLEBORGS LÄN</t>
        </is>
      </c>
      <c r="E126" t="inlineStr">
        <is>
          <t>SANDVIKEN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46269-2025</t>
        </is>
      </c>
      <c r="B127" s="1" t="n">
        <v>45925.36886574074</v>
      </c>
      <c r="C127" s="1" t="n">
        <v>45957</v>
      </c>
      <c r="D127" t="inlineStr">
        <is>
          <t>GÄVLEBORGS LÄN</t>
        </is>
      </c>
      <c r="E127" t="inlineStr">
        <is>
          <t>SANDVIKEN</t>
        </is>
      </c>
      <c r="G127" t="n">
        <v>10.3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46321-2025</t>
        </is>
      </c>
      <c r="B128" s="1" t="n">
        <v>45925.44876157407</v>
      </c>
      <c r="C128" s="1" t="n">
        <v>45957</v>
      </c>
      <c r="D128" t="inlineStr">
        <is>
          <t>GÄVLEBORGS LÄN</t>
        </is>
      </c>
      <c r="E128" t="inlineStr">
        <is>
          <t>SANDVIKEN</t>
        </is>
      </c>
      <c r="G128" t="n">
        <v>6.2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61774-2024</t>
        </is>
      </c>
      <c r="B129" s="1" t="n">
        <v>45649.46215277778</v>
      </c>
      <c r="C129" s="1" t="n">
        <v>45957</v>
      </c>
      <c r="D129" t="inlineStr">
        <is>
          <t>GÄVLEBORGS LÄN</t>
        </is>
      </c>
      <c r="E129" t="inlineStr">
        <is>
          <t>SANDVIKEN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38673-2025</t>
        </is>
      </c>
      <c r="B130" s="1" t="n">
        <v>45884.63460648148</v>
      </c>
      <c r="C130" s="1" t="n">
        <v>45957</v>
      </c>
      <c r="D130" t="inlineStr">
        <is>
          <t>GÄVLEBORGS LÄN</t>
        </is>
      </c>
      <c r="E130" t="inlineStr">
        <is>
          <t>SANDVIKEN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4502-2024</t>
        </is>
      </c>
      <c r="B131" s="1" t="n">
        <v>45327</v>
      </c>
      <c r="C131" s="1" t="n">
        <v>45957</v>
      </c>
      <c r="D131" t="inlineStr">
        <is>
          <t>GÄVLEBORGS LÄN</t>
        </is>
      </c>
      <c r="E131" t="inlineStr">
        <is>
          <t>SANDVIKEN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20873-2025</t>
        </is>
      </c>
      <c r="B132" s="1" t="n">
        <v>45777.34825231481</v>
      </c>
      <c r="C132" s="1" t="n">
        <v>45957</v>
      </c>
      <c r="D132" t="inlineStr">
        <is>
          <t>GÄVLEBORGS LÄN</t>
        </is>
      </c>
      <c r="E132" t="inlineStr">
        <is>
          <t>SANDVIKEN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21182-2025</t>
        </is>
      </c>
      <c r="B133" s="1" t="n">
        <v>45779.4387037037</v>
      </c>
      <c r="C133" s="1" t="n">
        <v>45957</v>
      </c>
      <c r="D133" t="inlineStr">
        <is>
          <t>GÄVLEBORGS LÄN</t>
        </is>
      </c>
      <c r="E133" t="inlineStr">
        <is>
          <t>SANDVIKEN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32291-2024</t>
        </is>
      </c>
      <c r="B134" s="1" t="n">
        <v>45512.42832175926</v>
      </c>
      <c r="C134" s="1" t="n">
        <v>45957</v>
      </c>
      <c r="D134" t="inlineStr">
        <is>
          <t>GÄVLEBORGS LÄN</t>
        </is>
      </c>
      <c r="E134" t="inlineStr">
        <is>
          <t>SANDVIKEN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14280-2025</t>
        </is>
      </c>
      <c r="B135" s="1" t="n">
        <v>45740.65372685185</v>
      </c>
      <c r="C135" s="1" t="n">
        <v>45957</v>
      </c>
      <c r="D135" t="inlineStr">
        <is>
          <t>GÄVLEBORGS LÄN</t>
        </is>
      </c>
      <c r="E135" t="inlineStr">
        <is>
          <t>SANDVIKEN</t>
        </is>
      </c>
      <c r="F135" t="inlineStr">
        <is>
          <t>Bergvik skog öst AB</t>
        </is>
      </c>
      <c r="G135" t="n">
        <v>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25828-2024</t>
        </is>
      </c>
      <c r="B136" s="1" t="n">
        <v>45467.40458333334</v>
      </c>
      <c r="C136" s="1" t="n">
        <v>45957</v>
      </c>
      <c r="D136" t="inlineStr">
        <is>
          <t>GÄVLEBORGS LÄN</t>
        </is>
      </c>
      <c r="E136" t="inlineStr">
        <is>
          <t>SANDVIKEN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61848-2023</t>
        </is>
      </c>
      <c r="B137" s="1" t="n">
        <v>45265</v>
      </c>
      <c r="C137" s="1" t="n">
        <v>45957</v>
      </c>
      <c r="D137" t="inlineStr">
        <is>
          <t>GÄVLEBORGS LÄN</t>
        </is>
      </c>
      <c r="E137" t="inlineStr">
        <is>
          <t>SANDVIKEN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52785-2023</t>
        </is>
      </c>
      <c r="B138" s="1" t="n">
        <v>45226.34331018518</v>
      </c>
      <c r="C138" s="1" t="n">
        <v>45957</v>
      </c>
      <c r="D138" t="inlineStr">
        <is>
          <t>GÄVLEBORGS LÄN</t>
        </is>
      </c>
      <c r="E138" t="inlineStr">
        <is>
          <t>SANDVIKEN</t>
        </is>
      </c>
      <c r="F138" t="inlineStr">
        <is>
          <t>Bergvik skog öst AB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21178-2025</t>
        </is>
      </c>
      <c r="B139" s="1" t="n">
        <v>45779.42856481481</v>
      </c>
      <c r="C139" s="1" t="n">
        <v>45957</v>
      </c>
      <c r="D139" t="inlineStr">
        <is>
          <t>GÄVLEBORGS LÄN</t>
        </is>
      </c>
      <c r="E139" t="inlineStr">
        <is>
          <t>SANDVIKEN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64587-2023</t>
        </is>
      </c>
      <c r="B140" s="1" t="n">
        <v>45281.46988425926</v>
      </c>
      <c r="C140" s="1" t="n">
        <v>45957</v>
      </c>
      <c r="D140" t="inlineStr">
        <is>
          <t>GÄVLEBORGS LÄN</t>
        </is>
      </c>
      <c r="E140" t="inlineStr">
        <is>
          <t>SANDVIKEN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60700-2023</t>
        </is>
      </c>
      <c r="B141" s="1" t="n">
        <v>45260.50872685185</v>
      </c>
      <c r="C141" s="1" t="n">
        <v>45957</v>
      </c>
      <c r="D141" t="inlineStr">
        <is>
          <t>GÄVLEBORGS LÄN</t>
        </is>
      </c>
      <c r="E141" t="inlineStr">
        <is>
          <t>SANDVIKEN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60908-2022</t>
        </is>
      </c>
      <c r="B142" s="1" t="n">
        <v>44914</v>
      </c>
      <c r="C142" s="1" t="n">
        <v>45957</v>
      </c>
      <c r="D142" t="inlineStr">
        <is>
          <t>GÄVLEBORGS LÄN</t>
        </is>
      </c>
      <c r="E142" t="inlineStr">
        <is>
          <t>SANDVIKEN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6678-2021</t>
        </is>
      </c>
      <c r="B143" s="1" t="n">
        <v>44236</v>
      </c>
      <c r="C143" s="1" t="n">
        <v>45957</v>
      </c>
      <c r="D143" t="inlineStr">
        <is>
          <t>GÄVLEBORGS LÄN</t>
        </is>
      </c>
      <c r="E143" t="inlineStr">
        <is>
          <t>SANDVIKEN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37459-2024</t>
        </is>
      </c>
      <c r="B144" s="1" t="n">
        <v>45540.71594907407</v>
      </c>
      <c r="C144" s="1" t="n">
        <v>45957</v>
      </c>
      <c r="D144" t="inlineStr">
        <is>
          <t>GÄVLEBORGS LÄN</t>
        </is>
      </c>
      <c r="E144" t="inlineStr">
        <is>
          <t>SANDVIKEN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58363-2022</t>
        </is>
      </c>
      <c r="B145" s="1" t="n">
        <v>44901</v>
      </c>
      <c r="C145" s="1" t="n">
        <v>45957</v>
      </c>
      <c r="D145" t="inlineStr">
        <is>
          <t>GÄVLEBORGS LÄN</t>
        </is>
      </c>
      <c r="E145" t="inlineStr">
        <is>
          <t>SANDVIKEN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21798-2025</t>
        </is>
      </c>
      <c r="B146" s="1" t="n">
        <v>45783.6865625</v>
      </c>
      <c r="C146" s="1" t="n">
        <v>45957</v>
      </c>
      <c r="D146" t="inlineStr">
        <is>
          <t>GÄVLEBORGS LÄN</t>
        </is>
      </c>
      <c r="E146" t="inlineStr">
        <is>
          <t>SANDVIKEN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46727-2025</t>
        </is>
      </c>
      <c r="B147" s="1" t="n">
        <v>45926.58954861111</v>
      </c>
      <c r="C147" s="1" t="n">
        <v>45957</v>
      </c>
      <c r="D147" t="inlineStr">
        <is>
          <t>GÄVLEBORGS LÄN</t>
        </is>
      </c>
      <c r="E147" t="inlineStr">
        <is>
          <t>SANDVIKEN</t>
        </is>
      </c>
      <c r="F147" t="inlineStr">
        <is>
          <t>Sveaskog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41284-2023</t>
        </is>
      </c>
      <c r="B148" s="1" t="n">
        <v>45174</v>
      </c>
      <c r="C148" s="1" t="n">
        <v>45957</v>
      </c>
      <c r="D148" t="inlineStr">
        <is>
          <t>GÄVLEBORGS LÄN</t>
        </is>
      </c>
      <c r="E148" t="inlineStr">
        <is>
          <t>SANDVIKEN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56019-2023</t>
        </is>
      </c>
      <c r="B149" s="1" t="n">
        <v>45240.42166666667</v>
      </c>
      <c r="C149" s="1" t="n">
        <v>45957</v>
      </c>
      <c r="D149" t="inlineStr">
        <is>
          <t>GÄVLEBORGS LÄN</t>
        </is>
      </c>
      <c r="E149" t="inlineStr">
        <is>
          <t>SANDVIKEN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26149-2024</t>
        </is>
      </c>
      <c r="B150" s="1" t="n">
        <v>45468.50820601852</v>
      </c>
      <c r="C150" s="1" t="n">
        <v>45957</v>
      </c>
      <c r="D150" t="inlineStr">
        <is>
          <t>GÄVLEBORGS LÄN</t>
        </is>
      </c>
      <c r="E150" t="inlineStr">
        <is>
          <t>SANDVIKEN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14144-2025</t>
        </is>
      </c>
      <c r="B151" s="1" t="n">
        <v>45740.48634259259</v>
      </c>
      <c r="C151" s="1" t="n">
        <v>45957</v>
      </c>
      <c r="D151" t="inlineStr">
        <is>
          <t>GÄVLEBORGS LÄN</t>
        </is>
      </c>
      <c r="E151" t="inlineStr">
        <is>
          <t>SANDVIKEN</t>
        </is>
      </c>
      <c r="F151" t="inlineStr">
        <is>
          <t>Bergvik skog öst AB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41790-2024</t>
        </is>
      </c>
      <c r="B152" s="1" t="n">
        <v>45561.35392361111</v>
      </c>
      <c r="C152" s="1" t="n">
        <v>45957</v>
      </c>
      <c r="D152" t="inlineStr">
        <is>
          <t>GÄVLEBORGS LÄN</t>
        </is>
      </c>
      <c r="E152" t="inlineStr">
        <is>
          <t>SANDVIKEN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4384-2023</t>
        </is>
      </c>
      <c r="B153" s="1" t="n">
        <v>44955</v>
      </c>
      <c r="C153" s="1" t="n">
        <v>45957</v>
      </c>
      <c r="D153" t="inlineStr">
        <is>
          <t>GÄVLEBORGS LÄN</t>
        </is>
      </c>
      <c r="E153" t="inlineStr">
        <is>
          <t>SANDVIKEN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19346-2023</t>
        </is>
      </c>
      <c r="B154" s="1" t="n">
        <v>45049.58680555555</v>
      </c>
      <c r="C154" s="1" t="n">
        <v>45957</v>
      </c>
      <c r="D154" t="inlineStr">
        <is>
          <t>GÄVLEBORGS LÄN</t>
        </is>
      </c>
      <c r="E154" t="inlineStr">
        <is>
          <t>SANDVIKEN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61694-2021</t>
        </is>
      </c>
      <c r="B155" s="1" t="n">
        <v>44501.58199074074</v>
      </c>
      <c r="C155" s="1" t="n">
        <v>45957</v>
      </c>
      <c r="D155" t="inlineStr">
        <is>
          <t>GÄVLEBORGS LÄN</t>
        </is>
      </c>
      <c r="E155" t="inlineStr">
        <is>
          <t>SANDVIKEN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10577-2025</t>
        </is>
      </c>
      <c r="B156" s="1" t="n">
        <v>45721.54620370371</v>
      </c>
      <c r="C156" s="1" t="n">
        <v>45957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10.9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40460-2024</t>
        </is>
      </c>
      <c r="B157" s="1" t="n">
        <v>45555.50784722222</v>
      </c>
      <c r="C157" s="1" t="n">
        <v>45957</v>
      </c>
      <c r="D157" t="inlineStr">
        <is>
          <t>GÄVLEBORGS LÄN</t>
        </is>
      </c>
      <c r="E157" t="inlineStr">
        <is>
          <t>SANDVIKEN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55446-2024</t>
        </is>
      </c>
      <c r="B158" s="1" t="n">
        <v>45622.41663194444</v>
      </c>
      <c r="C158" s="1" t="n">
        <v>45957</v>
      </c>
      <c r="D158" t="inlineStr">
        <is>
          <t>GÄVLEBORGS LÄN</t>
        </is>
      </c>
      <c r="E158" t="inlineStr">
        <is>
          <t>SANDVIKEN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48319-2023</t>
        </is>
      </c>
      <c r="B159" s="1" t="n">
        <v>45205.59666666666</v>
      </c>
      <c r="C159" s="1" t="n">
        <v>45957</v>
      </c>
      <c r="D159" t="inlineStr">
        <is>
          <t>GÄVLEBORGS LÄN</t>
        </is>
      </c>
      <c r="E159" t="inlineStr">
        <is>
          <t>SANDVIKEN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32609-2023</t>
        </is>
      </c>
      <c r="B160" s="1" t="n">
        <v>45121.54181712963</v>
      </c>
      <c r="C160" s="1" t="n">
        <v>45957</v>
      </c>
      <c r="D160" t="inlineStr">
        <is>
          <t>GÄVLEBORGS LÄN</t>
        </is>
      </c>
      <c r="E160" t="inlineStr">
        <is>
          <t>SANDVIKEN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62047-2022</t>
        </is>
      </c>
      <c r="B161" s="1" t="n">
        <v>44918</v>
      </c>
      <c r="C161" s="1" t="n">
        <v>45957</v>
      </c>
      <c r="D161" t="inlineStr">
        <is>
          <t>GÄVLEBORGS LÄN</t>
        </is>
      </c>
      <c r="E161" t="inlineStr">
        <is>
          <t>SANDVIKEN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42950-2023</t>
        </is>
      </c>
      <c r="B162" s="1" t="n">
        <v>45178</v>
      </c>
      <c r="C162" s="1" t="n">
        <v>45957</v>
      </c>
      <c r="D162" t="inlineStr">
        <is>
          <t>GÄVLEBORGS LÄN</t>
        </is>
      </c>
      <c r="E162" t="inlineStr">
        <is>
          <t>SANDVIKEN</t>
        </is>
      </c>
      <c r="F162" t="inlineStr">
        <is>
          <t>Bergvik skog väst AB</t>
        </is>
      </c>
      <c r="G162" t="n">
        <v>16.5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38337-2025</t>
        </is>
      </c>
      <c r="B163" s="1" t="n">
        <v>45883.49261574074</v>
      </c>
      <c r="C163" s="1" t="n">
        <v>45957</v>
      </c>
      <c r="D163" t="inlineStr">
        <is>
          <t>GÄVLEBORGS LÄN</t>
        </is>
      </c>
      <c r="E163" t="inlineStr">
        <is>
          <t>SANDVIKEN</t>
        </is>
      </c>
      <c r="F163" t="inlineStr">
        <is>
          <t>Bergvik skog öst AB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38338-2025</t>
        </is>
      </c>
      <c r="B164" s="1" t="n">
        <v>45883.49430555556</v>
      </c>
      <c r="C164" s="1" t="n">
        <v>45957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56217-2023</t>
        </is>
      </c>
      <c r="B165" s="1" t="n">
        <v>45240</v>
      </c>
      <c r="C165" s="1" t="n">
        <v>45957</v>
      </c>
      <c r="D165" t="inlineStr">
        <is>
          <t>GÄVLEBORGS LÄN</t>
        </is>
      </c>
      <c r="E165" t="inlineStr">
        <is>
          <t>SANDVIKEN</t>
        </is>
      </c>
      <c r="F165" t="inlineStr">
        <is>
          <t>Sveaskog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7031-2025</t>
        </is>
      </c>
      <c r="B166" s="1" t="n">
        <v>45701.63361111111</v>
      </c>
      <c r="C166" s="1" t="n">
        <v>45957</v>
      </c>
      <c r="D166" t="inlineStr">
        <is>
          <t>GÄVLEBORGS LÄN</t>
        </is>
      </c>
      <c r="E166" t="inlineStr">
        <is>
          <t>SANDVIKEN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47710-2022</t>
        </is>
      </c>
      <c r="B167" s="1" t="n">
        <v>44854</v>
      </c>
      <c r="C167" s="1" t="n">
        <v>45957</v>
      </c>
      <c r="D167" t="inlineStr">
        <is>
          <t>GÄVLEBORGS LÄN</t>
        </is>
      </c>
      <c r="E167" t="inlineStr">
        <is>
          <t>SANDVIKEN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73331-2021</t>
        </is>
      </c>
      <c r="B168" s="1" t="n">
        <v>44551.36337962963</v>
      </c>
      <c r="C168" s="1" t="n">
        <v>45957</v>
      </c>
      <c r="D168" t="inlineStr">
        <is>
          <t>GÄVLEBORGS LÄN</t>
        </is>
      </c>
      <c r="E168" t="inlineStr">
        <is>
          <t>SANDVIKEN</t>
        </is>
      </c>
      <c r="F168" t="inlineStr">
        <is>
          <t>Bergvik skog öst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69521-2021</t>
        </is>
      </c>
      <c r="B169" s="1" t="n">
        <v>44531.86046296296</v>
      </c>
      <c r="C169" s="1" t="n">
        <v>45957</v>
      </c>
      <c r="D169" t="inlineStr">
        <is>
          <t>GÄVLEBORGS LÄN</t>
        </is>
      </c>
      <c r="E169" t="inlineStr">
        <is>
          <t>SANDVIKEN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48765-2021</t>
        </is>
      </c>
      <c r="B170" s="1" t="n">
        <v>44452.65006944445</v>
      </c>
      <c r="C170" s="1" t="n">
        <v>45957</v>
      </c>
      <c r="D170" t="inlineStr">
        <is>
          <t>GÄVLEBORGS LÄN</t>
        </is>
      </c>
      <c r="E170" t="inlineStr">
        <is>
          <t>SANDVIKEN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64225-2021</t>
        </is>
      </c>
      <c r="B171" s="1" t="n">
        <v>44510.63287037037</v>
      </c>
      <c r="C171" s="1" t="n">
        <v>45957</v>
      </c>
      <c r="D171" t="inlineStr">
        <is>
          <t>GÄVLEBORGS LÄN</t>
        </is>
      </c>
      <c r="E171" t="inlineStr">
        <is>
          <t>SANDVIKEN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3256-2025</t>
        </is>
      </c>
      <c r="B172" s="1" t="n">
        <v>45679.55258101852</v>
      </c>
      <c r="C172" s="1" t="n">
        <v>45957</v>
      </c>
      <c r="D172" t="inlineStr">
        <is>
          <t>GÄVLEBORGS LÄN</t>
        </is>
      </c>
      <c r="E172" t="inlineStr">
        <is>
          <t>SANDVIKEN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56958-2022</t>
        </is>
      </c>
      <c r="B173" s="1" t="n">
        <v>44894.66045138889</v>
      </c>
      <c r="C173" s="1" t="n">
        <v>45957</v>
      </c>
      <c r="D173" t="inlineStr">
        <is>
          <t>GÄVLEBORGS LÄN</t>
        </is>
      </c>
      <c r="E173" t="inlineStr">
        <is>
          <t>SANDVIKEN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33623-2024</t>
        </is>
      </c>
      <c r="B174" s="1" t="n">
        <v>45520.41766203703</v>
      </c>
      <c r="C174" s="1" t="n">
        <v>45957</v>
      </c>
      <c r="D174" t="inlineStr">
        <is>
          <t>GÄVLEBORGS LÄN</t>
        </is>
      </c>
      <c r="E174" t="inlineStr">
        <is>
          <t>SANDVIKEN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22495-2025</t>
        </is>
      </c>
      <c r="B175" s="1" t="n">
        <v>45786.65537037037</v>
      </c>
      <c r="C175" s="1" t="n">
        <v>45957</v>
      </c>
      <c r="D175" t="inlineStr">
        <is>
          <t>GÄVLEBORGS LÄN</t>
        </is>
      </c>
      <c r="E175" t="inlineStr">
        <is>
          <t>SANDVIKEN</t>
        </is>
      </c>
      <c r="F175" t="inlineStr">
        <is>
          <t>Sveaskog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38319-2025</t>
        </is>
      </c>
      <c r="B176" s="1" t="n">
        <v>45883.485</v>
      </c>
      <c r="C176" s="1" t="n">
        <v>45957</v>
      </c>
      <c r="D176" t="inlineStr">
        <is>
          <t>GÄVLEBORGS LÄN</t>
        </is>
      </c>
      <c r="E176" t="inlineStr">
        <is>
          <t>SANDVIKEN</t>
        </is>
      </c>
      <c r="F176" t="inlineStr">
        <is>
          <t>Bergvik skog öst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63309-2023</t>
        </is>
      </c>
      <c r="B177" s="1" t="n">
        <v>45274.3437037037</v>
      </c>
      <c r="C177" s="1" t="n">
        <v>45957</v>
      </c>
      <c r="D177" t="inlineStr">
        <is>
          <t>GÄVLEBORGS LÄN</t>
        </is>
      </c>
      <c r="E177" t="inlineStr">
        <is>
          <t>SANDVIKEN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29296-2024</t>
        </is>
      </c>
      <c r="B178" s="1" t="n">
        <v>45483.33774305556</v>
      </c>
      <c r="C178" s="1" t="n">
        <v>45957</v>
      </c>
      <c r="D178" t="inlineStr">
        <is>
          <t>GÄVLEBORGS LÄN</t>
        </is>
      </c>
      <c r="E178" t="inlineStr">
        <is>
          <t>SANDVIKEN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716-2024</t>
        </is>
      </c>
      <c r="B179" s="1" t="n">
        <v>45300</v>
      </c>
      <c r="C179" s="1" t="n">
        <v>45957</v>
      </c>
      <c r="D179" t="inlineStr">
        <is>
          <t>GÄVLEBORGS LÄN</t>
        </is>
      </c>
      <c r="E179" t="inlineStr">
        <is>
          <t>SANDVIKEN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38200-2024</t>
        </is>
      </c>
      <c r="B180" s="1" t="n">
        <v>45545</v>
      </c>
      <c r="C180" s="1" t="n">
        <v>45957</v>
      </c>
      <c r="D180" t="inlineStr">
        <is>
          <t>GÄVLEBORGS LÄN</t>
        </is>
      </c>
      <c r="E180" t="inlineStr">
        <is>
          <t>SANDVIKEN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3316-2023</t>
        </is>
      </c>
      <c r="B181" s="1" t="n">
        <v>44949</v>
      </c>
      <c r="C181" s="1" t="n">
        <v>45957</v>
      </c>
      <c r="D181" t="inlineStr">
        <is>
          <t>GÄVLEBORGS LÄN</t>
        </is>
      </c>
      <c r="E181" t="inlineStr">
        <is>
          <t>SANDVIKEN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34429-2024</t>
        </is>
      </c>
      <c r="B182" s="1" t="n">
        <v>45525.51678240741</v>
      </c>
      <c r="C182" s="1" t="n">
        <v>45957</v>
      </c>
      <c r="D182" t="inlineStr">
        <is>
          <t>GÄVLEBORGS LÄN</t>
        </is>
      </c>
      <c r="E182" t="inlineStr">
        <is>
          <t>SANDVIKEN</t>
        </is>
      </c>
      <c r="F182" t="inlineStr">
        <is>
          <t>Bergvik skog öst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23497-2025</t>
        </is>
      </c>
      <c r="B183" s="1" t="n">
        <v>45792.47788194445</v>
      </c>
      <c r="C183" s="1" t="n">
        <v>45957</v>
      </c>
      <c r="D183" t="inlineStr">
        <is>
          <t>GÄVLEBORGS LÄN</t>
        </is>
      </c>
      <c r="E183" t="inlineStr">
        <is>
          <t>SANDVIKEN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40745-2024</t>
        </is>
      </c>
      <c r="B184" s="1" t="n">
        <v>45558.45087962963</v>
      </c>
      <c r="C184" s="1" t="n">
        <v>45957</v>
      </c>
      <c r="D184" t="inlineStr">
        <is>
          <t>GÄVLEBORGS LÄN</t>
        </is>
      </c>
      <c r="E184" t="inlineStr">
        <is>
          <t>SANDVIKEN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22275-2024</t>
        </is>
      </c>
      <c r="B185" s="1" t="n">
        <v>45446.54258101852</v>
      </c>
      <c r="C185" s="1" t="n">
        <v>45957</v>
      </c>
      <c r="D185" t="inlineStr">
        <is>
          <t>GÄVLEBORGS LÄN</t>
        </is>
      </c>
      <c r="E185" t="inlineStr">
        <is>
          <t>SANDVIKEN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61166-2022</t>
        </is>
      </c>
      <c r="B186" s="1" t="n">
        <v>44915.47952546296</v>
      </c>
      <c r="C186" s="1" t="n">
        <v>45957</v>
      </c>
      <c r="D186" t="inlineStr">
        <is>
          <t>GÄVLEBORGS LÄN</t>
        </is>
      </c>
      <c r="E186" t="inlineStr">
        <is>
          <t>SANDVIKEN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13084-2021</t>
        </is>
      </c>
      <c r="B187" s="1" t="n">
        <v>44272.37886574074</v>
      </c>
      <c r="C187" s="1" t="n">
        <v>45957</v>
      </c>
      <c r="D187" t="inlineStr">
        <is>
          <t>GÄVLEBORGS LÄN</t>
        </is>
      </c>
      <c r="E187" t="inlineStr">
        <is>
          <t>SANDVIKEN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37232-2024</t>
        </is>
      </c>
      <c r="B188" s="1" t="n">
        <v>45540</v>
      </c>
      <c r="C188" s="1" t="n">
        <v>45957</v>
      </c>
      <c r="D188" t="inlineStr">
        <is>
          <t>GÄVLEBORGS LÄN</t>
        </is>
      </c>
      <c r="E188" t="inlineStr">
        <is>
          <t>SANDVIKEN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38320-2025</t>
        </is>
      </c>
      <c r="B189" s="1" t="n">
        <v>45883.48733796296</v>
      </c>
      <c r="C189" s="1" t="n">
        <v>45957</v>
      </c>
      <c r="D189" t="inlineStr">
        <is>
          <t>GÄVLEBORGS LÄN</t>
        </is>
      </c>
      <c r="E189" t="inlineStr">
        <is>
          <t>SANDVIKEN</t>
        </is>
      </c>
      <c r="F189" t="inlineStr">
        <is>
          <t>Bergvik skog öst AB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38321-2025</t>
        </is>
      </c>
      <c r="B190" s="1" t="n">
        <v>45883.48945601852</v>
      </c>
      <c r="C190" s="1" t="n">
        <v>45957</v>
      </c>
      <c r="D190" t="inlineStr">
        <is>
          <t>GÄVLEBORGS LÄN</t>
        </is>
      </c>
      <c r="E190" t="inlineStr">
        <is>
          <t>SANDVIKEN</t>
        </is>
      </c>
      <c r="F190" t="inlineStr">
        <is>
          <t>Bergvik skog öst AB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45562-2022</t>
        </is>
      </c>
      <c r="B191" s="1" t="n">
        <v>44845</v>
      </c>
      <c r="C191" s="1" t="n">
        <v>45957</v>
      </c>
      <c r="D191" t="inlineStr">
        <is>
          <t>GÄVLEBORGS LÄN</t>
        </is>
      </c>
      <c r="E191" t="inlineStr">
        <is>
          <t>SANDVIKEN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29297-2024</t>
        </is>
      </c>
      <c r="B192" s="1" t="n">
        <v>45483.33927083333</v>
      </c>
      <c r="C192" s="1" t="n">
        <v>45957</v>
      </c>
      <c r="D192" t="inlineStr">
        <is>
          <t>GÄVLEBORGS LÄN</t>
        </is>
      </c>
      <c r="E192" t="inlineStr">
        <is>
          <t>SANDVIKEN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6951-2024</t>
        </is>
      </c>
      <c r="B193" s="1" t="n">
        <v>45343.43699074074</v>
      </c>
      <c r="C193" s="1" t="n">
        <v>45957</v>
      </c>
      <c r="D193" t="inlineStr">
        <is>
          <t>GÄVLEBORGS LÄN</t>
        </is>
      </c>
      <c r="E193" t="inlineStr">
        <is>
          <t>SANDVIKEN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139-2022</t>
        </is>
      </c>
      <c r="B194" s="1" t="n">
        <v>44564.57825231482</v>
      </c>
      <c r="C194" s="1" t="n">
        <v>45957</v>
      </c>
      <c r="D194" t="inlineStr">
        <is>
          <t>GÄVLEBORGS LÄN</t>
        </is>
      </c>
      <c r="E194" t="inlineStr">
        <is>
          <t>SANDVIKEN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27872-2024</t>
        </is>
      </c>
      <c r="B195" s="1" t="n">
        <v>45475.71920138889</v>
      </c>
      <c r="C195" s="1" t="n">
        <v>45957</v>
      </c>
      <c r="D195" t="inlineStr">
        <is>
          <t>GÄVLEBORGS LÄN</t>
        </is>
      </c>
      <c r="E195" t="inlineStr">
        <is>
          <t>SANDVIKEN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22373-2023</t>
        </is>
      </c>
      <c r="B196" s="1" t="n">
        <v>45070.60813657408</v>
      </c>
      <c r="C196" s="1" t="n">
        <v>45957</v>
      </c>
      <c r="D196" t="inlineStr">
        <is>
          <t>GÄVLEBORGS LÄN</t>
        </is>
      </c>
      <c r="E196" t="inlineStr">
        <is>
          <t>SANDVIKEN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11397-2023</t>
        </is>
      </c>
      <c r="B197" s="1" t="n">
        <v>44988</v>
      </c>
      <c r="C197" s="1" t="n">
        <v>45957</v>
      </c>
      <c r="D197" t="inlineStr">
        <is>
          <t>GÄVLEBORGS LÄN</t>
        </is>
      </c>
      <c r="E197" t="inlineStr">
        <is>
          <t>SANDVIKEN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11756-2023</t>
        </is>
      </c>
      <c r="B198" s="1" t="n">
        <v>44994</v>
      </c>
      <c r="C198" s="1" t="n">
        <v>45957</v>
      </c>
      <c r="D198" t="inlineStr">
        <is>
          <t>GÄVLEBORGS LÄN</t>
        </is>
      </c>
      <c r="E198" t="inlineStr">
        <is>
          <t>SANDVIKEN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11764-2023</t>
        </is>
      </c>
      <c r="B199" s="1" t="n">
        <v>44994.62415509259</v>
      </c>
      <c r="C199" s="1" t="n">
        <v>45957</v>
      </c>
      <c r="D199" t="inlineStr">
        <is>
          <t>GÄVLEBORGS LÄN</t>
        </is>
      </c>
      <c r="E199" t="inlineStr">
        <is>
          <t>SANDVIKEN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22070-2023</t>
        </is>
      </c>
      <c r="B200" s="1" t="n">
        <v>45069</v>
      </c>
      <c r="C200" s="1" t="n">
        <v>45957</v>
      </c>
      <c r="D200" t="inlineStr">
        <is>
          <t>GÄVLEBORGS LÄN</t>
        </is>
      </c>
      <c r="E200" t="inlineStr">
        <is>
          <t>SANDVIKEN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38423-2025</t>
        </is>
      </c>
      <c r="B201" s="1" t="n">
        <v>45883.63326388889</v>
      </c>
      <c r="C201" s="1" t="n">
        <v>45957</v>
      </c>
      <c r="D201" t="inlineStr">
        <is>
          <t>GÄVLEBORGS LÄN</t>
        </is>
      </c>
      <c r="E201" t="inlineStr">
        <is>
          <t>SANDVIKEN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38439-2025</t>
        </is>
      </c>
      <c r="B202" s="1" t="n">
        <v>45883.64783564815</v>
      </c>
      <c r="C202" s="1" t="n">
        <v>45957</v>
      </c>
      <c r="D202" t="inlineStr">
        <is>
          <t>GÄVLEBORGS LÄN</t>
        </is>
      </c>
      <c r="E202" t="inlineStr">
        <is>
          <t>SANDVIKEN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30714-2023</t>
        </is>
      </c>
      <c r="B203" s="1" t="n">
        <v>45112</v>
      </c>
      <c r="C203" s="1" t="n">
        <v>45957</v>
      </c>
      <c r="D203" t="inlineStr">
        <is>
          <t>GÄVLEBORGS LÄN</t>
        </is>
      </c>
      <c r="E203" t="inlineStr">
        <is>
          <t>SANDVIKEN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38215-2023</t>
        </is>
      </c>
      <c r="B204" s="1" t="n">
        <v>45161.53357638889</v>
      </c>
      <c r="C204" s="1" t="n">
        <v>45957</v>
      </c>
      <c r="D204" t="inlineStr">
        <is>
          <t>GÄVLEBORGS LÄN</t>
        </is>
      </c>
      <c r="E204" t="inlineStr">
        <is>
          <t>SANDVIKEN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53718-2024</t>
        </is>
      </c>
      <c r="B205" s="1" t="n">
        <v>45615.43480324074</v>
      </c>
      <c r="C205" s="1" t="n">
        <v>45957</v>
      </c>
      <c r="D205" t="inlineStr">
        <is>
          <t>GÄVLEBORGS LÄN</t>
        </is>
      </c>
      <c r="E205" t="inlineStr">
        <is>
          <t>SANDVIKEN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7624-2023</t>
        </is>
      </c>
      <c r="B206" s="1" t="n">
        <v>44972</v>
      </c>
      <c r="C206" s="1" t="n">
        <v>45957</v>
      </c>
      <c r="D206" t="inlineStr">
        <is>
          <t>GÄVLEBORGS LÄN</t>
        </is>
      </c>
      <c r="E206" t="inlineStr">
        <is>
          <t>SANDVIKEN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44289-2023</t>
        </is>
      </c>
      <c r="B207" s="1" t="n">
        <v>45188.63613425926</v>
      </c>
      <c r="C207" s="1" t="n">
        <v>45957</v>
      </c>
      <c r="D207" t="inlineStr">
        <is>
          <t>GÄVLEBORGS LÄN</t>
        </is>
      </c>
      <c r="E207" t="inlineStr">
        <is>
          <t>SANDVIKEN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46730-2025</t>
        </is>
      </c>
      <c r="B208" s="1" t="n">
        <v>45926.59225694444</v>
      </c>
      <c r="C208" s="1" t="n">
        <v>45957</v>
      </c>
      <c r="D208" t="inlineStr">
        <is>
          <t>GÄVLEBORGS LÄN</t>
        </is>
      </c>
      <c r="E208" t="inlineStr">
        <is>
          <t>SANDVIKEN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15682-2024</t>
        </is>
      </c>
      <c r="B209" s="1" t="n">
        <v>45404.42548611111</v>
      </c>
      <c r="C209" s="1" t="n">
        <v>45957</v>
      </c>
      <c r="D209" t="inlineStr">
        <is>
          <t>GÄVLEBORGS LÄN</t>
        </is>
      </c>
      <c r="E209" t="inlineStr">
        <is>
          <t>SANDVIKEN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10578-2025</t>
        </is>
      </c>
      <c r="B210" s="1" t="n">
        <v>45721.54731481482</v>
      </c>
      <c r="C210" s="1" t="n">
        <v>45957</v>
      </c>
      <c r="D210" t="inlineStr">
        <is>
          <t>GÄVLEBORGS LÄN</t>
        </is>
      </c>
      <c r="E210" t="inlineStr">
        <is>
          <t>SANDVIKEN</t>
        </is>
      </c>
      <c r="F210" t="inlineStr">
        <is>
          <t>Sveaskog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45302-2023</t>
        </is>
      </c>
      <c r="B211" s="1" t="n">
        <v>45191</v>
      </c>
      <c r="C211" s="1" t="n">
        <v>45957</v>
      </c>
      <c r="D211" t="inlineStr">
        <is>
          <t>GÄVLEBORGS LÄN</t>
        </is>
      </c>
      <c r="E211" t="inlineStr">
        <is>
          <t>SANDVIKEN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1039-2025</t>
        </is>
      </c>
      <c r="B212" s="1" t="n">
        <v>45666.54069444445</v>
      </c>
      <c r="C212" s="1" t="n">
        <v>45957</v>
      </c>
      <c r="D212" t="inlineStr">
        <is>
          <t>GÄVLEBORGS LÄN</t>
        </is>
      </c>
      <c r="E212" t="inlineStr">
        <is>
          <t>SANDVIKEN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17735-2024</t>
        </is>
      </c>
      <c r="B213" s="1" t="n">
        <v>45418.5744675926</v>
      </c>
      <c r="C213" s="1" t="n">
        <v>45957</v>
      </c>
      <c r="D213" t="inlineStr">
        <is>
          <t>GÄVLEBORGS LÄN</t>
        </is>
      </c>
      <c r="E213" t="inlineStr">
        <is>
          <t>SANDVIKEN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12629-2025</t>
        </is>
      </c>
      <c r="B214" s="1" t="n">
        <v>45733.369375</v>
      </c>
      <c r="C214" s="1" t="n">
        <v>45957</v>
      </c>
      <c r="D214" t="inlineStr">
        <is>
          <t>GÄVLEBORGS LÄN</t>
        </is>
      </c>
      <c r="E214" t="inlineStr">
        <is>
          <t>SANDVIKEN</t>
        </is>
      </c>
      <c r="F214" t="inlineStr">
        <is>
          <t>Bergvik skog öst AB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52932-2022</t>
        </is>
      </c>
      <c r="B215" s="1" t="n">
        <v>44875.62975694444</v>
      </c>
      <c r="C215" s="1" t="n">
        <v>45957</v>
      </c>
      <c r="D215" t="inlineStr">
        <is>
          <t>GÄVLEBORGS LÄN</t>
        </is>
      </c>
      <c r="E215" t="inlineStr">
        <is>
          <t>SANDVIKEN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64000-2023</t>
        </is>
      </c>
      <c r="B216" s="1" t="n">
        <v>45278</v>
      </c>
      <c r="C216" s="1" t="n">
        <v>45957</v>
      </c>
      <c r="D216" t="inlineStr">
        <is>
          <t>GÄVLEBORGS LÄN</t>
        </is>
      </c>
      <c r="E216" t="inlineStr">
        <is>
          <t>SANDVIKEN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24585-2025</t>
        </is>
      </c>
      <c r="B217" s="1" t="n">
        <v>45798.5110300926</v>
      </c>
      <c r="C217" s="1" t="n">
        <v>45957</v>
      </c>
      <c r="D217" t="inlineStr">
        <is>
          <t>GÄVLEBORGS LÄN</t>
        </is>
      </c>
      <c r="E217" t="inlineStr">
        <is>
          <t>SANDVIKEN</t>
        </is>
      </c>
      <c r="G217" t="n">
        <v>10.5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53322-2024</t>
        </is>
      </c>
      <c r="B218" s="1" t="n">
        <v>45614.40765046296</v>
      </c>
      <c r="C218" s="1" t="n">
        <v>45957</v>
      </c>
      <c r="D218" t="inlineStr">
        <is>
          <t>GÄVLEBORGS LÄN</t>
        </is>
      </c>
      <c r="E218" t="inlineStr">
        <is>
          <t>SANDVIKEN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38435-2025</t>
        </is>
      </c>
      <c r="B219" s="1" t="n">
        <v>45883.64231481482</v>
      </c>
      <c r="C219" s="1" t="n">
        <v>45957</v>
      </c>
      <c r="D219" t="inlineStr">
        <is>
          <t>GÄVLEBORGS LÄN</t>
        </is>
      </c>
      <c r="E219" t="inlineStr">
        <is>
          <t>SANDVIKEN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2358-2025</t>
        </is>
      </c>
      <c r="B220" s="1" t="n">
        <v>45673</v>
      </c>
      <c r="C220" s="1" t="n">
        <v>45957</v>
      </c>
      <c r="D220" t="inlineStr">
        <is>
          <t>GÄVLEBORGS LÄN</t>
        </is>
      </c>
      <c r="E220" t="inlineStr">
        <is>
          <t>SANDVIKEN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18725-2025</t>
        </is>
      </c>
      <c r="B221" s="1" t="n">
        <v>45763.66766203703</v>
      </c>
      <c r="C221" s="1" t="n">
        <v>45957</v>
      </c>
      <c r="D221" t="inlineStr">
        <is>
          <t>GÄVLEBORGS LÄN</t>
        </is>
      </c>
      <c r="E221" t="inlineStr">
        <is>
          <t>SANDVIKEN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25300-2025</t>
        </is>
      </c>
      <c r="B222" s="1" t="n">
        <v>45800.57034722222</v>
      </c>
      <c r="C222" s="1" t="n">
        <v>45957</v>
      </c>
      <c r="D222" t="inlineStr">
        <is>
          <t>GÄVLEBORGS LÄN</t>
        </is>
      </c>
      <c r="E222" t="inlineStr">
        <is>
          <t>SANDVIKEN</t>
        </is>
      </c>
      <c r="F222" t="inlineStr">
        <is>
          <t>Sveaskog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25327-2025</t>
        </is>
      </c>
      <c r="B223" s="1" t="n">
        <v>45800.58903935185</v>
      </c>
      <c r="C223" s="1" t="n">
        <v>45957</v>
      </c>
      <c r="D223" t="inlineStr">
        <is>
          <t>GÄVLEBORGS LÄN</t>
        </is>
      </c>
      <c r="E223" t="inlineStr">
        <is>
          <t>SANDVIKEN</t>
        </is>
      </c>
      <c r="F223" t="inlineStr">
        <is>
          <t>Sveaskog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42869-2024</t>
        </is>
      </c>
      <c r="B224" s="1" t="n">
        <v>45566.66402777778</v>
      </c>
      <c r="C224" s="1" t="n">
        <v>45957</v>
      </c>
      <c r="D224" t="inlineStr">
        <is>
          <t>GÄVLEBORGS LÄN</t>
        </is>
      </c>
      <c r="E224" t="inlineStr">
        <is>
          <t>SANDVIKEN</t>
        </is>
      </c>
      <c r="F224" t="inlineStr">
        <is>
          <t>Sveaskog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25317-2025</t>
        </is>
      </c>
      <c r="B225" s="1" t="n">
        <v>45800.58108796296</v>
      </c>
      <c r="C225" s="1" t="n">
        <v>45957</v>
      </c>
      <c r="D225" t="inlineStr">
        <is>
          <t>GÄVLEBORGS LÄN</t>
        </is>
      </c>
      <c r="E225" t="inlineStr">
        <is>
          <t>SANDVIKEN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15788-2025</t>
        </is>
      </c>
      <c r="B226" s="1" t="n">
        <v>45748.62546296296</v>
      </c>
      <c r="C226" s="1" t="n">
        <v>45957</v>
      </c>
      <c r="D226" t="inlineStr">
        <is>
          <t>GÄVLEBORGS LÄN</t>
        </is>
      </c>
      <c r="E226" t="inlineStr">
        <is>
          <t>SANDVIKEN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1372-2025</t>
        </is>
      </c>
      <c r="B227" s="1" t="n">
        <v>45667.64702546296</v>
      </c>
      <c r="C227" s="1" t="n">
        <v>45957</v>
      </c>
      <c r="D227" t="inlineStr">
        <is>
          <t>GÄVLEBORGS LÄN</t>
        </is>
      </c>
      <c r="E227" t="inlineStr">
        <is>
          <t>SANDVIKEN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25425-2025</t>
        </is>
      </c>
      <c r="B228" s="1" t="n">
        <v>45800.7003125</v>
      </c>
      <c r="C228" s="1" t="n">
        <v>45957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3899-2022</t>
        </is>
      </c>
      <c r="B229" s="1" t="n">
        <v>44587</v>
      </c>
      <c r="C229" s="1" t="n">
        <v>45957</v>
      </c>
      <c r="D229" t="inlineStr">
        <is>
          <t>GÄVLEBORGS LÄN</t>
        </is>
      </c>
      <c r="E229" t="inlineStr">
        <is>
          <t>SANDVIKEN</t>
        </is>
      </c>
      <c r="F229" t="inlineStr">
        <is>
          <t>Kyrkan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47889-2022</t>
        </is>
      </c>
      <c r="B230" s="1" t="n">
        <v>44855</v>
      </c>
      <c r="C230" s="1" t="n">
        <v>45957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24953-2025</t>
        </is>
      </c>
      <c r="B231" s="1" t="n">
        <v>45799.57369212963</v>
      </c>
      <c r="C231" s="1" t="n">
        <v>45957</v>
      </c>
      <c r="D231" t="inlineStr">
        <is>
          <t>GÄVLEBORGS LÄN</t>
        </is>
      </c>
      <c r="E231" t="inlineStr">
        <is>
          <t>SANDVIKEN</t>
        </is>
      </c>
      <c r="G231" t="n">
        <v>10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38676-2025</t>
        </is>
      </c>
      <c r="B232" s="1" t="n">
        <v>45884.63819444444</v>
      </c>
      <c r="C232" s="1" t="n">
        <v>45957</v>
      </c>
      <c r="D232" t="inlineStr">
        <is>
          <t>GÄVLEBORGS LÄN</t>
        </is>
      </c>
      <c r="E232" t="inlineStr">
        <is>
          <t>SANDVIKEN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38677-2025</t>
        </is>
      </c>
      <c r="B233" s="1" t="n">
        <v>45884.64185185185</v>
      </c>
      <c r="C233" s="1" t="n">
        <v>45957</v>
      </c>
      <c r="D233" t="inlineStr">
        <is>
          <t>GÄVLEBORGS LÄN</t>
        </is>
      </c>
      <c r="E233" t="inlineStr">
        <is>
          <t>SANDVIKEN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25410-2025</t>
        </is>
      </c>
      <c r="B234" s="1" t="n">
        <v>45800.66126157407</v>
      </c>
      <c r="C234" s="1" t="n">
        <v>45957</v>
      </c>
      <c r="D234" t="inlineStr">
        <is>
          <t>GÄVLEBORGS LÄN</t>
        </is>
      </c>
      <c r="E234" t="inlineStr">
        <is>
          <t>SANDVIKEN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25111-2025</t>
        </is>
      </c>
      <c r="B235" s="1" t="n">
        <v>45800.35587962963</v>
      </c>
      <c r="C235" s="1" t="n">
        <v>45957</v>
      </c>
      <c r="D235" t="inlineStr">
        <is>
          <t>GÄVLEBORGS LÄN</t>
        </is>
      </c>
      <c r="E235" t="inlineStr">
        <is>
          <t>SANDVIKEN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24940-2025</t>
        </is>
      </c>
      <c r="B236" s="1" t="n">
        <v>45799.56048611111</v>
      </c>
      <c r="C236" s="1" t="n">
        <v>45957</v>
      </c>
      <c r="D236" t="inlineStr">
        <is>
          <t>GÄVLEBORGS LÄN</t>
        </is>
      </c>
      <c r="E236" t="inlineStr">
        <is>
          <t>SANDVIKEN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24948-2025</t>
        </is>
      </c>
      <c r="B237" s="1" t="n">
        <v>45799.56586805556</v>
      </c>
      <c r="C237" s="1" t="n">
        <v>45957</v>
      </c>
      <c r="D237" t="inlineStr">
        <is>
          <t>GÄVLEBORGS LÄN</t>
        </is>
      </c>
      <c r="E237" t="inlineStr">
        <is>
          <t>SANDVIKEN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38570-2023</t>
        </is>
      </c>
      <c r="B238" s="1" t="n">
        <v>45162</v>
      </c>
      <c r="C238" s="1" t="n">
        <v>45957</v>
      </c>
      <c r="D238" t="inlineStr">
        <is>
          <t>GÄVLEBORGS LÄN</t>
        </is>
      </c>
      <c r="E238" t="inlineStr">
        <is>
          <t>SANDVIKEN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38524-2025</t>
        </is>
      </c>
      <c r="B239" s="1" t="n">
        <v>45884.40424768518</v>
      </c>
      <c r="C239" s="1" t="n">
        <v>45957</v>
      </c>
      <c r="D239" t="inlineStr">
        <is>
          <t>GÄVLEBORGS LÄN</t>
        </is>
      </c>
      <c r="E239" t="inlineStr">
        <is>
          <t>SANDVIKEN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30721-2023</t>
        </is>
      </c>
      <c r="B240" s="1" t="n">
        <v>45112</v>
      </c>
      <c r="C240" s="1" t="n">
        <v>45957</v>
      </c>
      <c r="D240" t="inlineStr">
        <is>
          <t>GÄVLEBORGS LÄN</t>
        </is>
      </c>
      <c r="E240" t="inlineStr">
        <is>
          <t>SANDVIKEN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25314-2025</t>
        </is>
      </c>
      <c r="B241" s="1" t="n">
        <v>45800.57782407408</v>
      </c>
      <c r="C241" s="1" t="n">
        <v>45957</v>
      </c>
      <c r="D241" t="inlineStr">
        <is>
          <t>GÄVLEBORGS LÄN</t>
        </is>
      </c>
      <c r="E241" t="inlineStr">
        <is>
          <t>SANDVIKEN</t>
        </is>
      </c>
      <c r="F241" t="inlineStr">
        <is>
          <t>Sveaskog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3748-2022</t>
        </is>
      </c>
      <c r="B242" s="1" t="n">
        <v>44586.71274305556</v>
      </c>
      <c r="C242" s="1" t="n">
        <v>45957</v>
      </c>
      <c r="D242" t="inlineStr">
        <is>
          <t>GÄVLEBORGS LÄN</t>
        </is>
      </c>
      <c r="E242" t="inlineStr">
        <is>
          <t>SANDVIKEN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32260-2023</t>
        </is>
      </c>
      <c r="B243" s="1" t="n">
        <v>45120.30417824074</v>
      </c>
      <c r="C243" s="1" t="n">
        <v>45957</v>
      </c>
      <c r="D243" t="inlineStr">
        <is>
          <t>GÄVLEBORGS LÄN</t>
        </is>
      </c>
      <c r="E243" t="inlineStr">
        <is>
          <t>SANDVIKEN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33136-2023</t>
        </is>
      </c>
      <c r="B244" s="1" t="n">
        <v>45126.63739583334</v>
      </c>
      <c r="C244" s="1" t="n">
        <v>45957</v>
      </c>
      <c r="D244" t="inlineStr">
        <is>
          <t>GÄVLEBORGS LÄN</t>
        </is>
      </c>
      <c r="E244" t="inlineStr">
        <is>
          <t>SANDVIKEN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17818-2025</t>
        </is>
      </c>
      <c r="B245" s="1" t="n">
        <v>45758.56565972222</v>
      </c>
      <c r="C245" s="1" t="n">
        <v>45957</v>
      </c>
      <c r="D245" t="inlineStr">
        <is>
          <t>GÄVLEBORGS LÄN</t>
        </is>
      </c>
      <c r="E245" t="inlineStr">
        <is>
          <t>SANDVIKEN</t>
        </is>
      </c>
      <c r="F245" t="inlineStr">
        <is>
          <t>Sveaskog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6101-2023</t>
        </is>
      </c>
      <c r="B246" s="1" t="n">
        <v>44964.58362268518</v>
      </c>
      <c r="C246" s="1" t="n">
        <v>45957</v>
      </c>
      <c r="D246" t="inlineStr">
        <is>
          <t>GÄVLEBORGS LÄN</t>
        </is>
      </c>
      <c r="E246" t="inlineStr">
        <is>
          <t>SANDVIKEN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26201-2025</t>
        </is>
      </c>
      <c r="B247" s="1" t="n">
        <v>45805.50863425926</v>
      </c>
      <c r="C247" s="1" t="n">
        <v>45957</v>
      </c>
      <c r="D247" t="inlineStr">
        <is>
          <t>GÄVLEBORGS LÄN</t>
        </is>
      </c>
      <c r="E247" t="inlineStr">
        <is>
          <t>SANDVIKEN</t>
        </is>
      </c>
      <c r="F247" t="inlineStr">
        <is>
          <t>Sveaskog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14143-2025</t>
        </is>
      </c>
      <c r="B248" s="1" t="n">
        <v>45740.48563657407</v>
      </c>
      <c r="C248" s="1" t="n">
        <v>45957</v>
      </c>
      <c r="D248" t="inlineStr">
        <is>
          <t>GÄVLEBORGS LÄN</t>
        </is>
      </c>
      <c r="E248" t="inlineStr">
        <is>
          <t>SANDVIKEN</t>
        </is>
      </c>
      <c r="F248" t="inlineStr">
        <is>
          <t>Bergvik skog öst AB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28063-2023</t>
        </is>
      </c>
      <c r="B249" s="1" t="n">
        <v>45099.36172453704</v>
      </c>
      <c r="C249" s="1" t="n">
        <v>45957</v>
      </c>
      <c r="D249" t="inlineStr">
        <is>
          <t>GÄVLEBORGS LÄN</t>
        </is>
      </c>
      <c r="E249" t="inlineStr">
        <is>
          <t>SANDVIKEN</t>
        </is>
      </c>
      <c r="G249" t="n">
        <v>8.1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25304-2021</t>
        </is>
      </c>
      <c r="B250" s="1" t="n">
        <v>44342</v>
      </c>
      <c r="C250" s="1" t="n">
        <v>45957</v>
      </c>
      <c r="D250" t="inlineStr">
        <is>
          <t>GÄVLEBORGS LÄN</t>
        </is>
      </c>
      <c r="E250" t="inlineStr">
        <is>
          <t>SANDVIKEN</t>
        </is>
      </c>
      <c r="F250" t="inlineStr">
        <is>
          <t>Sveaskog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26203-2025</t>
        </is>
      </c>
      <c r="B251" s="1" t="n">
        <v>45805.50974537037</v>
      </c>
      <c r="C251" s="1" t="n">
        <v>45957</v>
      </c>
      <c r="D251" t="inlineStr">
        <is>
          <t>GÄVLEBORGS LÄN</t>
        </is>
      </c>
      <c r="E251" t="inlineStr">
        <is>
          <t>SANDVIKEN</t>
        </is>
      </c>
      <c r="F251" t="inlineStr">
        <is>
          <t>Sveaskog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41890-2023</t>
        </is>
      </c>
      <c r="B252" s="1" t="n">
        <v>45176.71189814815</v>
      </c>
      <c r="C252" s="1" t="n">
        <v>45957</v>
      </c>
      <c r="D252" t="inlineStr">
        <is>
          <t>GÄVLEBORGS LÄN</t>
        </is>
      </c>
      <c r="E252" t="inlineStr">
        <is>
          <t>SANDVIKEN</t>
        </is>
      </c>
      <c r="F252" t="inlineStr">
        <is>
          <t>Sveaskog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38845-2025</t>
        </is>
      </c>
      <c r="B253" s="1" t="n">
        <v>45887.54144675926</v>
      </c>
      <c r="C253" s="1" t="n">
        <v>45957</v>
      </c>
      <c r="D253" t="inlineStr">
        <is>
          <t>GÄVLEBORGS LÄN</t>
        </is>
      </c>
      <c r="E253" t="inlineStr">
        <is>
          <t>SANDVIKEN</t>
        </is>
      </c>
      <c r="F253" t="inlineStr">
        <is>
          <t>Sveaskog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26294-2025</t>
        </is>
      </c>
      <c r="B254" s="1" t="n">
        <v>45805</v>
      </c>
      <c r="C254" s="1" t="n">
        <v>45957</v>
      </c>
      <c r="D254" t="inlineStr">
        <is>
          <t>GÄVLEBORGS LÄN</t>
        </is>
      </c>
      <c r="E254" t="inlineStr">
        <is>
          <t>SANDVIKEN</t>
        </is>
      </c>
      <c r="F254" t="inlineStr">
        <is>
          <t>Sveaskog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42864-2024</t>
        </is>
      </c>
      <c r="B255" s="1" t="n">
        <v>45566</v>
      </c>
      <c r="C255" s="1" t="n">
        <v>45957</v>
      </c>
      <c r="D255" t="inlineStr">
        <is>
          <t>GÄVLEBORGS LÄN</t>
        </is>
      </c>
      <c r="E255" t="inlineStr">
        <is>
          <t>SANDVIKEN</t>
        </is>
      </c>
      <c r="F255" t="inlineStr">
        <is>
          <t>Sveaskog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25265-2025</t>
        </is>
      </c>
      <c r="B256" s="1" t="n">
        <v>45800.53510416667</v>
      </c>
      <c r="C256" s="1" t="n">
        <v>45957</v>
      </c>
      <c r="D256" t="inlineStr">
        <is>
          <t>GÄVLEBORGS LÄN</t>
        </is>
      </c>
      <c r="E256" t="inlineStr">
        <is>
          <t>SANDVIKEN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39153-2025</t>
        </is>
      </c>
      <c r="B257" s="1" t="n">
        <v>45888.6171875</v>
      </c>
      <c r="C257" s="1" t="n">
        <v>45957</v>
      </c>
      <c r="D257" t="inlineStr">
        <is>
          <t>GÄVLEBORGS LÄN</t>
        </is>
      </c>
      <c r="E257" t="inlineStr">
        <is>
          <t>SANDVIKEN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47895-2023</t>
        </is>
      </c>
      <c r="B258" s="1" t="n">
        <v>45204.49018518518</v>
      </c>
      <c r="C258" s="1" t="n">
        <v>45957</v>
      </c>
      <c r="D258" t="inlineStr">
        <is>
          <t>GÄVLEBORGS LÄN</t>
        </is>
      </c>
      <c r="E258" t="inlineStr">
        <is>
          <t>SANDVIKEN</t>
        </is>
      </c>
      <c r="F258" t="inlineStr">
        <is>
          <t>Bergvik skog öst AB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47396-2025</t>
        </is>
      </c>
      <c r="B259" s="1" t="n">
        <v>45930.60548611111</v>
      </c>
      <c r="C259" s="1" t="n">
        <v>45957</v>
      </c>
      <c r="D259" t="inlineStr">
        <is>
          <t>GÄVLEBORGS LÄN</t>
        </is>
      </c>
      <c r="E259" t="inlineStr">
        <is>
          <t>SANDVIKEN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45299-2023</t>
        </is>
      </c>
      <c r="B260" s="1" t="n">
        <v>45191.66645833333</v>
      </c>
      <c r="C260" s="1" t="n">
        <v>45957</v>
      </c>
      <c r="D260" t="inlineStr">
        <is>
          <t>GÄVLEBORGS LÄN</t>
        </is>
      </c>
      <c r="E260" t="inlineStr">
        <is>
          <t>SANDVIKEN</t>
        </is>
      </c>
      <c r="F260" t="inlineStr">
        <is>
          <t>Bergvik skog öst AB</t>
        </is>
      </c>
      <c r="G260" t="n">
        <v>5.1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47398-2025</t>
        </is>
      </c>
      <c r="B261" s="1" t="n">
        <v>45930.60773148148</v>
      </c>
      <c r="C261" s="1" t="n">
        <v>45957</v>
      </c>
      <c r="D261" t="inlineStr">
        <is>
          <t>GÄVLEBORGS LÄN</t>
        </is>
      </c>
      <c r="E261" t="inlineStr">
        <is>
          <t>SANDVIKEN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46879-2024</t>
        </is>
      </c>
      <c r="B262" s="1" t="n">
        <v>45583</v>
      </c>
      <c r="C262" s="1" t="n">
        <v>45957</v>
      </c>
      <c r="D262" t="inlineStr">
        <is>
          <t>GÄVLEBORGS LÄN</t>
        </is>
      </c>
      <c r="E262" t="inlineStr">
        <is>
          <t>SANDVIKEN</t>
        </is>
      </c>
      <c r="F262" t="inlineStr">
        <is>
          <t>Sveaskog</t>
        </is>
      </c>
      <c r="G262" t="n">
        <v>11.3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59661-2024</t>
        </is>
      </c>
      <c r="B263" s="1" t="n">
        <v>45639.36412037037</v>
      </c>
      <c r="C263" s="1" t="n">
        <v>45957</v>
      </c>
      <c r="D263" t="inlineStr">
        <is>
          <t>GÄVLEBORGS LÄN</t>
        </is>
      </c>
      <c r="E263" t="inlineStr">
        <is>
          <t>SANDVIKEN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46961-2025</t>
        </is>
      </c>
      <c r="B264" s="1" t="n">
        <v>45929.48710648148</v>
      </c>
      <c r="C264" s="1" t="n">
        <v>45957</v>
      </c>
      <c r="D264" t="inlineStr">
        <is>
          <t>GÄVLEBORGS LÄN</t>
        </is>
      </c>
      <c r="E264" t="inlineStr">
        <is>
          <t>SANDVIKEN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47173-2025</t>
        </is>
      </c>
      <c r="B265" s="1" t="n">
        <v>45930.2187962963</v>
      </c>
      <c r="C265" s="1" t="n">
        <v>45957</v>
      </c>
      <c r="D265" t="inlineStr">
        <is>
          <t>GÄVLEBORGS LÄN</t>
        </is>
      </c>
      <c r="E265" t="inlineStr">
        <is>
          <t>SANDVIKEN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47174-2025</t>
        </is>
      </c>
      <c r="B266" s="1" t="n">
        <v>45930.23103009259</v>
      </c>
      <c r="C266" s="1" t="n">
        <v>45957</v>
      </c>
      <c r="D266" t="inlineStr">
        <is>
          <t>GÄVLEBORGS LÄN</t>
        </is>
      </c>
      <c r="E266" t="inlineStr">
        <is>
          <t>SANDVIKEN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42088-2024</t>
        </is>
      </c>
      <c r="B267" s="1" t="n">
        <v>45562.34226851852</v>
      </c>
      <c r="C267" s="1" t="n">
        <v>45957</v>
      </c>
      <c r="D267" t="inlineStr">
        <is>
          <t>GÄVLEBORGS LÄN</t>
        </is>
      </c>
      <c r="E267" t="inlineStr">
        <is>
          <t>SANDVIKEN</t>
        </is>
      </c>
      <c r="G267" t="n">
        <v>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42107-2024</t>
        </is>
      </c>
      <c r="B268" s="1" t="n">
        <v>45562.36814814815</v>
      </c>
      <c r="C268" s="1" t="n">
        <v>45957</v>
      </c>
      <c r="D268" t="inlineStr">
        <is>
          <t>GÄVLEBORGS LÄN</t>
        </is>
      </c>
      <c r="E268" t="inlineStr">
        <is>
          <t>SANDVIKEN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47416-2025</t>
        </is>
      </c>
      <c r="B269" s="1" t="n">
        <v>45930.62028935185</v>
      </c>
      <c r="C269" s="1" t="n">
        <v>45957</v>
      </c>
      <c r="D269" t="inlineStr">
        <is>
          <t>GÄVLEBORGS LÄN</t>
        </is>
      </c>
      <c r="E269" t="inlineStr">
        <is>
          <t>SANDVIKEN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47325-2025</t>
        </is>
      </c>
      <c r="B270" s="1" t="n">
        <v>45930.55521990741</v>
      </c>
      <c r="C270" s="1" t="n">
        <v>45957</v>
      </c>
      <c r="D270" t="inlineStr">
        <is>
          <t>GÄVLEBORGS LÄN</t>
        </is>
      </c>
      <c r="E270" t="inlineStr">
        <is>
          <t>SANDVIKEN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39591-2024</t>
        </is>
      </c>
      <c r="B271" s="1" t="n">
        <v>45552.37234953704</v>
      </c>
      <c r="C271" s="1" t="n">
        <v>45957</v>
      </c>
      <c r="D271" t="inlineStr">
        <is>
          <t>GÄVLEBORGS LÄN</t>
        </is>
      </c>
      <c r="E271" t="inlineStr">
        <is>
          <t>SANDVIKEN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39049-2025</t>
        </is>
      </c>
      <c r="B272" s="1" t="n">
        <v>45888.44660879629</v>
      </c>
      <c r="C272" s="1" t="n">
        <v>45957</v>
      </c>
      <c r="D272" t="inlineStr">
        <is>
          <t>GÄVLEBORGS LÄN</t>
        </is>
      </c>
      <c r="E272" t="inlineStr">
        <is>
          <t>SANDVIKEN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5244-2024</t>
        </is>
      </c>
      <c r="B273" s="1" t="n">
        <v>45330</v>
      </c>
      <c r="C273" s="1" t="n">
        <v>45957</v>
      </c>
      <c r="D273" t="inlineStr">
        <is>
          <t>GÄVLEBORGS LÄN</t>
        </is>
      </c>
      <c r="E273" t="inlineStr">
        <is>
          <t>SANDVIKEN</t>
        </is>
      </c>
      <c r="G273" t="n">
        <v>8.5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26787-2025</t>
        </is>
      </c>
      <c r="B274" s="1" t="n">
        <v>45810</v>
      </c>
      <c r="C274" s="1" t="n">
        <v>45957</v>
      </c>
      <c r="D274" t="inlineStr">
        <is>
          <t>GÄVLEBORGS LÄN</t>
        </is>
      </c>
      <c r="E274" t="inlineStr">
        <is>
          <t>SANDVIKEN</t>
        </is>
      </c>
      <c r="F274" t="inlineStr">
        <is>
          <t>Sveaskog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72997-2021</t>
        </is>
      </c>
      <c r="B275" s="1" t="n">
        <v>44549.87050925926</v>
      </c>
      <c r="C275" s="1" t="n">
        <v>45957</v>
      </c>
      <c r="D275" t="inlineStr">
        <is>
          <t>GÄVLEBORGS LÄN</t>
        </is>
      </c>
      <c r="E275" t="inlineStr">
        <is>
          <t>SANDVIKEN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6998-2022</t>
        </is>
      </c>
      <c r="B276" s="1" t="n">
        <v>44603</v>
      </c>
      <c r="C276" s="1" t="n">
        <v>45957</v>
      </c>
      <c r="D276" t="inlineStr">
        <is>
          <t>GÄVLEBORGS LÄN</t>
        </is>
      </c>
      <c r="E276" t="inlineStr">
        <is>
          <t>SANDVIKEN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38846-2025</t>
        </is>
      </c>
      <c r="B277" s="1" t="n">
        <v>45887.54204861111</v>
      </c>
      <c r="C277" s="1" t="n">
        <v>45957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47395-2025</t>
        </is>
      </c>
      <c r="B278" s="1" t="n">
        <v>45930.60534722222</v>
      </c>
      <c r="C278" s="1" t="n">
        <v>45957</v>
      </c>
      <c r="D278" t="inlineStr">
        <is>
          <t>GÄVLEBORGS LÄN</t>
        </is>
      </c>
      <c r="E278" t="inlineStr">
        <is>
          <t>SANDVIKEN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46958-2025</t>
        </is>
      </c>
      <c r="B279" s="1" t="n">
        <v>45929.48452546296</v>
      </c>
      <c r="C279" s="1" t="n">
        <v>45957</v>
      </c>
      <c r="D279" t="inlineStr">
        <is>
          <t>GÄVLEBORGS LÄN</t>
        </is>
      </c>
      <c r="E279" t="inlineStr">
        <is>
          <t>SANDVIKEN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47148-2025</t>
        </is>
      </c>
      <c r="B280" s="1" t="n">
        <v>45929.71905092592</v>
      </c>
      <c r="C280" s="1" t="n">
        <v>45957</v>
      </c>
      <c r="D280" t="inlineStr">
        <is>
          <t>GÄVLEBORGS LÄN</t>
        </is>
      </c>
      <c r="E280" t="inlineStr">
        <is>
          <t>SANDVIKEN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39381-2025</t>
        </is>
      </c>
      <c r="B281" s="1" t="n">
        <v>45889.60896990741</v>
      </c>
      <c r="C281" s="1" t="n">
        <v>45957</v>
      </c>
      <c r="D281" t="inlineStr">
        <is>
          <t>GÄVLEBORGS LÄN</t>
        </is>
      </c>
      <c r="E281" t="inlineStr">
        <is>
          <t>SANDVIKEN</t>
        </is>
      </c>
      <c r="G281" t="n">
        <v>5.2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38609-2022</t>
        </is>
      </c>
      <c r="B282" s="1" t="n">
        <v>44813</v>
      </c>
      <c r="C282" s="1" t="n">
        <v>45957</v>
      </c>
      <c r="D282" t="inlineStr">
        <is>
          <t>GÄVLEBORGS LÄN</t>
        </is>
      </c>
      <c r="E282" t="inlineStr">
        <is>
          <t>SANDVIKEN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6673-2021</t>
        </is>
      </c>
      <c r="B283" s="1" t="n">
        <v>44236</v>
      </c>
      <c r="C283" s="1" t="n">
        <v>45957</v>
      </c>
      <c r="D283" t="inlineStr">
        <is>
          <t>GÄVLEBORGS LÄN</t>
        </is>
      </c>
      <c r="E283" t="inlineStr">
        <is>
          <t>SANDVIKEN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48045-2025</t>
        </is>
      </c>
      <c r="B284" s="1" t="n">
        <v>45932.66636574074</v>
      </c>
      <c r="C284" s="1" t="n">
        <v>45957</v>
      </c>
      <c r="D284" t="inlineStr">
        <is>
          <t>GÄVLEBORGS LÄN</t>
        </is>
      </c>
      <c r="E284" t="inlineStr">
        <is>
          <t>SANDVIKEN</t>
        </is>
      </c>
      <c r="F284" t="inlineStr">
        <is>
          <t>Kommuner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49656-2024</t>
        </is>
      </c>
      <c r="B285" s="1" t="n">
        <v>45596.6178125</v>
      </c>
      <c r="C285" s="1" t="n">
        <v>45957</v>
      </c>
      <c r="D285" t="inlineStr">
        <is>
          <t>GÄVLEBORGS LÄN</t>
        </is>
      </c>
      <c r="E285" t="inlineStr">
        <is>
          <t>SANDVIKEN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47743-2025</t>
        </is>
      </c>
      <c r="B286" s="1" t="n">
        <v>45931.64719907408</v>
      </c>
      <c r="C286" s="1" t="n">
        <v>45957</v>
      </c>
      <c r="D286" t="inlineStr">
        <is>
          <t>GÄVLEBORGS LÄN</t>
        </is>
      </c>
      <c r="E286" t="inlineStr">
        <is>
          <t>SANDVIKEN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58885-2023</t>
        </is>
      </c>
      <c r="B287" s="1" t="n">
        <v>45252.47675925926</v>
      </c>
      <c r="C287" s="1" t="n">
        <v>45957</v>
      </c>
      <c r="D287" t="inlineStr">
        <is>
          <t>GÄVLEBORGS LÄN</t>
        </is>
      </c>
      <c r="E287" t="inlineStr">
        <is>
          <t>SANDVIKEN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47770-2025</t>
        </is>
      </c>
      <c r="B288" s="1" t="n">
        <v>45931.71005787037</v>
      </c>
      <c r="C288" s="1" t="n">
        <v>45957</v>
      </c>
      <c r="D288" t="inlineStr">
        <is>
          <t>GÄVLEBORGS LÄN</t>
        </is>
      </c>
      <c r="E288" t="inlineStr">
        <is>
          <t>SANDVIKEN</t>
        </is>
      </c>
      <c r="G288" t="n">
        <v>6.5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37641-2024</t>
        </is>
      </c>
      <c r="B289" s="1" t="n">
        <v>45541</v>
      </c>
      <c r="C289" s="1" t="n">
        <v>45957</v>
      </c>
      <c r="D289" t="inlineStr">
        <is>
          <t>GÄVLEBORGS LÄN</t>
        </is>
      </c>
      <c r="E289" t="inlineStr">
        <is>
          <t>SANDVIKEN</t>
        </is>
      </c>
      <c r="F289" t="inlineStr">
        <is>
          <t>Sveaskog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15671-2024</t>
        </is>
      </c>
      <c r="B290" s="1" t="n">
        <v>45404</v>
      </c>
      <c r="C290" s="1" t="n">
        <v>45957</v>
      </c>
      <c r="D290" t="inlineStr">
        <is>
          <t>GÄVLEBORGS LÄN</t>
        </is>
      </c>
      <c r="E290" t="inlineStr">
        <is>
          <t>SANDVIKEN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7032-2025</t>
        </is>
      </c>
      <c r="B291" s="1" t="n">
        <v>45701.63517361111</v>
      </c>
      <c r="C291" s="1" t="n">
        <v>45957</v>
      </c>
      <c r="D291" t="inlineStr">
        <is>
          <t>GÄVLEBORGS LÄN</t>
        </is>
      </c>
      <c r="E291" t="inlineStr">
        <is>
          <t>SANDVIKEN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389-2025</t>
        </is>
      </c>
      <c r="B292" s="1" t="n">
        <v>45662.74996527778</v>
      </c>
      <c r="C292" s="1" t="n">
        <v>45957</v>
      </c>
      <c r="D292" t="inlineStr">
        <is>
          <t>GÄVLEBORGS LÄN</t>
        </is>
      </c>
      <c r="E292" t="inlineStr">
        <is>
          <t>SANDVIKEN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39283-2025</t>
        </is>
      </c>
      <c r="B293" s="1" t="n">
        <v>45889.40511574074</v>
      </c>
      <c r="C293" s="1" t="n">
        <v>45957</v>
      </c>
      <c r="D293" t="inlineStr">
        <is>
          <t>GÄVLEBORGS LÄN</t>
        </is>
      </c>
      <c r="E293" t="inlineStr">
        <is>
          <t>SANDVIKEN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11810-2023</t>
        </is>
      </c>
      <c r="B294" s="1" t="n">
        <v>44994.71511574074</v>
      </c>
      <c r="C294" s="1" t="n">
        <v>45957</v>
      </c>
      <c r="D294" t="inlineStr">
        <is>
          <t>GÄVLEBORGS LÄN</t>
        </is>
      </c>
      <c r="E294" t="inlineStr">
        <is>
          <t>SANDVIKEN</t>
        </is>
      </c>
      <c r="G294" t="n">
        <v>4.9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48043-2025</t>
        </is>
      </c>
      <c r="B295" s="1" t="n">
        <v>45932.66321759259</v>
      </c>
      <c r="C295" s="1" t="n">
        <v>45957</v>
      </c>
      <c r="D295" t="inlineStr">
        <is>
          <t>GÄVLEBORGS LÄN</t>
        </is>
      </c>
      <c r="E295" t="inlineStr">
        <is>
          <t>SANDVIKEN</t>
        </is>
      </c>
      <c r="F295" t="inlineStr">
        <is>
          <t>Kommuner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48162-2025</t>
        </is>
      </c>
      <c r="B296" s="1" t="n">
        <v>45933.42680555556</v>
      </c>
      <c r="C296" s="1" t="n">
        <v>45957</v>
      </c>
      <c r="D296" t="inlineStr">
        <is>
          <t>GÄVLEBORGS LÄN</t>
        </is>
      </c>
      <c r="E296" t="inlineStr">
        <is>
          <t>SANDVIKEN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549-2022</t>
        </is>
      </c>
      <c r="B297" s="1" t="n">
        <v>44566.65258101852</v>
      </c>
      <c r="C297" s="1" t="n">
        <v>45957</v>
      </c>
      <c r="D297" t="inlineStr">
        <is>
          <t>GÄVLEBORGS LÄN</t>
        </is>
      </c>
      <c r="E297" t="inlineStr">
        <is>
          <t>SANDVIKEN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23162-2023</t>
        </is>
      </c>
      <c r="B298" s="1" t="n">
        <v>45075</v>
      </c>
      <c r="C298" s="1" t="n">
        <v>45957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48613-2025</t>
        </is>
      </c>
      <c r="B299" s="1" t="n">
        <v>45936.48322916667</v>
      </c>
      <c r="C299" s="1" t="n">
        <v>45957</v>
      </c>
      <c r="D299" t="inlineStr">
        <is>
          <t>GÄVLEBORGS LÄN</t>
        </is>
      </c>
      <c r="E299" t="inlineStr">
        <is>
          <t>SANDVIKEN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48187-2025</t>
        </is>
      </c>
      <c r="B300" s="1" t="n">
        <v>45933.4669212963</v>
      </c>
      <c r="C300" s="1" t="n">
        <v>45957</v>
      </c>
      <c r="D300" t="inlineStr">
        <is>
          <t>GÄVLEBORGS LÄN</t>
        </is>
      </c>
      <c r="E300" t="inlineStr">
        <is>
          <t>SANDVIKEN</t>
        </is>
      </c>
      <c r="F300" t="inlineStr">
        <is>
          <t>Sveaskog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48261-2025</t>
        </is>
      </c>
      <c r="B301" s="1" t="n">
        <v>45933.56163194445</v>
      </c>
      <c r="C301" s="1" t="n">
        <v>45957</v>
      </c>
      <c r="D301" t="inlineStr">
        <is>
          <t>GÄVLEBORGS LÄN</t>
        </is>
      </c>
      <c r="E301" t="inlineStr">
        <is>
          <t>SANDVIKEN</t>
        </is>
      </c>
      <c r="F301" t="inlineStr">
        <is>
          <t>Sveaskog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28295-2025</t>
        </is>
      </c>
      <c r="B302" s="1" t="n">
        <v>45818.59716435185</v>
      </c>
      <c r="C302" s="1" t="n">
        <v>45957</v>
      </c>
      <c r="D302" t="inlineStr">
        <is>
          <t>GÄVLEBORGS LÄN</t>
        </is>
      </c>
      <c r="E302" t="inlineStr">
        <is>
          <t>SANDVIKEN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36656-2023</t>
        </is>
      </c>
      <c r="B303" s="1" t="n">
        <v>45153.56925925926</v>
      </c>
      <c r="C303" s="1" t="n">
        <v>45957</v>
      </c>
      <c r="D303" t="inlineStr">
        <is>
          <t>GÄVLEBORGS LÄN</t>
        </is>
      </c>
      <c r="E303" t="inlineStr">
        <is>
          <t>SANDVIKEN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36660-2023</t>
        </is>
      </c>
      <c r="B304" s="1" t="n">
        <v>45153.57439814815</v>
      </c>
      <c r="C304" s="1" t="n">
        <v>45957</v>
      </c>
      <c r="D304" t="inlineStr">
        <is>
          <t>GÄVLEBORGS LÄN</t>
        </is>
      </c>
      <c r="E304" t="inlineStr">
        <is>
          <t>SANDVIKEN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48761-2025</t>
        </is>
      </c>
      <c r="B305" s="1" t="n">
        <v>45936.77966435185</v>
      </c>
      <c r="C305" s="1" t="n">
        <v>45957</v>
      </c>
      <c r="D305" t="inlineStr">
        <is>
          <t>GÄVLEBORGS LÄN</t>
        </is>
      </c>
      <c r="E305" t="inlineStr">
        <is>
          <t>SANDVIKEN</t>
        </is>
      </c>
      <c r="F305" t="inlineStr">
        <is>
          <t>Sveaskog</t>
        </is>
      </c>
      <c r="G305" t="n">
        <v>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40236-2025</t>
        </is>
      </c>
      <c r="B306" s="1" t="n">
        <v>45894.748125</v>
      </c>
      <c r="C306" s="1" t="n">
        <v>45957</v>
      </c>
      <c r="D306" t="inlineStr">
        <is>
          <t>GÄVLEBORGS LÄN</t>
        </is>
      </c>
      <c r="E306" t="inlineStr">
        <is>
          <t>SANDVIKEN</t>
        </is>
      </c>
      <c r="G306" t="n">
        <v>12.6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18611-2025</t>
        </is>
      </c>
      <c r="B307" s="1" t="n">
        <v>45763.49574074074</v>
      </c>
      <c r="C307" s="1" t="n">
        <v>45957</v>
      </c>
      <c r="D307" t="inlineStr">
        <is>
          <t>GÄVLEBORGS LÄN</t>
        </is>
      </c>
      <c r="E307" t="inlineStr">
        <is>
          <t>SANDVIKEN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48557-2025</t>
        </is>
      </c>
      <c r="B308" s="1" t="n">
        <v>45936.42877314815</v>
      </c>
      <c r="C308" s="1" t="n">
        <v>45957</v>
      </c>
      <c r="D308" t="inlineStr">
        <is>
          <t>GÄVLEBORGS LÄN</t>
        </is>
      </c>
      <c r="E308" t="inlineStr">
        <is>
          <t>SANDVIKEN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39047-2024</t>
        </is>
      </c>
      <c r="B309" s="1" t="n">
        <v>45548</v>
      </c>
      <c r="C309" s="1" t="n">
        <v>45957</v>
      </c>
      <c r="D309" t="inlineStr">
        <is>
          <t>GÄVLEBORGS LÄN</t>
        </is>
      </c>
      <c r="E309" t="inlineStr">
        <is>
          <t>SANDVIKEN</t>
        </is>
      </c>
      <c r="F309" t="inlineStr">
        <is>
          <t>Sveaskog</t>
        </is>
      </c>
      <c r="G309" t="n">
        <v>12.9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48435-2024</t>
        </is>
      </c>
      <c r="B310" s="1" t="n">
        <v>45590.66225694444</v>
      </c>
      <c r="C310" s="1" t="n">
        <v>45957</v>
      </c>
      <c r="D310" t="inlineStr">
        <is>
          <t>GÄVLEBORGS LÄN</t>
        </is>
      </c>
      <c r="E310" t="inlineStr">
        <is>
          <t>SANDVIKEN</t>
        </is>
      </c>
      <c r="G310" t="n">
        <v>6.7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28476-2025</t>
        </is>
      </c>
      <c r="B311" s="1" t="n">
        <v>45819.44342592593</v>
      </c>
      <c r="C311" s="1" t="n">
        <v>45957</v>
      </c>
      <c r="D311" t="inlineStr">
        <is>
          <t>GÄVLEBORGS LÄN</t>
        </is>
      </c>
      <c r="E311" t="inlineStr">
        <is>
          <t>SANDVIKEN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28424-2025</t>
        </is>
      </c>
      <c r="B312" s="1" t="n">
        <v>45819.36444444444</v>
      </c>
      <c r="C312" s="1" t="n">
        <v>45957</v>
      </c>
      <c r="D312" t="inlineStr">
        <is>
          <t>GÄVLEBORGS LÄN</t>
        </is>
      </c>
      <c r="E312" t="inlineStr">
        <is>
          <t>SANDVIKEN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61167-2022</t>
        </is>
      </c>
      <c r="B313" s="1" t="n">
        <v>44915.48208333334</v>
      </c>
      <c r="C313" s="1" t="n">
        <v>45957</v>
      </c>
      <c r="D313" t="inlineStr">
        <is>
          <t>GÄVLEBORGS LÄN</t>
        </is>
      </c>
      <c r="E313" t="inlineStr">
        <is>
          <t>SANDVIKEN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48170-2025</t>
        </is>
      </c>
      <c r="B314" s="1" t="n">
        <v>45933.43212962963</v>
      </c>
      <c r="C314" s="1" t="n">
        <v>45957</v>
      </c>
      <c r="D314" t="inlineStr">
        <is>
          <t>GÄVLEBORGS LÄN</t>
        </is>
      </c>
      <c r="E314" t="inlineStr">
        <is>
          <t>SANDVIKEN</t>
        </is>
      </c>
      <c r="F314" t="inlineStr">
        <is>
          <t>Kommuner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48516-2025</t>
        </is>
      </c>
      <c r="B315" s="1" t="n">
        <v>45936.39462962963</v>
      </c>
      <c r="C315" s="1" t="n">
        <v>45957</v>
      </c>
      <c r="D315" t="inlineStr">
        <is>
          <t>GÄVLEBORGS LÄN</t>
        </is>
      </c>
      <c r="E315" t="inlineStr">
        <is>
          <t>SANDVIKEN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28548-2025</t>
        </is>
      </c>
      <c r="B316" s="1" t="n">
        <v>45819.53034722222</v>
      </c>
      <c r="C316" s="1" t="n">
        <v>45957</v>
      </c>
      <c r="D316" t="inlineStr">
        <is>
          <t>GÄVLEBORGS LÄN</t>
        </is>
      </c>
      <c r="E316" t="inlineStr">
        <is>
          <t>SANDVIKEN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19421-2025</t>
        </is>
      </c>
      <c r="B317" s="1" t="n">
        <v>45769.74990740741</v>
      </c>
      <c r="C317" s="1" t="n">
        <v>45957</v>
      </c>
      <c r="D317" t="inlineStr">
        <is>
          <t>GÄVLEBORGS LÄN</t>
        </is>
      </c>
      <c r="E317" t="inlineStr">
        <is>
          <t>SANDVIKEN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28547-2025</t>
        </is>
      </c>
      <c r="B318" s="1" t="n">
        <v>45819.52945601852</v>
      </c>
      <c r="C318" s="1" t="n">
        <v>45957</v>
      </c>
      <c r="D318" t="inlineStr">
        <is>
          <t>GÄVLEBORGS LÄN</t>
        </is>
      </c>
      <c r="E318" t="inlineStr">
        <is>
          <t>SANDVIKEN</t>
        </is>
      </c>
      <c r="G318" t="n">
        <v>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13632-2024</t>
        </is>
      </c>
      <c r="B319" s="1" t="n">
        <v>45390.41961805556</v>
      </c>
      <c r="C319" s="1" t="n">
        <v>45957</v>
      </c>
      <c r="D319" t="inlineStr">
        <is>
          <t>GÄVLEBORGS LÄN</t>
        </is>
      </c>
      <c r="E319" t="inlineStr">
        <is>
          <t>SANDVIKEN</t>
        </is>
      </c>
      <c r="F319" t="inlineStr">
        <is>
          <t>Kyrkan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28468-2025</t>
        </is>
      </c>
      <c r="B320" s="1" t="n">
        <v>45819.42824074074</v>
      </c>
      <c r="C320" s="1" t="n">
        <v>45957</v>
      </c>
      <c r="D320" t="inlineStr">
        <is>
          <t>GÄVLEBORGS LÄN</t>
        </is>
      </c>
      <c r="E320" t="inlineStr">
        <is>
          <t>SANDVIKEN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56310-2021</t>
        </is>
      </c>
      <c r="B321" s="1" t="n">
        <v>44477</v>
      </c>
      <c r="C321" s="1" t="n">
        <v>45957</v>
      </c>
      <c r="D321" t="inlineStr">
        <is>
          <t>GÄVLEBORGS LÄN</t>
        </is>
      </c>
      <c r="E321" t="inlineStr">
        <is>
          <t>SANDVIKEN</t>
        </is>
      </c>
      <c r="F321" t="inlineStr">
        <is>
          <t>Bergvik skog väst AB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19419-2025</t>
        </is>
      </c>
      <c r="B322" s="1" t="n">
        <v>45769.74543981482</v>
      </c>
      <c r="C322" s="1" t="n">
        <v>45957</v>
      </c>
      <c r="D322" t="inlineStr">
        <is>
          <t>GÄVLEBORGS LÄN</t>
        </is>
      </c>
      <c r="E322" t="inlineStr">
        <is>
          <t>SANDVIKEN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48268-2025</t>
        </is>
      </c>
      <c r="B323" s="1" t="n">
        <v>45933.57059027778</v>
      </c>
      <c r="C323" s="1" t="n">
        <v>45957</v>
      </c>
      <c r="D323" t="inlineStr">
        <is>
          <t>GÄVLEBORGS LÄN</t>
        </is>
      </c>
      <c r="E323" t="inlineStr">
        <is>
          <t>SANDVIKEN</t>
        </is>
      </c>
      <c r="F323" t="inlineStr">
        <is>
          <t>Sveaskog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39877-2025</t>
        </is>
      </c>
      <c r="B324" s="1" t="n">
        <v>45891.61541666667</v>
      </c>
      <c r="C324" s="1" t="n">
        <v>45957</v>
      </c>
      <c r="D324" t="inlineStr">
        <is>
          <t>GÄVLEBORGS LÄN</t>
        </is>
      </c>
      <c r="E324" t="inlineStr">
        <is>
          <t>SANDVIKEN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29832-2025</t>
        </is>
      </c>
      <c r="B325" s="1" t="n">
        <v>45825.92290509259</v>
      </c>
      <c r="C325" s="1" t="n">
        <v>45957</v>
      </c>
      <c r="D325" t="inlineStr">
        <is>
          <t>GÄVLEBORGS LÄN</t>
        </is>
      </c>
      <c r="E325" t="inlineStr">
        <is>
          <t>SANDVIKEN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30718-2023</t>
        </is>
      </c>
      <c r="B326" s="1" t="n">
        <v>45112</v>
      </c>
      <c r="C326" s="1" t="n">
        <v>45957</v>
      </c>
      <c r="D326" t="inlineStr">
        <is>
          <t>GÄVLEBORGS LÄN</t>
        </is>
      </c>
      <c r="E326" t="inlineStr">
        <is>
          <t>SANDVIKEN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48263-2025</t>
        </is>
      </c>
      <c r="B327" s="1" t="n">
        <v>45933.56688657407</v>
      </c>
      <c r="C327" s="1" t="n">
        <v>45957</v>
      </c>
      <c r="D327" t="inlineStr">
        <is>
          <t>GÄVLEBORGS LÄN</t>
        </is>
      </c>
      <c r="E327" t="inlineStr">
        <is>
          <t>SANDVIKEN</t>
        </is>
      </c>
      <c r="F327" t="inlineStr">
        <is>
          <t>Sveaskog</t>
        </is>
      </c>
      <c r="G327" t="n">
        <v>11.9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59614-2024</t>
        </is>
      </c>
      <c r="B328" s="1" t="n">
        <v>45638.78225694445</v>
      </c>
      <c r="C328" s="1" t="n">
        <v>45957</v>
      </c>
      <c r="D328" t="inlineStr">
        <is>
          <t>GÄVLEBORGS LÄN</t>
        </is>
      </c>
      <c r="E328" t="inlineStr">
        <is>
          <t>SANDVIKEN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49021-2025</t>
        </is>
      </c>
      <c r="B329" s="1" t="n">
        <v>45937.61553240741</v>
      </c>
      <c r="C329" s="1" t="n">
        <v>45957</v>
      </c>
      <c r="D329" t="inlineStr">
        <is>
          <t>GÄVLEBORGS LÄN</t>
        </is>
      </c>
      <c r="E329" t="inlineStr">
        <is>
          <t>SANDVIKEN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40588-2025</t>
        </is>
      </c>
      <c r="B330" s="1" t="n">
        <v>45896.5346412037</v>
      </c>
      <c r="C330" s="1" t="n">
        <v>45957</v>
      </c>
      <c r="D330" t="inlineStr">
        <is>
          <t>GÄVLEBORGS LÄN</t>
        </is>
      </c>
      <c r="E330" t="inlineStr">
        <is>
          <t>SANDVIKEN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49217-2025</t>
        </is>
      </c>
      <c r="B331" s="1" t="n">
        <v>45938</v>
      </c>
      <c r="C331" s="1" t="n">
        <v>45957</v>
      </c>
      <c r="D331" t="inlineStr">
        <is>
          <t>GÄVLEBORGS LÄN</t>
        </is>
      </c>
      <c r="E331" t="inlineStr">
        <is>
          <t>SANDVIKEN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29388-2025</t>
        </is>
      </c>
      <c r="B332" s="1" t="n">
        <v>45824.60252314815</v>
      </c>
      <c r="C332" s="1" t="n">
        <v>45957</v>
      </c>
      <c r="D332" t="inlineStr">
        <is>
          <t>GÄVLEBORGS LÄN</t>
        </is>
      </c>
      <c r="E332" t="inlineStr">
        <is>
          <t>SANDVIKEN</t>
        </is>
      </c>
      <c r="G332" t="n">
        <v>13.9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50905-2024</t>
        </is>
      </c>
      <c r="B333" s="1" t="n">
        <v>45602.69391203704</v>
      </c>
      <c r="C333" s="1" t="n">
        <v>45957</v>
      </c>
      <c r="D333" t="inlineStr">
        <is>
          <t>GÄVLEBORGS LÄN</t>
        </is>
      </c>
      <c r="E333" t="inlineStr">
        <is>
          <t>SANDVIKEN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29831-2025</t>
        </is>
      </c>
      <c r="B334" s="1" t="n">
        <v>45825.92075231481</v>
      </c>
      <c r="C334" s="1" t="n">
        <v>45957</v>
      </c>
      <c r="D334" t="inlineStr">
        <is>
          <t>GÄVLEBORGS LÄN</t>
        </is>
      </c>
      <c r="E334" t="inlineStr">
        <is>
          <t>SANDVIKEN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29735-2025</t>
        </is>
      </c>
      <c r="B335" s="1" t="n">
        <v>45825.58403935185</v>
      </c>
      <c r="C335" s="1" t="n">
        <v>45957</v>
      </c>
      <c r="D335" t="inlineStr">
        <is>
          <t>GÄVLEBORGS LÄN</t>
        </is>
      </c>
      <c r="E335" t="inlineStr">
        <is>
          <t>SANDVIKEN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29738-2025</t>
        </is>
      </c>
      <c r="B336" s="1" t="n">
        <v>45825.58762731482</v>
      </c>
      <c r="C336" s="1" t="n">
        <v>45957</v>
      </c>
      <c r="D336" t="inlineStr">
        <is>
          <t>GÄVLEBORGS LÄN</t>
        </is>
      </c>
      <c r="E336" t="inlineStr">
        <is>
          <t>SANDVIKEN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29748-2025</t>
        </is>
      </c>
      <c r="B337" s="1" t="n">
        <v>45825.60623842593</v>
      </c>
      <c r="C337" s="1" t="n">
        <v>45957</v>
      </c>
      <c r="D337" t="inlineStr">
        <is>
          <t>GÄVLEBORGS LÄN</t>
        </is>
      </c>
      <c r="E337" t="inlineStr">
        <is>
          <t>SANDVIKEN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4461-2023</t>
        </is>
      </c>
      <c r="B338" s="1" t="n">
        <v>44956</v>
      </c>
      <c r="C338" s="1" t="n">
        <v>45957</v>
      </c>
      <c r="D338" t="inlineStr">
        <is>
          <t>GÄVLEBORGS LÄN</t>
        </is>
      </c>
      <c r="E338" t="inlineStr">
        <is>
          <t>SANDVIKEN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29833-2025</t>
        </is>
      </c>
      <c r="B339" s="1" t="n">
        <v>45825.92494212963</v>
      </c>
      <c r="C339" s="1" t="n">
        <v>45957</v>
      </c>
      <c r="D339" t="inlineStr">
        <is>
          <t>GÄVLEBORGS LÄN</t>
        </is>
      </c>
      <c r="E339" t="inlineStr">
        <is>
          <t>SANDVIKEN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50797-2023</t>
        </is>
      </c>
      <c r="B340" s="1" t="n">
        <v>45217.65972222222</v>
      </c>
      <c r="C340" s="1" t="n">
        <v>45957</v>
      </c>
      <c r="D340" t="inlineStr">
        <is>
          <t>GÄVLEBORGS LÄN</t>
        </is>
      </c>
      <c r="E340" t="inlineStr">
        <is>
          <t>SANDVIKEN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43716-2023</t>
        </is>
      </c>
      <c r="B341" s="1" t="n">
        <v>45187</v>
      </c>
      <c r="C341" s="1" t="n">
        <v>45957</v>
      </c>
      <c r="D341" t="inlineStr">
        <is>
          <t>GÄVLEBORGS LÄN</t>
        </is>
      </c>
      <c r="E341" t="inlineStr">
        <is>
          <t>SANDVIKEN</t>
        </is>
      </c>
      <c r="F341" t="inlineStr">
        <is>
          <t>Sveaskog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  <c r="U341">
        <f>HYPERLINK("https://klasma.github.io/Logging_2181/knärot/A 43716-2023 karta knärot.png", "A 43716-2023")</f>
        <v/>
      </c>
      <c r="V341">
        <f>HYPERLINK("https://klasma.github.io/Logging_2181/klagomål/A 43716-2023 FSC-klagomål.docx", "A 43716-2023")</f>
        <v/>
      </c>
      <c r="W341">
        <f>HYPERLINK("https://klasma.github.io/Logging_2181/klagomålsmail/A 43716-2023 FSC-klagomål mail.docx", "A 43716-2023")</f>
        <v/>
      </c>
      <c r="X341">
        <f>HYPERLINK("https://klasma.github.io/Logging_2181/tillsyn/A 43716-2023 tillsynsbegäran.docx", "A 43716-2023")</f>
        <v/>
      </c>
      <c r="Y341">
        <f>HYPERLINK("https://klasma.github.io/Logging_2181/tillsynsmail/A 43716-2023 tillsynsbegäran mail.docx", "A 43716-2023")</f>
        <v/>
      </c>
    </row>
    <row r="342" ht="15" customHeight="1">
      <c r="A342" t="inlineStr">
        <is>
          <t>A 49413-2025</t>
        </is>
      </c>
      <c r="B342" s="1" t="n">
        <v>45938.68569444444</v>
      </c>
      <c r="C342" s="1" t="n">
        <v>45957</v>
      </c>
      <c r="D342" t="inlineStr">
        <is>
          <t>GÄVLEBORGS LÄN</t>
        </is>
      </c>
      <c r="E342" t="inlineStr">
        <is>
          <t>SANDVIKEN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48963-2025</t>
        </is>
      </c>
      <c r="B343" s="1" t="n">
        <v>45936</v>
      </c>
      <c r="C343" s="1" t="n">
        <v>45957</v>
      </c>
      <c r="D343" t="inlineStr">
        <is>
          <t>GÄVLEBORGS LÄN</t>
        </is>
      </c>
      <c r="E343" t="inlineStr">
        <is>
          <t>SANDVIKEN</t>
        </is>
      </c>
      <c r="F343" t="inlineStr">
        <is>
          <t>Bergvik skog väst AB</t>
        </is>
      </c>
      <c r="G343" t="n">
        <v>10.1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24465-2023</t>
        </is>
      </c>
      <c r="B344" s="1" t="n">
        <v>45082.5808912037</v>
      </c>
      <c r="C344" s="1" t="n">
        <v>45957</v>
      </c>
      <c r="D344" t="inlineStr">
        <is>
          <t>GÄVLEBORGS LÄN</t>
        </is>
      </c>
      <c r="E344" t="inlineStr">
        <is>
          <t>SANDVIKEN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53861-2024</t>
        </is>
      </c>
      <c r="B345" s="1" t="n">
        <v>45615.64052083333</v>
      </c>
      <c r="C345" s="1" t="n">
        <v>45957</v>
      </c>
      <c r="D345" t="inlineStr">
        <is>
          <t>GÄVLEBORGS LÄN</t>
        </is>
      </c>
      <c r="E345" t="inlineStr">
        <is>
          <t>SANDVIKEN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2290-2025</t>
        </is>
      </c>
      <c r="B346" s="1" t="n">
        <v>45673</v>
      </c>
      <c r="C346" s="1" t="n">
        <v>45957</v>
      </c>
      <c r="D346" t="inlineStr">
        <is>
          <t>GÄVLEBORGS LÄN</t>
        </is>
      </c>
      <c r="E346" t="inlineStr">
        <is>
          <t>SANDVIKEN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58885-2024</t>
        </is>
      </c>
      <c r="B347" s="1" t="n">
        <v>45636.45076388889</v>
      </c>
      <c r="C347" s="1" t="n">
        <v>45957</v>
      </c>
      <c r="D347" t="inlineStr">
        <is>
          <t>GÄVLEBORGS LÄN</t>
        </is>
      </c>
      <c r="E347" t="inlineStr">
        <is>
          <t>SANDVIKEN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49320-2025</t>
        </is>
      </c>
      <c r="B348" s="1" t="n">
        <v>45938.57288194444</v>
      </c>
      <c r="C348" s="1" t="n">
        <v>45957</v>
      </c>
      <c r="D348" t="inlineStr">
        <is>
          <t>GÄVLEBORGS LÄN</t>
        </is>
      </c>
      <c r="E348" t="inlineStr">
        <is>
          <t>SANDVIKEN</t>
        </is>
      </c>
      <c r="F348" t="inlineStr">
        <is>
          <t>Sveaskog</t>
        </is>
      </c>
      <c r="G348" t="n">
        <v>5.7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49042-2025</t>
        </is>
      </c>
      <c r="B349" s="1" t="n">
        <v>45937.63600694444</v>
      </c>
      <c r="C349" s="1" t="n">
        <v>45957</v>
      </c>
      <c r="D349" t="inlineStr">
        <is>
          <t>GÄVLEBORGS LÄN</t>
        </is>
      </c>
      <c r="E349" t="inlineStr">
        <is>
          <t>SANDVIKEN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30203-2025</t>
        </is>
      </c>
      <c r="B350" s="1" t="n">
        <v>45827.35971064815</v>
      </c>
      <c r="C350" s="1" t="n">
        <v>45957</v>
      </c>
      <c r="D350" t="inlineStr">
        <is>
          <t>GÄVLEBORGS LÄN</t>
        </is>
      </c>
      <c r="E350" t="inlineStr">
        <is>
          <t>SANDVIKEN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49370-2025</t>
        </is>
      </c>
      <c r="B351" s="1" t="n">
        <v>45938.63042824074</v>
      </c>
      <c r="C351" s="1" t="n">
        <v>45957</v>
      </c>
      <c r="D351" t="inlineStr">
        <is>
          <t>GÄVLEBORGS LÄN</t>
        </is>
      </c>
      <c r="E351" t="inlineStr">
        <is>
          <t>SANDVIKEN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49415-2025</t>
        </is>
      </c>
      <c r="B352" s="1" t="n">
        <v>45938.68986111111</v>
      </c>
      <c r="C352" s="1" t="n">
        <v>45957</v>
      </c>
      <c r="D352" t="inlineStr">
        <is>
          <t>GÄVLEBORGS LÄN</t>
        </is>
      </c>
      <c r="E352" t="inlineStr">
        <is>
          <t>SANDVIKEN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27006-2023</t>
        </is>
      </c>
      <c r="B353" s="1" t="n">
        <v>45094</v>
      </c>
      <c r="C353" s="1" t="n">
        <v>45957</v>
      </c>
      <c r="D353" t="inlineStr">
        <is>
          <t>GÄVLEBORGS LÄN</t>
        </is>
      </c>
      <c r="E353" t="inlineStr">
        <is>
          <t>SANDVIKEN</t>
        </is>
      </c>
      <c r="F353" t="inlineStr">
        <is>
          <t>Bergvik skog öst AB</t>
        </is>
      </c>
      <c r="G353" t="n">
        <v>9.5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43090-2023</t>
        </is>
      </c>
      <c r="B354" s="1" t="n">
        <v>45182.90457175926</v>
      </c>
      <c r="C354" s="1" t="n">
        <v>45957</v>
      </c>
      <c r="D354" t="inlineStr">
        <is>
          <t>GÄVLEBORGS LÄN</t>
        </is>
      </c>
      <c r="E354" t="inlineStr">
        <is>
          <t>SANDVIKEN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32847-2022</t>
        </is>
      </c>
      <c r="B355" s="1" t="n">
        <v>44784.46349537037</v>
      </c>
      <c r="C355" s="1" t="n">
        <v>45957</v>
      </c>
      <c r="D355" t="inlineStr">
        <is>
          <t>GÄVLEBORGS LÄN</t>
        </is>
      </c>
      <c r="E355" t="inlineStr">
        <is>
          <t>SANDVIKEN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37697-2022</t>
        </is>
      </c>
      <c r="B356" s="1" t="n">
        <v>44810.51233796297</v>
      </c>
      <c r="C356" s="1" t="n">
        <v>45957</v>
      </c>
      <c r="D356" t="inlineStr">
        <is>
          <t>GÄVLEBORGS LÄN</t>
        </is>
      </c>
      <c r="E356" t="inlineStr">
        <is>
          <t>SANDVIKEN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49454-2025</t>
        </is>
      </c>
      <c r="B357" s="1" t="n">
        <v>45939.23872685185</v>
      </c>
      <c r="C357" s="1" t="n">
        <v>45957</v>
      </c>
      <c r="D357" t="inlineStr">
        <is>
          <t>GÄVLEBORGS LÄN</t>
        </is>
      </c>
      <c r="E357" t="inlineStr">
        <is>
          <t>SANDVIKEN</t>
        </is>
      </c>
      <c r="F357" t="inlineStr">
        <is>
          <t>Sveaskog</t>
        </is>
      </c>
      <c r="G357" t="n">
        <v>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49706-2023</t>
        </is>
      </c>
      <c r="B358" s="1" t="n">
        <v>45212.40984953703</v>
      </c>
      <c r="C358" s="1" t="n">
        <v>45957</v>
      </c>
      <c r="D358" t="inlineStr">
        <is>
          <t>GÄVLEBORGS LÄN</t>
        </is>
      </c>
      <c r="E358" t="inlineStr">
        <is>
          <t>SANDVIKEN</t>
        </is>
      </c>
      <c r="F358" t="inlineStr">
        <is>
          <t>Sveaskog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31145-2025</t>
        </is>
      </c>
      <c r="B359" s="1" t="n">
        <v>45832.63834490741</v>
      </c>
      <c r="C359" s="1" t="n">
        <v>45957</v>
      </c>
      <c r="D359" t="inlineStr">
        <is>
          <t>GÄVLEBORGS LÄN</t>
        </is>
      </c>
      <c r="E359" t="inlineStr">
        <is>
          <t>SANDVIKEN</t>
        </is>
      </c>
      <c r="F359" t="inlineStr">
        <is>
          <t>Bergvik skog öst AB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31202-2025</t>
        </is>
      </c>
      <c r="B360" s="1" t="n">
        <v>45832.69885416667</v>
      </c>
      <c r="C360" s="1" t="n">
        <v>45957</v>
      </c>
      <c r="D360" t="inlineStr">
        <is>
          <t>GÄVLEBORGS LÄN</t>
        </is>
      </c>
      <c r="E360" t="inlineStr">
        <is>
          <t>SANDVIKEN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50704-2024</t>
        </is>
      </c>
      <c r="B361" s="1" t="n">
        <v>45602.36324074074</v>
      </c>
      <c r="C361" s="1" t="n">
        <v>45957</v>
      </c>
      <c r="D361" t="inlineStr">
        <is>
          <t>GÄVLEBORGS LÄN</t>
        </is>
      </c>
      <c r="E361" t="inlineStr">
        <is>
          <t>SANDVIKEN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41185-2025</t>
        </is>
      </c>
      <c r="B362" s="1" t="n">
        <v>45898.56283564815</v>
      </c>
      <c r="C362" s="1" t="n">
        <v>45957</v>
      </c>
      <c r="D362" t="inlineStr">
        <is>
          <t>GÄVLEBORGS LÄN</t>
        </is>
      </c>
      <c r="E362" t="inlineStr">
        <is>
          <t>SANDVIKEN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20780-2021</t>
        </is>
      </c>
      <c r="B363" s="1" t="n">
        <v>44316.61788194445</v>
      </c>
      <c r="C363" s="1" t="n">
        <v>45957</v>
      </c>
      <c r="D363" t="inlineStr">
        <is>
          <t>GÄVLEBORGS LÄN</t>
        </is>
      </c>
      <c r="E363" t="inlineStr">
        <is>
          <t>SANDVIKEN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50900-2024</t>
        </is>
      </c>
      <c r="B364" s="1" t="n">
        <v>45602.68607638889</v>
      </c>
      <c r="C364" s="1" t="n">
        <v>45957</v>
      </c>
      <c r="D364" t="inlineStr">
        <is>
          <t>GÄVLEBORGS LÄN</t>
        </is>
      </c>
      <c r="E364" t="inlineStr">
        <is>
          <t>SANDVIKEN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30843-2025</t>
        </is>
      </c>
      <c r="B365" s="1" t="n">
        <v>45831.75673611111</v>
      </c>
      <c r="C365" s="1" t="n">
        <v>45957</v>
      </c>
      <c r="D365" t="inlineStr">
        <is>
          <t>GÄVLEBORGS LÄN</t>
        </is>
      </c>
      <c r="E365" t="inlineStr">
        <is>
          <t>SANDVIKEN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41111-2025</t>
        </is>
      </c>
      <c r="B366" s="1" t="n">
        <v>45898</v>
      </c>
      <c r="C366" s="1" t="n">
        <v>45957</v>
      </c>
      <c r="D366" t="inlineStr">
        <is>
          <t>GÄVLEBORGS LÄN</t>
        </is>
      </c>
      <c r="E366" t="inlineStr">
        <is>
          <t>SANDVIKEN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54443-2024</t>
        </is>
      </c>
      <c r="B367" s="1" t="n">
        <v>45617.51553240741</v>
      </c>
      <c r="C367" s="1" t="n">
        <v>45957</v>
      </c>
      <c r="D367" t="inlineStr">
        <is>
          <t>GÄVLEBORGS LÄN</t>
        </is>
      </c>
      <c r="E367" t="inlineStr">
        <is>
          <t>SANDVIKEN</t>
        </is>
      </c>
      <c r="F367" t="inlineStr">
        <is>
          <t>Bergvik skog öst AB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23289-2024</t>
        </is>
      </c>
      <c r="B368" s="1" t="n">
        <v>45453.42105324074</v>
      </c>
      <c r="C368" s="1" t="n">
        <v>45957</v>
      </c>
      <c r="D368" t="inlineStr">
        <is>
          <t>GÄVLEBORGS LÄN</t>
        </is>
      </c>
      <c r="E368" t="inlineStr">
        <is>
          <t>SANDVIKEN</t>
        </is>
      </c>
      <c r="F368" t="inlineStr">
        <is>
          <t>Kyrkan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11393-2023</t>
        </is>
      </c>
      <c r="B369" s="1" t="n">
        <v>44988</v>
      </c>
      <c r="C369" s="1" t="n">
        <v>45957</v>
      </c>
      <c r="D369" t="inlineStr">
        <is>
          <t>GÄVLEBORGS LÄN</t>
        </is>
      </c>
      <c r="E369" t="inlineStr">
        <is>
          <t>SANDVIKEN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11401-2023</t>
        </is>
      </c>
      <c r="B370" s="1" t="n">
        <v>44988</v>
      </c>
      <c r="C370" s="1" t="n">
        <v>45957</v>
      </c>
      <c r="D370" t="inlineStr">
        <is>
          <t>GÄVLEBORGS LÄN</t>
        </is>
      </c>
      <c r="E370" t="inlineStr">
        <is>
          <t>SANDVIKEN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31460-2025</t>
        </is>
      </c>
      <c r="B371" s="1" t="n">
        <v>45833.5490162037</v>
      </c>
      <c r="C371" s="1" t="n">
        <v>45957</v>
      </c>
      <c r="D371" t="inlineStr">
        <is>
          <t>GÄVLEBORGS LÄN</t>
        </is>
      </c>
      <c r="E371" t="inlineStr">
        <is>
          <t>SANDVIKEN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49446-2025</t>
        </is>
      </c>
      <c r="B372" s="1" t="n">
        <v>45938.92873842592</v>
      </c>
      <c r="C372" s="1" t="n">
        <v>45957</v>
      </c>
      <c r="D372" t="inlineStr">
        <is>
          <t>GÄVLEBORGS LÄN</t>
        </is>
      </c>
      <c r="E372" t="inlineStr">
        <is>
          <t>SANDVIKEN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11436-2023</t>
        </is>
      </c>
      <c r="B373" s="1" t="n">
        <v>44988</v>
      </c>
      <c r="C373" s="1" t="n">
        <v>45957</v>
      </c>
      <c r="D373" t="inlineStr">
        <is>
          <t>GÄVLEBORGS LÄN</t>
        </is>
      </c>
      <c r="E373" t="inlineStr">
        <is>
          <t>SANDVIKEN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31674-2025</t>
        </is>
      </c>
      <c r="B374" s="1" t="n">
        <v>45834.37255787037</v>
      </c>
      <c r="C374" s="1" t="n">
        <v>45957</v>
      </c>
      <c r="D374" t="inlineStr">
        <is>
          <t>GÄVLEBORGS LÄN</t>
        </is>
      </c>
      <c r="E374" t="inlineStr">
        <is>
          <t>SANDVIKEN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60891-2023</t>
        </is>
      </c>
      <c r="B375" s="1" t="n">
        <v>45261.34476851852</v>
      </c>
      <c r="C375" s="1" t="n">
        <v>45957</v>
      </c>
      <c r="D375" t="inlineStr">
        <is>
          <t>GÄVLEBORGS LÄN</t>
        </is>
      </c>
      <c r="E375" t="inlineStr">
        <is>
          <t>SANDVIKEN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60897-2023</t>
        </is>
      </c>
      <c r="B376" s="1" t="n">
        <v>45261</v>
      </c>
      <c r="C376" s="1" t="n">
        <v>45957</v>
      </c>
      <c r="D376" t="inlineStr">
        <is>
          <t>GÄVLEBORGS LÄN</t>
        </is>
      </c>
      <c r="E376" t="inlineStr">
        <is>
          <t>SANDVIKEN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58182-2023</t>
        </is>
      </c>
      <c r="B377" s="1" t="n">
        <v>45245</v>
      </c>
      <c r="C377" s="1" t="n">
        <v>45957</v>
      </c>
      <c r="D377" t="inlineStr">
        <is>
          <t>GÄVLEBORGS LÄN</t>
        </is>
      </c>
      <c r="E377" t="inlineStr">
        <is>
          <t>SANDVIKEN</t>
        </is>
      </c>
      <c r="G377" t="n">
        <v>8.1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48300-2023</t>
        </is>
      </c>
      <c r="B378" s="1" t="n">
        <v>45205.57335648148</v>
      </c>
      <c r="C378" s="1" t="n">
        <v>45957</v>
      </c>
      <c r="D378" t="inlineStr">
        <is>
          <t>GÄVLEBORGS LÄN</t>
        </is>
      </c>
      <c r="E378" t="inlineStr">
        <is>
          <t>SANDVIKEN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28523-2024</t>
        </is>
      </c>
      <c r="B379" s="1" t="n">
        <v>45478.31907407408</v>
      </c>
      <c r="C379" s="1" t="n">
        <v>45957</v>
      </c>
      <c r="D379" t="inlineStr">
        <is>
          <t>GÄVLEBORGS LÄN</t>
        </is>
      </c>
      <c r="E379" t="inlineStr">
        <is>
          <t>SANDVIKEN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50422-2025</t>
        </is>
      </c>
      <c r="B380" s="1" t="n">
        <v>45944.66112268518</v>
      </c>
      <c r="C380" s="1" t="n">
        <v>45957</v>
      </c>
      <c r="D380" t="inlineStr">
        <is>
          <t>GÄVLEBORGS LÄN</t>
        </is>
      </c>
      <c r="E380" t="inlineStr">
        <is>
          <t>SANDVIKEN</t>
        </is>
      </c>
      <c r="F380" t="inlineStr">
        <is>
          <t>Kommuner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32742-2025</t>
        </is>
      </c>
      <c r="B381" s="1" t="n">
        <v>45839</v>
      </c>
      <c r="C381" s="1" t="n">
        <v>45957</v>
      </c>
      <c r="D381" t="inlineStr">
        <is>
          <t>GÄVLEBORGS LÄN</t>
        </is>
      </c>
      <c r="E381" t="inlineStr">
        <is>
          <t>SANDVIKEN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48597-2023</t>
        </is>
      </c>
      <c r="B382" s="1" t="n">
        <v>45208</v>
      </c>
      <c r="C382" s="1" t="n">
        <v>45957</v>
      </c>
      <c r="D382" t="inlineStr">
        <is>
          <t>GÄVLEBORGS LÄN</t>
        </is>
      </c>
      <c r="E382" t="inlineStr">
        <is>
          <t>SANDVIKEN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32737-2025</t>
        </is>
      </c>
      <c r="B383" s="1" t="n">
        <v>45839</v>
      </c>
      <c r="C383" s="1" t="n">
        <v>45957</v>
      </c>
      <c r="D383" t="inlineStr">
        <is>
          <t>GÄVLEBORGS LÄN</t>
        </is>
      </c>
      <c r="E383" t="inlineStr">
        <is>
          <t>SANDVIKEN</t>
        </is>
      </c>
      <c r="F383" t="inlineStr">
        <is>
          <t>Bergvik skog öst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32907-2025</t>
        </is>
      </c>
      <c r="B384" s="1" t="n">
        <v>45839.62800925926</v>
      </c>
      <c r="C384" s="1" t="n">
        <v>45957</v>
      </c>
      <c r="D384" t="inlineStr">
        <is>
          <t>GÄVLEBORGS LÄN</t>
        </is>
      </c>
      <c r="E384" t="inlineStr">
        <is>
          <t>SANDVIKEN</t>
        </is>
      </c>
      <c r="F384" t="inlineStr">
        <is>
          <t>Naturvårdsverket</t>
        </is>
      </c>
      <c r="G384" t="n">
        <v>10.4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56148-2024</t>
        </is>
      </c>
      <c r="B385" s="1" t="n">
        <v>45624.51108796296</v>
      </c>
      <c r="C385" s="1" t="n">
        <v>45957</v>
      </c>
      <c r="D385" t="inlineStr">
        <is>
          <t>GÄVLEBORGS LÄN</t>
        </is>
      </c>
      <c r="E385" t="inlineStr">
        <is>
          <t>SANDVIKEN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35184-2022</t>
        </is>
      </c>
      <c r="B386" s="1" t="n">
        <v>44797.63581018519</v>
      </c>
      <c r="C386" s="1" t="n">
        <v>45957</v>
      </c>
      <c r="D386" t="inlineStr">
        <is>
          <t>GÄVLEBORGS LÄN</t>
        </is>
      </c>
      <c r="E386" t="inlineStr">
        <is>
          <t>SANDVIKEN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55106-2024</t>
        </is>
      </c>
      <c r="B387" s="1" t="n">
        <v>45621</v>
      </c>
      <c r="C387" s="1" t="n">
        <v>45957</v>
      </c>
      <c r="D387" t="inlineStr">
        <is>
          <t>GÄVLEBORGS LÄN</t>
        </is>
      </c>
      <c r="E387" t="inlineStr">
        <is>
          <t>SANDVIKEN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38175-2022</t>
        </is>
      </c>
      <c r="B388" s="1" t="n">
        <v>44812</v>
      </c>
      <c r="C388" s="1" t="n">
        <v>45957</v>
      </c>
      <c r="D388" t="inlineStr">
        <is>
          <t>GÄVLEBORGS LÄN</t>
        </is>
      </c>
      <c r="E388" t="inlineStr">
        <is>
          <t>SANDVIKEN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41348-2025</t>
        </is>
      </c>
      <c r="B389" s="1" t="n">
        <v>45899.56299768519</v>
      </c>
      <c r="C389" s="1" t="n">
        <v>45957</v>
      </c>
      <c r="D389" t="inlineStr">
        <is>
          <t>GÄVLEBORGS LÄN</t>
        </is>
      </c>
      <c r="E389" t="inlineStr">
        <is>
          <t>SANDVIKEN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49512-2023</t>
        </is>
      </c>
      <c r="B390" s="1" t="n">
        <v>45211.58351851852</v>
      </c>
      <c r="C390" s="1" t="n">
        <v>45957</v>
      </c>
      <c r="D390" t="inlineStr">
        <is>
          <t>GÄVLEBORGS LÄN</t>
        </is>
      </c>
      <c r="E390" t="inlineStr">
        <is>
          <t>SANDVIKEN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1037-2025</t>
        </is>
      </c>
      <c r="B391" s="1" t="n">
        <v>45666.53684027777</v>
      </c>
      <c r="C391" s="1" t="n">
        <v>45957</v>
      </c>
      <c r="D391" t="inlineStr">
        <is>
          <t>GÄVLEBORGS LÄN</t>
        </is>
      </c>
      <c r="E391" t="inlineStr">
        <is>
          <t>SANDVIKEN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33015-2025</t>
        </is>
      </c>
      <c r="B392" s="1" t="n">
        <v>45840.36614583333</v>
      </c>
      <c r="C392" s="1" t="n">
        <v>45957</v>
      </c>
      <c r="D392" t="inlineStr">
        <is>
          <t>GÄVLEBORGS LÄN</t>
        </is>
      </c>
      <c r="E392" t="inlineStr">
        <is>
          <t>SANDVIKEN</t>
        </is>
      </c>
      <c r="F392" t="inlineStr">
        <is>
          <t>Bergvik skog öst AB</t>
        </is>
      </c>
      <c r="G392" t="n">
        <v>27.3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6167-2025</t>
        </is>
      </c>
      <c r="B393" s="1" t="n">
        <v>45698.42238425926</v>
      </c>
      <c r="C393" s="1" t="n">
        <v>45957</v>
      </c>
      <c r="D393" t="inlineStr">
        <is>
          <t>GÄVLEBORGS LÄN</t>
        </is>
      </c>
      <c r="E393" t="inlineStr">
        <is>
          <t>SANDVIKEN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48799-2023</t>
        </is>
      </c>
      <c r="B394" s="1" t="n">
        <v>45209.25542824074</v>
      </c>
      <c r="C394" s="1" t="n">
        <v>45957</v>
      </c>
      <c r="D394" t="inlineStr">
        <is>
          <t>GÄVLEBORGS LÄN</t>
        </is>
      </c>
      <c r="E394" t="inlineStr">
        <is>
          <t>SANDVIKEN</t>
        </is>
      </c>
      <c r="F394" t="inlineStr">
        <is>
          <t>Bergvik skog öst AB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33350-2025</t>
        </is>
      </c>
      <c r="B395" s="1" t="n">
        <v>45841</v>
      </c>
      <c r="C395" s="1" t="n">
        <v>45957</v>
      </c>
      <c r="D395" t="inlineStr">
        <is>
          <t>GÄVLEBORGS LÄN</t>
        </is>
      </c>
      <c r="E395" t="inlineStr">
        <is>
          <t>SANDVIKEN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56036-2023</t>
        </is>
      </c>
      <c r="B396" s="1" t="n">
        <v>45240.44027777778</v>
      </c>
      <c r="C396" s="1" t="n">
        <v>45957</v>
      </c>
      <c r="D396" t="inlineStr">
        <is>
          <t>GÄVLEBORGS LÄN</t>
        </is>
      </c>
      <c r="E396" t="inlineStr">
        <is>
          <t>SANDVIKEN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33757-2025</t>
        </is>
      </c>
      <c r="B397" s="1" t="n">
        <v>45842.37846064815</v>
      </c>
      <c r="C397" s="1" t="n">
        <v>45957</v>
      </c>
      <c r="D397" t="inlineStr">
        <is>
          <t>GÄVLEBORGS LÄN</t>
        </is>
      </c>
      <c r="E397" t="inlineStr">
        <is>
          <t>SANDVIKEN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15907-2023</t>
        </is>
      </c>
      <c r="B398" s="1" t="n">
        <v>45022.49149305555</v>
      </c>
      <c r="C398" s="1" t="n">
        <v>45957</v>
      </c>
      <c r="D398" t="inlineStr">
        <is>
          <t>GÄVLEBORGS LÄN</t>
        </is>
      </c>
      <c r="E398" t="inlineStr">
        <is>
          <t>SANDVIKEN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26413-2023</t>
        </is>
      </c>
      <c r="B399" s="1" t="n">
        <v>45092.3786574074</v>
      </c>
      <c r="C399" s="1" t="n">
        <v>45957</v>
      </c>
      <c r="D399" t="inlineStr">
        <is>
          <t>GÄVLEBORGS LÄN</t>
        </is>
      </c>
      <c r="E399" t="inlineStr">
        <is>
          <t>SANDVIKEN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41349-2025</t>
        </is>
      </c>
      <c r="B400" s="1" t="n">
        <v>45899.61452546297</v>
      </c>
      <c r="C400" s="1" t="n">
        <v>45957</v>
      </c>
      <c r="D400" t="inlineStr">
        <is>
          <t>GÄVLEBORGS LÄN</t>
        </is>
      </c>
      <c r="E400" t="inlineStr">
        <is>
          <t>SANDVIKEN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50012-2025</t>
        </is>
      </c>
      <c r="B401" s="1" t="n">
        <v>45943.34716435185</v>
      </c>
      <c r="C401" s="1" t="n">
        <v>45957</v>
      </c>
      <c r="D401" t="inlineStr">
        <is>
          <t>GÄVLEBORGS LÄN</t>
        </is>
      </c>
      <c r="E401" t="inlineStr">
        <is>
          <t>SANDVIKEN</t>
        </is>
      </c>
      <c r="F401" t="inlineStr">
        <is>
          <t>Sveaskog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1712-2025</t>
        </is>
      </c>
      <c r="B402" s="1" t="n">
        <v>45671.31266203704</v>
      </c>
      <c r="C402" s="1" t="n">
        <v>45957</v>
      </c>
      <c r="D402" t="inlineStr">
        <is>
          <t>GÄVLEBORGS LÄN</t>
        </is>
      </c>
      <c r="E402" t="inlineStr">
        <is>
          <t>SANDVIKEN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50833-2025</t>
        </is>
      </c>
      <c r="B403" s="1" t="n">
        <v>45946</v>
      </c>
      <c r="C403" s="1" t="n">
        <v>45957</v>
      </c>
      <c r="D403" t="inlineStr">
        <is>
          <t>GÄVLEBORGS LÄN</t>
        </is>
      </c>
      <c r="E403" t="inlineStr">
        <is>
          <t>SANDVIKEN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50552-2025</t>
        </is>
      </c>
      <c r="B404" s="1" t="n">
        <v>45945.52273148148</v>
      </c>
      <c r="C404" s="1" t="n">
        <v>45957</v>
      </c>
      <c r="D404" t="inlineStr">
        <is>
          <t>GÄVLEBORGS LÄN</t>
        </is>
      </c>
      <c r="E404" t="inlineStr">
        <is>
          <t>SANDVIKEN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34219-2025</t>
        </is>
      </c>
      <c r="B405" s="1" t="n">
        <v>45845.64947916667</v>
      </c>
      <c r="C405" s="1" t="n">
        <v>45957</v>
      </c>
      <c r="D405" t="inlineStr">
        <is>
          <t>GÄVLEBORGS LÄN</t>
        </is>
      </c>
      <c r="E405" t="inlineStr">
        <is>
          <t>SANDVIKEN</t>
        </is>
      </c>
      <c r="F405" t="inlineStr">
        <is>
          <t>Sveaskog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18357-2025</t>
        </is>
      </c>
      <c r="B406" s="1" t="n">
        <v>45762.55353009259</v>
      </c>
      <c r="C406" s="1" t="n">
        <v>45957</v>
      </c>
      <c r="D406" t="inlineStr">
        <is>
          <t>GÄVLEBORGS LÄN</t>
        </is>
      </c>
      <c r="E406" t="inlineStr">
        <is>
          <t>SANDVIKEN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50540-2025</t>
        </is>
      </c>
      <c r="B407" s="1" t="n">
        <v>45945.49395833333</v>
      </c>
      <c r="C407" s="1" t="n">
        <v>45957</v>
      </c>
      <c r="D407" t="inlineStr">
        <is>
          <t>GÄVLEBORGS LÄN</t>
        </is>
      </c>
      <c r="E407" t="inlineStr">
        <is>
          <t>SANDVIKEN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11967-2025</t>
        </is>
      </c>
      <c r="B408" s="1" t="n">
        <v>45728</v>
      </c>
      <c r="C408" s="1" t="n">
        <v>45957</v>
      </c>
      <c r="D408" t="inlineStr">
        <is>
          <t>GÄVLEBORGS LÄN</t>
        </is>
      </c>
      <c r="E408" t="inlineStr">
        <is>
          <t>SANDVIKEN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11406-2023</t>
        </is>
      </c>
      <c r="B409" s="1" t="n">
        <v>44988</v>
      </c>
      <c r="C409" s="1" t="n">
        <v>45957</v>
      </c>
      <c r="D409" t="inlineStr">
        <is>
          <t>GÄVLEBORGS LÄN</t>
        </is>
      </c>
      <c r="E409" t="inlineStr">
        <is>
          <t>SANDVIKEN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47974-2024</t>
        </is>
      </c>
      <c r="B410" s="1" t="n">
        <v>45589.3999537037</v>
      </c>
      <c r="C410" s="1" t="n">
        <v>45957</v>
      </c>
      <c r="D410" t="inlineStr">
        <is>
          <t>GÄVLEBORGS LÄN</t>
        </is>
      </c>
      <c r="E410" t="inlineStr">
        <is>
          <t>SANDVIKEN</t>
        </is>
      </c>
      <c r="F410" t="inlineStr">
        <is>
          <t>Bergvik skog väst AB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11481-2025</t>
        </is>
      </c>
      <c r="B411" s="1" t="n">
        <v>45726.67984953704</v>
      </c>
      <c r="C411" s="1" t="n">
        <v>45957</v>
      </c>
      <c r="D411" t="inlineStr">
        <is>
          <t>GÄVLEBORGS LÄN</t>
        </is>
      </c>
      <c r="E411" t="inlineStr">
        <is>
          <t>SANDVIKEN</t>
        </is>
      </c>
      <c r="F411" t="inlineStr">
        <is>
          <t>Bergvik skog öst AB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61052-2024</t>
        </is>
      </c>
      <c r="B412" s="1" t="n">
        <v>45645.48365740741</v>
      </c>
      <c r="C412" s="1" t="n">
        <v>45957</v>
      </c>
      <c r="D412" t="inlineStr">
        <is>
          <t>GÄVLEBORGS LÄN</t>
        </is>
      </c>
      <c r="E412" t="inlineStr">
        <is>
          <t>SANDVIKEN</t>
        </is>
      </c>
      <c r="F412" t="inlineStr">
        <is>
          <t>Naturvårdsverket</t>
        </is>
      </c>
      <c r="G412" t="n">
        <v>7.2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34845-2025</t>
        </is>
      </c>
      <c r="B413" s="1" t="n">
        <v>45849.41206018518</v>
      </c>
      <c r="C413" s="1" t="n">
        <v>45957</v>
      </c>
      <c r="D413" t="inlineStr">
        <is>
          <t>GÄVLEBORGS LÄN</t>
        </is>
      </c>
      <c r="E413" t="inlineStr">
        <is>
          <t>SANDVIKEN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50665-2025</t>
        </is>
      </c>
      <c r="B414" s="1" t="n">
        <v>45945.69444444445</v>
      </c>
      <c r="C414" s="1" t="n">
        <v>45957</v>
      </c>
      <c r="D414" t="inlineStr">
        <is>
          <t>GÄVLEBORGS LÄN</t>
        </is>
      </c>
      <c r="E414" t="inlineStr">
        <is>
          <t>SANDVIKEN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7038-2025</t>
        </is>
      </c>
      <c r="B415" s="1" t="n">
        <v>45701.63686342593</v>
      </c>
      <c r="C415" s="1" t="n">
        <v>45957</v>
      </c>
      <c r="D415" t="inlineStr">
        <is>
          <t>GÄVLEBORGS LÄN</t>
        </is>
      </c>
      <c r="E415" t="inlineStr">
        <is>
          <t>SANDVIKEN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17436-2025</t>
        </is>
      </c>
      <c r="B416" s="1" t="n">
        <v>45757.42239583333</v>
      </c>
      <c r="C416" s="1" t="n">
        <v>45957</v>
      </c>
      <c r="D416" t="inlineStr">
        <is>
          <t>GÄVLEBORGS LÄN</t>
        </is>
      </c>
      <c r="E416" t="inlineStr">
        <is>
          <t>SANDVIKEN</t>
        </is>
      </c>
      <c r="F416" t="inlineStr">
        <is>
          <t>Bergvik skog öst AB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7056-2025</t>
        </is>
      </c>
      <c r="B417" s="1" t="n">
        <v>45701.65290509259</v>
      </c>
      <c r="C417" s="1" t="n">
        <v>45957</v>
      </c>
      <c r="D417" t="inlineStr">
        <is>
          <t>GÄVLEBORGS LÄN</t>
        </is>
      </c>
      <c r="E417" t="inlineStr">
        <is>
          <t>SANDVIKEN</t>
        </is>
      </c>
      <c r="G417" t="n">
        <v>6.4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28163-2023</t>
        </is>
      </c>
      <c r="B418" s="1" t="n">
        <v>45096</v>
      </c>
      <c r="C418" s="1" t="n">
        <v>45957</v>
      </c>
      <c r="D418" t="inlineStr">
        <is>
          <t>GÄVLEBORGS LÄN</t>
        </is>
      </c>
      <c r="E418" t="inlineStr">
        <is>
          <t>SANDVIKEN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50701-2024</t>
        </is>
      </c>
      <c r="B419" s="1" t="n">
        <v>45602.36033564815</v>
      </c>
      <c r="C419" s="1" t="n">
        <v>45957</v>
      </c>
      <c r="D419" t="inlineStr">
        <is>
          <t>GÄVLEBORGS LÄN</t>
        </is>
      </c>
      <c r="E419" t="inlineStr">
        <is>
          <t>SANDVIKEN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50765-2024</t>
        </is>
      </c>
      <c r="B420" s="1" t="n">
        <v>45602.4396875</v>
      </c>
      <c r="C420" s="1" t="n">
        <v>45957</v>
      </c>
      <c r="D420" t="inlineStr">
        <is>
          <t>GÄVLEBORGS LÄN</t>
        </is>
      </c>
      <c r="E420" t="inlineStr">
        <is>
          <t>SANDVIKEN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53867-2024</t>
        </is>
      </c>
      <c r="B421" s="1" t="n">
        <v>45615.64972222222</v>
      </c>
      <c r="C421" s="1" t="n">
        <v>45957</v>
      </c>
      <c r="D421" t="inlineStr">
        <is>
          <t>GÄVLEBORGS LÄN</t>
        </is>
      </c>
      <c r="E421" t="inlineStr">
        <is>
          <t>SANDVIKEN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49533-2024</t>
        </is>
      </c>
      <c r="B422" s="1" t="n">
        <v>45596.42138888889</v>
      </c>
      <c r="C422" s="1" t="n">
        <v>45957</v>
      </c>
      <c r="D422" t="inlineStr">
        <is>
          <t>GÄVLEBORGS LÄN</t>
        </is>
      </c>
      <c r="E422" t="inlineStr">
        <is>
          <t>SANDVIKEN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766-2025</t>
        </is>
      </c>
      <c r="B423" s="1" t="n">
        <v>45665.45438657407</v>
      </c>
      <c r="C423" s="1" t="n">
        <v>45957</v>
      </c>
      <c r="D423" t="inlineStr">
        <is>
          <t>GÄVLEBORGS LÄN</t>
        </is>
      </c>
      <c r="E423" t="inlineStr">
        <is>
          <t>SANDVIKEN</t>
        </is>
      </c>
      <c r="G423" t="n">
        <v>4.8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23758-2024</t>
        </is>
      </c>
      <c r="B424" s="1" t="n">
        <v>45455.35325231482</v>
      </c>
      <c r="C424" s="1" t="n">
        <v>45957</v>
      </c>
      <c r="D424" t="inlineStr">
        <is>
          <t>GÄVLEBORGS LÄN</t>
        </is>
      </c>
      <c r="E424" t="inlineStr">
        <is>
          <t>SANDVIKEN</t>
        </is>
      </c>
      <c r="F424" t="inlineStr">
        <is>
          <t>Kyrkan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35443-2025</t>
        </is>
      </c>
      <c r="B425" s="1" t="n">
        <v>45855.52385416667</v>
      </c>
      <c r="C425" s="1" t="n">
        <v>45957</v>
      </c>
      <c r="D425" t="inlineStr">
        <is>
          <t>GÄVLEBORGS LÄN</t>
        </is>
      </c>
      <c r="E425" t="inlineStr">
        <is>
          <t>SANDVIKEN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8380-2025</t>
        </is>
      </c>
      <c r="B426" s="1" t="n">
        <v>45709</v>
      </c>
      <c r="C426" s="1" t="n">
        <v>45957</v>
      </c>
      <c r="D426" t="inlineStr">
        <is>
          <t>GÄVLEBORGS LÄN</t>
        </is>
      </c>
      <c r="E426" t="inlineStr">
        <is>
          <t>SANDVIKEN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4783-2025</t>
        </is>
      </c>
      <c r="B427" s="1" t="n">
        <v>45688.52892361111</v>
      </c>
      <c r="C427" s="1" t="n">
        <v>45957</v>
      </c>
      <c r="D427" t="inlineStr">
        <is>
          <t>GÄVLEBORGS LÄN</t>
        </is>
      </c>
      <c r="E427" t="inlineStr">
        <is>
          <t>SANDVIKEN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781-2025</t>
        </is>
      </c>
      <c r="B428" s="1" t="n">
        <v>45665.4825</v>
      </c>
      <c r="C428" s="1" t="n">
        <v>45957</v>
      </c>
      <c r="D428" t="inlineStr">
        <is>
          <t>GÄVLEBORGS LÄN</t>
        </is>
      </c>
      <c r="E428" t="inlineStr">
        <is>
          <t>SANDVIKEN</t>
        </is>
      </c>
      <c r="G428" t="n">
        <v>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19269-2025</t>
        </is>
      </c>
      <c r="B429" s="1" t="n">
        <v>45769.51464120371</v>
      </c>
      <c r="C429" s="1" t="n">
        <v>45957</v>
      </c>
      <c r="D429" t="inlineStr">
        <is>
          <t>GÄVLEBORGS LÄN</t>
        </is>
      </c>
      <c r="E429" t="inlineStr">
        <is>
          <t>SANDVIKEN</t>
        </is>
      </c>
      <c r="G429" t="n">
        <v>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53719-2024</t>
        </is>
      </c>
      <c r="B430" s="1" t="n">
        <v>45615.43756944445</v>
      </c>
      <c r="C430" s="1" t="n">
        <v>45957</v>
      </c>
      <c r="D430" t="inlineStr">
        <is>
          <t>GÄVLEBORGS LÄN</t>
        </is>
      </c>
      <c r="E430" t="inlineStr">
        <is>
          <t>SANDVIKEN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36107-2025</t>
        </is>
      </c>
      <c r="B431" s="1" t="n">
        <v>45866.56145833333</v>
      </c>
      <c r="C431" s="1" t="n">
        <v>45957</v>
      </c>
      <c r="D431" t="inlineStr">
        <is>
          <t>GÄVLEBORGS LÄN</t>
        </is>
      </c>
      <c r="E431" t="inlineStr">
        <is>
          <t>SANDVIKEN</t>
        </is>
      </c>
      <c r="F431" t="inlineStr">
        <is>
          <t>Sveaskog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24366-2025</t>
        </is>
      </c>
      <c r="B432" s="1" t="n">
        <v>45797.6044675926</v>
      </c>
      <c r="C432" s="1" t="n">
        <v>45957</v>
      </c>
      <c r="D432" t="inlineStr">
        <is>
          <t>GÄVLEBORGS LÄN</t>
        </is>
      </c>
      <c r="E432" t="inlineStr">
        <is>
          <t>SANDVIKEN</t>
        </is>
      </c>
      <c r="G432" t="n">
        <v>9.1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35995-2025</t>
        </is>
      </c>
      <c r="B433" s="1" t="n">
        <v>45863.493125</v>
      </c>
      <c r="C433" s="1" t="n">
        <v>45957</v>
      </c>
      <c r="D433" t="inlineStr">
        <is>
          <t>GÄVLEBORGS LÄN</t>
        </is>
      </c>
      <c r="E433" t="inlineStr">
        <is>
          <t>SANDVIKEN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36091-2025</t>
        </is>
      </c>
      <c r="B434" s="1" t="n">
        <v>45866.47849537037</v>
      </c>
      <c r="C434" s="1" t="n">
        <v>45957</v>
      </c>
      <c r="D434" t="inlineStr">
        <is>
          <t>GÄVLEBORGS LÄN</t>
        </is>
      </c>
      <c r="E434" t="inlineStr">
        <is>
          <t>SANDVIKEN</t>
        </is>
      </c>
      <c r="F434" t="inlineStr">
        <is>
          <t>Sveaskog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36212-2025</t>
        </is>
      </c>
      <c r="B435" s="1" t="n">
        <v>45867.47538194444</v>
      </c>
      <c r="C435" s="1" t="n">
        <v>45957</v>
      </c>
      <c r="D435" t="inlineStr">
        <is>
          <t>GÄVLEBORGS LÄN</t>
        </is>
      </c>
      <c r="E435" t="inlineStr">
        <is>
          <t>SANDVIKEN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57302-2024</t>
        </is>
      </c>
      <c r="B436" s="1" t="n">
        <v>45629.60164351852</v>
      </c>
      <c r="C436" s="1" t="n">
        <v>45957</v>
      </c>
      <c r="D436" t="inlineStr">
        <is>
          <t>GÄVLEBORGS LÄN</t>
        </is>
      </c>
      <c r="E436" t="inlineStr">
        <is>
          <t>SANDVIKEN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58840-2023</t>
        </is>
      </c>
      <c r="B437" s="1" t="n">
        <v>45252.42072916667</v>
      </c>
      <c r="C437" s="1" t="n">
        <v>45957</v>
      </c>
      <c r="D437" t="inlineStr">
        <is>
          <t>GÄVLEBORGS LÄN</t>
        </is>
      </c>
      <c r="E437" t="inlineStr">
        <is>
          <t>SANDVIKEN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36417-2025</t>
        </is>
      </c>
      <c r="B438" s="1" t="n">
        <v>45868.70127314814</v>
      </c>
      <c r="C438" s="1" t="n">
        <v>45957</v>
      </c>
      <c r="D438" t="inlineStr">
        <is>
          <t>GÄVLEBORGS LÄN</t>
        </is>
      </c>
      <c r="E438" t="inlineStr">
        <is>
          <t>SANDVIKEN</t>
        </is>
      </c>
      <c r="F438" t="inlineStr">
        <is>
          <t>Sveaskog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  <c r="U438">
        <f>HYPERLINK("https://klasma.github.io/Logging_2181/knärot/A 36417-2025 karta knärot.png", "A 36417-2025")</f>
        <v/>
      </c>
      <c r="V438">
        <f>HYPERLINK("https://klasma.github.io/Logging_2181/klagomål/A 36417-2025 FSC-klagomål.docx", "A 36417-2025")</f>
        <v/>
      </c>
      <c r="W438">
        <f>HYPERLINK("https://klasma.github.io/Logging_2181/klagomålsmail/A 36417-2025 FSC-klagomål mail.docx", "A 36417-2025")</f>
        <v/>
      </c>
      <c r="X438">
        <f>HYPERLINK("https://klasma.github.io/Logging_2181/tillsyn/A 36417-2025 tillsynsbegäran.docx", "A 36417-2025")</f>
        <v/>
      </c>
      <c r="Y438">
        <f>HYPERLINK("https://klasma.github.io/Logging_2181/tillsynsmail/A 36417-2025 tillsynsbegäran mail.docx", "A 36417-2025")</f>
        <v/>
      </c>
    </row>
    <row r="439" ht="15" customHeight="1">
      <c r="A439" t="inlineStr">
        <is>
          <t>A 58911-2023</t>
        </is>
      </c>
      <c r="B439" s="1" t="n">
        <v>45250</v>
      </c>
      <c r="C439" s="1" t="n">
        <v>45957</v>
      </c>
      <c r="D439" t="inlineStr">
        <is>
          <t>GÄVLEBORGS LÄN</t>
        </is>
      </c>
      <c r="E439" t="inlineStr">
        <is>
          <t>SANDVIKEN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43210-2025</t>
        </is>
      </c>
      <c r="B440" s="1" t="n">
        <v>45910.45524305556</v>
      </c>
      <c r="C440" s="1" t="n">
        <v>45957</v>
      </c>
      <c r="D440" t="inlineStr">
        <is>
          <t>GÄVLEBORGS LÄN</t>
        </is>
      </c>
      <c r="E440" t="inlineStr">
        <is>
          <t>SANDVIKEN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43230-2025</t>
        </is>
      </c>
      <c r="B441" s="1" t="n">
        <v>45910.49741898148</v>
      </c>
      <c r="C441" s="1" t="n">
        <v>45957</v>
      </c>
      <c r="D441" t="inlineStr">
        <is>
          <t>GÄVLEBORGS LÄN</t>
        </is>
      </c>
      <c r="E441" t="inlineStr">
        <is>
          <t>SANDVIKEN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3119-2022</t>
        </is>
      </c>
      <c r="B442" s="1" t="n">
        <v>44582</v>
      </c>
      <c r="C442" s="1" t="n">
        <v>45957</v>
      </c>
      <c r="D442" t="inlineStr">
        <is>
          <t>GÄVLEBORGS LÄN</t>
        </is>
      </c>
      <c r="E442" t="inlineStr">
        <is>
          <t>SANDVIKEN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58562-2023</t>
        </is>
      </c>
      <c r="B443" s="1" t="n">
        <v>45251.43935185186</v>
      </c>
      <c r="C443" s="1" t="n">
        <v>45957</v>
      </c>
      <c r="D443" t="inlineStr">
        <is>
          <t>GÄVLEBORGS LÄN</t>
        </is>
      </c>
      <c r="E443" t="inlineStr">
        <is>
          <t>SANDVIKEN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36584-2025</t>
        </is>
      </c>
      <c r="B444" s="1" t="n">
        <v>45870.43672453704</v>
      </c>
      <c r="C444" s="1" t="n">
        <v>45957</v>
      </c>
      <c r="D444" t="inlineStr">
        <is>
          <t>GÄVLEBORGS LÄN</t>
        </is>
      </c>
      <c r="E444" t="inlineStr">
        <is>
          <t>SANDVIKEN</t>
        </is>
      </c>
      <c r="F444" t="inlineStr">
        <is>
          <t>Sveaskog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25544-2024</t>
        </is>
      </c>
      <c r="B445" s="1" t="n">
        <v>45463</v>
      </c>
      <c r="C445" s="1" t="n">
        <v>45957</v>
      </c>
      <c r="D445" t="inlineStr">
        <is>
          <t>GÄVLEBORGS LÄN</t>
        </is>
      </c>
      <c r="E445" t="inlineStr">
        <is>
          <t>SANDVIKEN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53007-2023</t>
        </is>
      </c>
      <c r="B446" s="1" t="n">
        <v>45226</v>
      </c>
      <c r="C446" s="1" t="n">
        <v>45957</v>
      </c>
      <c r="D446" t="inlineStr">
        <is>
          <t>GÄVLEBORGS LÄN</t>
        </is>
      </c>
      <c r="E446" t="inlineStr">
        <is>
          <t>SANDVIKEN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5586-2025</t>
        </is>
      </c>
      <c r="B447" s="1" t="n">
        <v>45693.55771990741</v>
      </c>
      <c r="C447" s="1" t="n">
        <v>45957</v>
      </c>
      <c r="D447" t="inlineStr">
        <is>
          <t>GÄVLEBORGS LÄN</t>
        </is>
      </c>
      <c r="E447" t="inlineStr">
        <is>
          <t>SANDVIKEN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32849-2022</t>
        </is>
      </c>
      <c r="B448" s="1" t="n">
        <v>44784</v>
      </c>
      <c r="C448" s="1" t="n">
        <v>45957</v>
      </c>
      <c r="D448" t="inlineStr">
        <is>
          <t>GÄVLEBORGS LÄN</t>
        </is>
      </c>
      <c r="E448" t="inlineStr">
        <is>
          <t>SANDVIKEN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36732-2025</t>
        </is>
      </c>
      <c r="B449" s="1" t="n">
        <v>45873.50310185185</v>
      </c>
      <c r="C449" s="1" t="n">
        <v>45957</v>
      </c>
      <c r="D449" t="inlineStr">
        <is>
          <t>GÄVLEBORGS LÄN</t>
        </is>
      </c>
      <c r="E449" t="inlineStr">
        <is>
          <t>SANDVIKEN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17159-2025</t>
        </is>
      </c>
      <c r="B450" s="1" t="n">
        <v>45756.34729166667</v>
      </c>
      <c r="C450" s="1" t="n">
        <v>45957</v>
      </c>
      <c r="D450" t="inlineStr">
        <is>
          <t>GÄVLEBORGS LÄN</t>
        </is>
      </c>
      <c r="E450" t="inlineStr">
        <is>
          <t>SANDVIKEN</t>
        </is>
      </c>
      <c r="F450" t="inlineStr">
        <is>
          <t>Bergvik skog öst AB</t>
        </is>
      </c>
      <c r="G450" t="n">
        <v>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12421-2025</t>
        </is>
      </c>
      <c r="B451" s="1" t="n">
        <v>45730.45319444445</v>
      </c>
      <c r="C451" s="1" t="n">
        <v>45957</v>
      </c>
      <c r="D451" t="inlineStr">
        <is>
          <t>GÄVLEBORGS LÄN</t>
        </is>
      </c>
      <c r="E451" t="inlineStr">
        <is>
          <t>SANDVIKEN</t>
        </is>
      </c>
      <c r="F451" t="inlineStr">
        <is>
          <t>Bergvik skog öst AB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50851-2025</t>
        </is>
      </c>
      <c r="B452" s="1" t="n">
        <v>45946</v>
      </c>
      <c r="C452" s="1" t="n">
        <v>45957</v>
      </c>
      <c r="D452" t="inlineStr">
        <is>
          <t>GÄVLEBORGS LÄN</t>
        </is>
      </c>
      <c r="E452" t="inlineStr">
        <is>
          <t>SANDVIKEN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36203-2025</t>
        </is>
      </c>
      <c r="B453" s="1" t="n">
        <v>45867</v>
      </c>
      <c r="C453" s="1" t="n">
        <v>45957</v>
      </c>
      <c r="D453" t="inlineStr">
        <is>
          <t>GÄVLEBORGS LÄN</t>
        </is>
      </c>
      <c r="E453" t="inlineStr">
        <is>
          <t>SANDVIKEN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43036-2025</t>
        </is>
      </c>
      <c r="B454" s="1" t="n">
        <v>45909.54861111111</v>
      </c>
      <c r="C454" s="1" t="n">
        <v>45957</v>
      </c>
      <c r="D454" t="inlineStr">
        <is>
          <t>GÄVLEBORGS LÄN</t>
        </is>
      </c>
      <c r="E454" t="inlineStr">
        <is>
          <t>SANDVIKEN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41023-2023</t>
        </is>
      </c>
      <c r="B455" s="1" t="n">
        <v>45173.59473379629</v>
      </c>
      <c r="C455" s="1" t="n">
        <v>45957</v>
      </c>
      <c r="D455" t="inlineStr">
        <is>
          <t>GÄVLEBORGS LÄN</t>
        </is>
      </c>
      <c r="E455" t="inlineStr">
        <is>
          <t>SANDVIKEN</t>
        </is>
      </c>
      <c r="F455" t="inlineStr">
        <is>
          <t>Sveaskog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35523-2022</t>
        </is>
      </c>
      <c r="B456" s="1" t="n">
        <v>44799</v>
      </c>
      <c r="C456" s="1" t="n">
        <v>45957</v>
      </c>
      <c r="D456" t="inlineStr">
        <is>
          <t>GÄVLEBORGS LÄN</t>
        </is>
      </c>
      <c r="E456" t="inlineStr">
        <is>
          <t>SANDVIKEN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  <c r="U456">
        <f>HYPERLINK("https://klasma.github.io/Logging_2181/knärot/A 35523-2022 karta knärot.png", "A 35523-2022")</f>
        <v/>
      </c>
      <c r="V456">
        <f>HYPERLINK("https://klasma.github.io/Logging_2181/klagomål/A 35523-2022 FSC-klagomål.docx", "A 35523-2022")</f>
        <v/>
      </c>
      <c r="W456">
        <f>HYPERLINK("https://klasma.github.io/Logging_2181/klagomålsmail/A 35523-2022 FSC-klagomål mail.docx", "A 35523-2022")</f>
        <v/>
      </c>
      <c r="X456">
        <f>HYPERLINK("https://klasma.github.io/Logging_2181/tillsyn/A 35523-2022 tillsynsbegäran.docx", "A 35523-2022")</f>
        <v/>
      </c>
      <c r="Y456">
        <f>HYPERLINK("https://klasma.github.io/Logging_2181/tillsynsmail/A 35523-2022 tillsynsbegäran mail.docx", "A 35523-2022")</f>
        <v/>
      </c>
    </row>
    <row r="457" ht="15" customHeight="1">
      <c r="A457" t="inlineStr">
        <is>
          <t>A 36646-2022</t>
        </is>
      </c>
      <c r="B457" s="1" t="n">
        <v>44804.74767361111</v>
      </c>
      <c r="C457" s="1" t="n">
        <v>45957</v>
      </c>
      <c r="D457" t="inlineStr">
        <is>
          <t>GÄVLEBORGS LÄN</t>
        </is>
      </c>
      <c r="E457" t="inlineStr">
        <is>
          <t>SANDVIKEN</t>
        </is>
      </c>
      <c r="G457" t="n">
        <v>9.199999999999999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36693-2025</t>
        </is>
      </c>
      <c r="B458" s="1" t="n">
        <v>45873.43695601852</v>
      </c>
      <c r="C458" s="1" t="n">
        <v>45957</v>
      </c>
      <c r="D458" t="inlineStr">
        <is>
          <t>GÄVLEBORGS LÄN</t>
        </is>
      </c>
      <c r="E458" t="inlineStr">
        <is>
          <t>SANDVIKEN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16683-2024</t>
        </is>
      </c>
      <c r="B459" s="1" t="n">
        <v>45408</v>
      </c>
      <c r="C459" s="1" t="n">
        <v>45957</v>
      </c>
      <c r="D459" t="inlineStr">
        <is>
          <t>GÄVLEBORGS LÄN</t>
        </is>
      </c>
      <c r="E459" t="inlineStr">
        <is>
          <t>SANDVIKEN</t>
        </is>
      </c>
      <c r="F459" t="inlineStr">
        <is>
          <t>Bergvik skog väst AB</t>
        </is>
      </c>
      <c r="G459" t="n">
        <v>14.2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10127-2025</t>
        </is>
      </c>
      <c r="B460" s="1" t="n">
        <v>45719</v>
      </c>
      <c r="C460" s="1" t="n">
        <v>45957</v>
      </c>
      <c r="D460" t="inlineStr">
        <is>
          <t>GÄVLEBORGS LÄN</t>
        </is>
      </c>
      <c r="E460" t="inlineStr">
        <is>
          <t>SANDVIKEN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36793-2025</t>
        </is>
      </c>
      <c r="B461" s="1" t="n">
        <v>45873.64081018518</v>
      </c>
      <c r="C461" s="1" t="n">
        <v>45957</v>
      </c>
      <c r="D461" t="inlineStr">
        <is>
          <t>GÄVLEBORGS LÄN</t>
        </is>
      </c>
      <c r="E461" t="inlineStr">
        <is>
          <t>SANDVIKEN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36795-2025</t>
        </is>
      </c>
      <c r="B462" s="1" t="n">
        <v>45873.64255787037</v>
      </c>
      <c r="C462" s="1" t="n">
        <v>45957</v>
      </c>
      <c r="D462" t="inlineStr">
        <is>
          <t>GÄVLEBORGS LÄN</t>
        </is>
      </c>
      <c r="E462" t="inlineStr">
        <is>
          <t>SANDVIKEN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44450-2025</t>
        </is>
      </c>
      <c r="B463" s="1" t="n">
        <v>45916.6016087963</v>
      </c>
      <c r="C463" s="1" t="n">
        <v>45957</v>
      </c>
      <c r="D463" t="inlineStr">
        <is>
          <t>GÄVLEBORGS LÄN</t>
        </is>
      </c>
      <c r="E463" t="inlineStr">
        <is>
          <t>SANDVIKEN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16819-2025</t>
        </is>
      </c>
      <c r="B464" s="1" t="n">
        <v>45754.64091435185</v>
      </c>
      <c r="C464" s="1" t="n">
        <v>45957</v>
      </c>
      <c r="D464" t="inlineStr">
        <is>
          <t>GÄVLEBORGS LÄN</t>
        </is>
      </c>
      <c r="E464" t="inlineStr">
        <is>
          <t>SANDVIKEN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48257-2023</t>
        </is>
      </c>
      <c r="B465" s="1" t="n">
        <v>45205.53430555556</v>
      </c>
      <c r="C465" s="1" t="n">
        <v>45957</v>
      </c>
      <c r="D465" t="inlineStr">
        <is>
          <t>GÄVLEBORGS LÄN</t>
        </is>
      </c>
      <c r="E465" t="inlineStr">
        <is>
          <t>SANDVIKEN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27967-2022</t>
        </is>
      </c>
      <c r="B466" s="1" t="n">
        <v>44744</v>
      </c>
      <c r="C466" s="1" t="n">
        <v>45957</v>
      </c>
      <c r="D466" t="inlineStr">
        <is>
          <t>GÄVLEBORGS LÄN</t>
        </is>
      </c>
      <c r="E466" t="inlineStr">
        <is>
          <t>SANDVIKEN</t>
        </is>
      </c>
      <c r="G466" t="n">
        <v>6.9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14356-2025</t>
        </is>
      </c>
      <c r="B467" s="1" t="n">
        <v>45741.36755787037</v>
      </c>
      <c r="C467" s="1" t="n">
        <v>45957</v>
      </c>
      <c r="D467" t="inlineStr">
        <is>
          <t>GÄVLEBORGS LÄN</t>
        </is>
      </c>
      <c r="E467" t="inlineStr">
        <is>
          <t>SANDVIKEN</t>
        </is>
      </c>
      <c r="F467" t="inlineStr">
        <is>
          <t>Bergvik skog öst AB</t>
        </is>
      </c>
      <c r="G467" t="n">
        <v>7.1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57609-2023</t>
        </is>
      </c>
      <c r="B468" s="1" t="n">
        <v>45246.5606712963</v>
      </c>
      <c r="C468" s="1" t="n">
        <v>45957</v>
      </c>
      <c r="D468" t="inlineStr">
        <is>
          <t>GÄVLEBORGS LÄN</t>
        </is>
      </c>
      <c r="E468" t="inlineStr">
        <is>
          <t>SANDVIKEN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61858-2024</t>
        </is>
      </c>
      <c r="B469" s="1" t="n">
        <v>45649.75841435185</v>
      </c>
      <c r="C469" s="1" t="n">
        <v>45957</v>
      </c>
      <c r="D469" t="inlineStr">
        <is>
          <t>GÄVLEBORGS LÄN</t>
        </is>
      </c>
      <c r="E469" t="inlineStr">
        <is>
          <t>SANDVIKEN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61859-2024</t>
        </is>
      </c>
      <c r="B470" s="1" t="n">
        <v>45649</v>
      </c>
      <c r="C470" s="1" t="n">
        <v>45957</v>
      </c>
      <c r="D470" t="inlineStr">
        <is>
          <t>GÄVLEBORGS LÄN</t>
        </is>
      </c>
      <c r="E470" t="inlineStr">
        <is>
          <t>SANDVIKEN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44717-2025</t>
        </is>
      </c>
      <c r="B471" s="1" t="n">
        <v>45917.63239583333</v>
      </c>
      <c r="C471" s="1" t="n">
        <v>45957</v>
      </c>
      <c r="D471" t="inlineStr">
        <is>
          <t>GÄVLEBORGS LÄN</t>
        </is>
      </c>
      <c r="E471" t="inlineStr">
        <is>
          <t>SANDVIKEN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3833-2024</t>
        </is>
      </c>
      <c r="B472" s="1" t="n">
        <v>45321</v>
      </c>
      <c r="C472" s="1" t="n">
        <v>45957</v>
      </c>
      <c r="D472" t="inlineStr">
        <is>
          <t>GÄVLEBORGS LÄN</t>
        </is>
      </c>
      <c r="E472" t="inlineStr">
        <is>
          <t>SANDVIKEN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59616-2023</t>
        </is>
      </c>
      <c r="B473" s="1" t="n">
        <v>45254.65175925926</v>
      </c>
      <c r="C473" s="1" t="n">
        <v>45957</v>
      </c>
      <c r="D473" t="inlineStr">
        <is>
          <t>GÄVLEBORGS LÄN</t>
        </is>
      </c>
      <c r="E473" t="inlineStr">
        <is>
          <t>SANDVIKEN</t>
        </is>
      </c>
      <c r="F473" t="inlineStr">
        <is>
          <t>Sveaskog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35252-2024</t>
        </is>
      </c>
      <c r="B474" s="1" t="n">
        <v>45530.57136574074</v>
      </c>
      <c r="C474" s="1" t="n">
        <v>45957</v>
      </c>
      <c r="D474" t="inlineStr">
        <is>
          <t>GÄVLEBORGS LÄN</t>
        </is>
      </c>
      <c r="E474" t="inlineStr">
        <is>
          <t>SANDVIKEN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1392-2024</t>
        </is>
      </c>
      <c r="B475" s="1" t="n">
        <v>45303.57997685186</v>
      </c>
      <c r="C475" s="1" t="n">
        <v>45957</v>
      </c>
      <c r="D475" t="inlineStr">
        <is>
          <t>GÄVLEBORGS LÄN</t>
        </is>
      </c>
      <c r="E475" t="inlineStr">
        <is>
          <t>SANDVIKEN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45989-2023</t>
        </is>
      </c>
      <c r="B476" s="1" t="n">
        <v>45196.31804398148</v>
      </c>
      <c r="C476" s="1" t="n">
        <v>45957</v>
      </c>
      <c r="D476" t="inlineStr">
        <is>
          <t>GÄVLEBORGS LÄN</t>
        </is>
      </c>
      <c r="E476" t="inlineStr">
        <is>
          <t>SANDVIKEN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34946-2022</t>
        </is>
      </c>
      <c r="B477" s="1" t="n">
        <v>44796</v>
      </c>
      <c r="C477" s="1" t="n">
        <v>45957</v>
      </c>
      <c r="D477" t="inlineStr">
        <is>
          <t>GÄVLEBORGS LÄN</t>
        </is>
      </c>
      <c r="E477" t="inlineStr">
        <is>
          <t>SANDVIKEN</t>
        </is>
      </c>
      <c r="F477" t="inlineStr">
        <is>
          <t>Bergvik skog öst AB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1162-2024</t>
        </is>
      </c>
      <c r="B478" s="1" t="n">
        <v>45302</v>
      </c>
      <c r="C478" s="1" t="n">
        <v>45957</v>
      </c>
      <c r="D478" t="inlineStr">
        <is>
          <t>GÄVLEBORGS LÄN</t>
        </is>
      </c>
      <c r="E478" t="inlineStr">
        <is>
          <t>SANDVIKEN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23200-2024</t>
        </is>
      </c>
      <c r="B479" s="1" t="n">
        <v>45451.93958333333</v>
      </c>
      <c r="C479" s="1" t="n">
        <v>45957</v>
      </c>
      <c r="D479" t="inlineStr">
        <is>
          <t>GÄVLEBORGS LÄN</t>
        </is>
      </c>
      <c r="E479" t="inlineStr">
        <is>
          <t>SANDVIKEN</t>
        </is>
      </c>
      <c r="G479" t="n">
        <v>4.8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56017-2023</t>
        </is>
      </c>
      <c r="B480" s="1" t="n">
        <v>45240</v>
      </c>
      <c r="C480" s="1" t="n">
        <v>45957</v>
      </c>
      <c r="D480" t="inlineStr">
        <is>
          <t>GÄVLEBORGS LÄN</t>
        </is>
      </c>
      <c r="E480" t="inlineStr">
        <is>
          <t>SANDVIKEN</t>
        </is>
      </c>
      <c r="F480" t="inlineStr">
        <is>
          <t>Sveaskog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43472-2025</t>
        </is>
      </c>
      <c r="B481" s="1" t="n">
        <v>45911.48361111111</v>
      </c>
      <c r="C481" s="1" t="n">
        <v>45957</v>
      </c>
      <c r="D481" t="inlineStr">
        <is>
          <t>GÄVLEBORGS LÄN</t>
        </is>
      </c>
      <c r="E481" t="inlineStr">
        <is>
          <t>SANDVIKEN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45920-2022</t>
        </is>
      </c>
      <c r="B482" s="1" t="n">
        <v>44846.62366898148</v>
      </c>
      <c r="C482" s="1" t="n">
        <v>45957</v>
      </c>
      <c r="D482" t="inlineStr">
        <is>
          <t>GÄVLEBORGS LÄN</t>
        </is>
      </c>
      <c r="E482" t="inlineStr">
        <is>
          <t>SANDVIKEN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36671-2023</t>
        </is>
      </c>
      <c r="B483" s="1" t="n">
        <v>45153.58384259259</v>
      </c>
      <c r="C483" s="1" t="n">
        <v>45957</v>
      </c>
      <c r="D483" t="inlineStr">
        <is>
          <t>GÄVLEBORGS LÄN</t>
        </is>
      </c>
      <c r="E483" t="inlineStr">
        <is>
          <t>SANDVIKEN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29928-2024</t>
        </is>
      </c>
      <c r="B484" s="1" t="n">
        <v>45488.38681712963</v>
      </c>
      <c r="C484" s="1" t="n">
        <v>45957</v>
      </c>
      <c r="D484" t="inlineStr">
        <is>
          <t>GÄVLEBORGS LÄN</t>
        </is>
      </c>
      <c r="E484" t="inlineStr">
        <is>
          <t>SANDVIKEN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3731-2024</t>
        </is>
      </c>
      <c r="B485" s="1" t="n">
        <v>45321.48737268519</v>
      </c>
      <c r="C485" s="1" t="n">
        <v>45957</v>
      </c>
      <c r="D485" t="inlineStr">
        <is>
          <t>GÄVLEBORGS LÄN</t>
        </is>
      </c>
      <c r="E485" t="inlineStr">
        <is>
          <t>SANDVIKEN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15347-2025</t>
        </is>
      </c>
      <c r="B486" s="1" t="n">
        <v>45747.38072916667</v>
      </c>
      <c r="C486" s="1" t="n">
        <v>45957</v>
      </c>
      <c r="D486" t="inlineStr">
        <is>
          <t>GÄVLEBORGS LÄN</t>
        </is>
      </c>
      <c r="E486" t="inlineStr">
        <is>
          <t>SANDVIKEN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3679-2022</t>
        </is>
      </c>
      <c r="B487" s="1" t="n">
        <v>44586</v>
      </c>
      <c r="C487" s="1" t="n">
        <v>45957</v>
      </c>
      <c r="D487" t="inlineStr">
        <is>
          <t>GÄVLEBORGS LÄN</t>
        </is>
      </c>
      <c r="E487" t="inlineStr">
        <is>
          <t>SANDVIKEN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64801-2023</t>
        </is>
      </c>
      <c r="B488" s="1" t="n">
        <v>45282.39997685186</v>
      </c>
      <c r="C488" s="1" t="n">
        <v>45957</v>
      </c>
      <c r="D488" t="inlineStr">
        <is>
          <t>GÄVLEBORGS LÄN</t>
        </is>
      </c>
      <c r="E488" t="inlineStr">
        <is>
          <t>SANDVIKEN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61363-2023</t>
        </is>
      </c>
      <c r="B489" s="1" t="n">
        <v>45264.61790509259</v>
      </c>
      <c r="C489" s="1" t="n">
        <v>45957</v>
      </c>
      <c r="D489" t="inlineStr">
        <is>
          <t>GÄVLEBORGS LÄN</t>
        </is>
      </c>
      <c r="E489" t="inlineStr">
        <is>
          <t>SANDVIKEN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61537-2023</t>
        </is>
      </c>
      <c r="B490" s="1" t="n">
        <v>45265.37725694444</v>
      </c>
      <c r="C490" s="1" t="n">
        <v>45957</v>
      </c>
      <c r="D490" t="inlineStr">
        <is>
          <t>GÄVLEBORGS LÄN</t>
        </is>
      </c>
      <c r="E490" t="inlineStr">
        <is>
          <t>SANDVIKEN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37-2024</t>
        </is>
      </c>
      <c r="B491" s="1" t="n">
        <v>45293</v>
      </c>
      <c r="C491" s="1" t="n">
        <v>45957</v>
      </c>
      <c r="D491" t="inlineStr">
        <is>
          <t>GÄVLEBORGS LÄN</t>
        </is>
      </c>
      <c r="E491" t="inlineStr">
        <is>
          <t>SANDVIKEN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39-2024</t>
        </is>
      </c>
      <c r="B492" s="1" t="n">
        <v>45293.50021990741</v>
      </c>
      <c r="C492" s="1" t="n">
        <v>45957</v>
      </c>
      <c r="D492" t="inlineStr">
        <is>
          <t>GÄVLEBORGS LÄN</t>
        </is>
      </c>
      <c r="E492" t="inlineStr">
        <is>
          <t>SANDVIKEN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245-2025</t>
        </is>
      </c>
      <c r="B493" s="1" t="n">
        <v>45660.41813657407</v>
      </c>
      <c r="C493" s="1" t="n">
        <v>45957</v>
      </c>
      <c r="D493" t="inlineStr">
        <is>
          <t>GÄVLEBORGS LÄN</t>
        </is>
      </c>
      <c r="E493" t="inlineStr">
        <is>
          <t>SANDVIKEN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42495-2025</t>
        </is>
      </c>
      <c r="B494" s="1" t="n">
        <v>45905.50623842593</v>
      </c>
      <c r="C494" s="1" t="n">
        <v>45957</v>
      </c>
      <c r="D494" t="inlineStr">
        <is>
          <t>GÄVLEBORGS LÄN</t>
        </is>
      </c>
      <c r="E494" t="inlineStr">
        <is>
          <t>SANDVIKEN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52772-2023</t>
        </is>
      </c>
      <c r="B495" s="1" t="n">
        <v>45226.33118055556</v>
      </c>
      <c r="C495" s="1" t="n">
        <v>45957</v>
      </c>
      <c r="D495" t="inlineStr">
        <is>
          <t>GÄVLEBORGS LÄN</t>
        </is>
      </c>
      <c r="E495" t="inlineStr">
        <is>
          <t>SANDVIKEN</t>
        </is>
      </c>
      <c r="F495" t="inlineStr">
        <is>
          <t>Bergvik skog öst AB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28206-2024</t>
        </is>
      </c>
      <c r="B496" s="1" t="n">
        <v>45477.34099537037</v>
      </c>
      <c r="C496" s="1" t="n">
        <v>45957</v>
      </c>
      <c r="D496" t="inlineStr">
        <is>
          <t>GÄVLEBORGS LÄN</t>
        </is>
      </c>
      <c r="E496" t="inlineStr">
        <is>
          <t>SANDVIKEN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37458-2024</t>
        </is>
      </c>
      <c r="B497" s="1" t="n">
        <v>45540.71457175926</v>
      </c>
      <c r="C497" s="1" t="n">
        <v>45957</v>
      </c>
      <c r="D497" t="inlineStr">
        <is>
          <t>GÄVLEBORGS LÄN</t>
        </is>
      </c>
      <c r="E497" t="inlineStr">
        <is>
          <t>SANDVIKEN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44101-2023</t>
        </is>
      </c>
      <c r="B498" s="1" t="n">
        <v>45188.43148148148</v>
      </c>
      <c r="C498" s="1" t="n">
        <v>45957</v>
      </c>
      <c r="D498" t="inlineStr">
        <is>
          <t>GÄVLEBORGS LÄN</t>
        </is>
      </c>
      <c r="E498" t="inlineStr">
        <is>
          <t>SANDVIKEN</t>
        </is>
      </c>
      <c r="F498" t="inlineStr">
        <is>
          <t>Bergvik skog öst AB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27969-2024</t>
        </is>
      </c>
      <c r="B499" s="1" t="n">
        <v>45476.38328703704</v>
      </c>
      <c r="C499" s="1" t="n">
        <v>45957</v>
      </c>
      <c r="D499" t="inlineStr">
        <is>
          <t>GÄVLEBORGS LÄN</t>
        </is>
      </c>
      <c r="E499" t="inlineStr">
        <is>
          <t>SANDVIKEN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34312-2021</t>
        </is>
      </c>
      <c r="B500" s="1" t="n">
        <v>44379</v>
      </c>
      <c r="C500" s="1" t="n">
        <v>45957</v>
      </c>
      <c r="D500" t="inlineStr">
        <is>
          <t>GÄVLEBORGS LÄN</t>
        </is>
      </c>
      <c r="E500" t="inlineStr">
        <is>
          <t>SANDVIKEN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45090-2025</t>
        </is>
      </c>
      <c r="B501" s="1" t="n">
        <v>45919.37730324074</v>
      </c>
      <c r="C501" s="1" t="n">
        <v>45957</v>
      </c>
      <c r="D501" t="inlineStr">
        <is>
          <t>GÄVLEBORGS LÄN</t>
        </is>
      </c>
      <c r="E501" t="inlineStr">
        <is>
          <t>SANDVIKEN</t>
        </is>
      </c>
      <c r="F501" t="inlineStr">
        <is>
          <t>Kyrkan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45221-2021</t>
        </is>
      </c>
      <c r="B502" s="1" t="n">
        <v>44439.57211805556</v>
      </c>
      <c r="C502" s="1" t="n">
        <v>45957</v>
      </c>
      <c r="D502" t="inlineStr">
        <is>
          <t>GÄVLEBORGS LÄN</t>
        </is>
      </c>
      <c r="E502" t="inlineStr">
        <is>
          <t>SANDVIKEN</t>
        </is>
      </c>
      <c r="F502" t="inlineStr">
        <is>
          <t>Bergvik skog öst AB</t>
        </is>
      </c>
      <c r="G502" t="n">
        <v>7.6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970-2025</t>
        </is>
      </c>
      <c r="B503" s="1" t="n">
        <v>45666.39425925926</v>
      </c>
      <c r="C503" s="1" t="n">
        <v>45957</v>
      </c>
      <c r="D503" t="inlineStr">
        <is>
          <t>GÄVLEBORGS LÄN</t>
        </is>
      </c>
      <c r="E503" t="inlineStr">
        <is>
          <t>SANDVIKEN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60798-2023</t>
        </is>
      </c>
      <c r="B504" s="1" t="n">
        <v>45260</v>
      </c>
      <c r="C504" s="1" t="n">
        <v>45957</v>
      </c>
      <c r="D504" t="inlineStr">
        <is>
          <t>GÄVLEBORGS LÄN</t>
        </is>
      </c>
      <c r="E504" t="inlineStr">
        <is>
          <t>SANDVIKEN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71995-2021</t>
        </is>
      </c>
      <c r="B505" s="1" t="n">
        <v>44544.38899305555</v>
      </c>
      <c r="C505" s="1" t="n">
        <v>45957</v>
      </c>
      <c r="D505" t="inlineStr">
        <is>
          <t>GÄVLEBORGS LÄN</t>
        </is>
      </c>
      <c r="E505" t="inlineStr">
        <is>
          <t>SANDVIKEN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32002-2024</t>
        </is>
      </c>
      <c r="B506" s="1" t="n">
        <v>45510.60306712963</v>
      </c>
      <c r="C506" s="1" t="n">
        <v>45957</v>
      </c>
      <c r="D506" t="inlineStr">
        <is>
          <t>GÄVLEBORGS LÄN</t>
        </is>
      </c>
      <c r="E506" t="inlineStr">
        <is>
          <t>SANDVIKEN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17411-2025</t>
        </is>
      </c>
      <c r="B507" s="1" t="n">
        <v>45757.37238425926</v>
      </c>
      <c r="C507" s="1" t="n">
        <v>45957</v>
      </c>
      <c r="D507" t="inlineStr">
        <is>
          <t>GÄVLEBORGS LÄN</t>
        </is>
      </c>
      <c r="E507" t="inlineStr">
        <is>
          <t>SANDVIKEN</t>
        </is>
      </c>
      <c r="F507" t="inlineStr">
        <is>
          <t>Bergvik skog öst AB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45400-2025</t>
        </is>
      </c>
      <c r="B508" s="1" t="n">
        <v>45922.4216087963</v>
      </c>
      <c r="C508" s="1" t="n">
        <v>45957</v>
      </c>
      <c r="D508" t="inlineStr">
        <is>
          <t>GÄVLEBORGS LÄN</t>
        </is>
      </c>
      <c r="E508" t="inlineStr">
        <is>
          <t>SANDVIKEN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11438-2023</t>
        </is>
      </c>
      <c r="B509" s="1" t="n">
        <v>44988</v>
      </c>
      <c r="C509" s="1" t="n">
        <v>45957</v>
      </c>
      <c r="D509" t="inlineStr">
        <is>
          <t>GÄVLEBORGS LÄN</t>
        </is>
      </c>
      <c r="E509" t="inlineStr">
        <is>
          <t>SANDVIKEN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11447-2023</t>
        </is>
      </c>
      <c r="B510" s="1" t="n">
        <v>44988</v>
      </c>
      <c r="C510" s="1" t="n">
        <v>45957</v>
      </c>
      <c r="D510" t="inlineStr">
        <is>
          <t>GÄVLEBORGS LÄN</t>
        </is>
      </c>
      <c r="E510" t="inlineStr">
        <is>
          <t>SANDVIKEN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73925-2021</t>
        </is>
      </c>
      <c r="B511" s="1" t="n">
        <v>44553</v>
      </c>
      <c r="C511" s="1" t="n">
        <v>45957</v>
      </c>
      <c r="D511" t="inlineStr">
        <is>
          <t>GÄVLEBORGS LÄN</t>
        </is>
      </c>
      <c r="E511" t="inlineStr">
        <is>
          <t>SANDVIKEN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16258-2023</t>
        </is>
      </c>
      <c r="B512" s="1" t="n">
        <v>45022</v>
      </c>
      <c r="C512" s="1" t="n">
        <v>45957</v>
      </c>
      <c r="D512" t="inlineStr">
        <is>
          <t>GÄVLEBORGS LÄN</t>
        </is>
      </c>
      <c r="E512" t="inlineStr">
        <is>
          <t>SANDVIKEN</t>
        </is>
      </c>
      <c r="F512" t="inlineStr">
        <is>
          <t>Bergvik skog väst AB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55407-2022</t>
        </is>
      </c>
      <c r="B513" s="1" t="n">
        <v>44887</v>
      </c>
      <c r="C513" s="1" t="n">
        <v>45957</v>
      </c>
      <c r="D513" t="inlineStr">
        <is>
          <t>GÄVLEBORGS LÄN</t>
        </is>
      </c>
      <c r="E513" t="inlineStr">
        <is>
          <t>SANDVIKEN</t>
        </is>
      </c>
      <c r="G513" t="n">
        <v>8.9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11778-2024</t>
        </is>
      </c>
      <c r="B514" s="1" t="n">
        <v>45374.42484953703</v>
      </c>
      <c r="C514" s="1" t="n">
        <v>45957</v>
      </c>
      <c r="D514" t="inlineStr">
        <is>
          <t>GÄVLEBORGS LÄN</t>
        </is>
      </c>
      <c r="E514" t="inlineStr">
        <is>
          <t>SANDVIKEN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11897-2024</t>
        </is>
      </c>
      <c r="B515" s="1" t="n">
        <v>45376.54525462963</v>
      </c>
      <c r="C515" s="1" t="n">
        <v>45957</v>
      </c>
      <c r="D515" t="inlineStr">
        <is>
          <t>GÄVLEBORGS LÄN</t>
        </is>
      </c>
      <c r="E515" t="inlineStr">
        <is>
          <t>SANDVIKEN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42069-2024</t>
        </is>
      </c>
      <c r="B516" s="1" t="n">
        <v>45562.27895833334</v>
      </c>
      <c r="C516" s="1" t="n">
        <v>45957</v>
      </c>
      <c r="D516" t="inlineStr">
        <is>
          <t>GÄVLEBORGS LÄN</t>
        </is>
      </c>
      <c r="E516" t="inlineStr">
        <is>
          <t>SANDVIKEN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62642-2023</t>
        </is>
      </c>
      <c r="B517" s="1" t="n">
        <v>45271.42324074074</v>
      </c>
      <c r="C517" s="1" t="n">
        <v>45957</v>
      </c>
      <c r="D517" t="inlineStr">
        <is>
          <t>GÄVLEBORGS LÄN</t>
        </is>
      </c>
      <c r="E517" t="inlineStr">
        <is>
          <t>SANDVIKEN</t>
        </is>
      </c>
      <c r="F517" t="inlineStr">
        <is>
          <t>Bergvik skog öst AB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45103-2025</t>
        </is>
      </c>
      <c r="B518" s="1" t="n">
        <v>45919.3984837963</v>
      </c>
      <c r="C518" s="1" t="n">
        <v>45957</v>
      </c>
      <c r="D518" t="inlineStr">
        <is>
          <t>GÄVLEBORGS LÄN</t>
        </is>
      </c>
      <c r="E518" t="inlineStr">
        <is>
          <t>SANDVIKEN</t>
        </is>
      </c>
      <c r="F518" t="inlineStr">
        <is>
          <t>Kyrkan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22238-2023</t>
        </is>
      </c>
      <c r="B519" s="1" t="n">
        <v>45070.28346064815</v>
      </c>
      <c r="C519" s="1" t="n">
        <v>45957</v>
      </c>
      <c r="D519" t="inlineStr">
        <is>
          <t>GÄVLEBORGS LÄN</t>
        </is>
      </c>
      <c r="E519" t="inlineStr">
        <is>
          <t>SANDVIKEN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23085-2023</t>
        </is>
      </c>
      <c r="B520" s="1" t="n">
        <v>45075</v>
      </c>
      <c r="C520" s="1" t="n">
        <v>45957</v>
      </c>
      <c r="D520" t="inlineStr">
        <is>
          <t>GÄVLEBORGS LÄN</t>
        </is>
      </c>
      <c r="E520" t="inlineStr">
        <is>
          <t>SANDVIKEN</t>
        </is>
      </c>
      <c r="G520" t="n">
        <v>8.300000000000001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36833-2022</t>
        </is>
      </c>
      <c r="B521" s="1" t="n">
        <v>44805.569375</v>
      </c>
      <c r="C521" s="1" t="n">
        <v>45957</v>
      </c>
      <c r="D521" t="inlineStr">
        <is>
          <t>GÄVLEBORGS LÄN</t>
        </is>
      </c>
      <c r="E521" t="inlineStr">
        <is>
          <t>SANDVIKEN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39340-2024</t>
        </is>
      </c>
      <c r="B522" s="1" t="n">
        <v>45551.44383101852</v>
      </c>
      <c r="C522" s="1" t="n">
        <v>45957</v>
      </c>
      <c r="D522" t="inlineStr">
        <is>
          <t>GÄVLEBORGS LÄN</t>
        </is>
      </c>
      <c r="E522" t="inlineStr">
        <is>
          <t>SANDVIKEN</t>
        </is>
      </c>
      <c r="F522" t="inlineStr">
        <is>
          <t>Sveaskog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14840-2022</t>
        </is>
      </c>
      <c r="B523" s="1" t="n">
        <v>44656.57594907407</v>
      </c>
      <c r="C523" s="1" t="n">
        <v>45957</v>
      </c>
      <c r="D523" t="inlineStr">
        <is>
          <t>GÄVLEBORGS LÄN</t>
        </is>
      </c>
      <c r="E523" t="inlineStr">
        <is>
          <t>SANDVIKEN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47651-2023</t>
        </is>
      </c>
      <c r="B524" s="1" t="n">
        <v>45203</v>
      </c>
      <c r="C524" s="1" t="n">
        <v>45957</v>
      </c>
      <c r="D524" t="inlineStr">
        <is>
          <t>GÄVLEBORGS LÄN</t>
        </is>
      </c>
      <c r="E524" t="inlineStr">
        <is>
          <t>SANDVIKEN</t>
        </is>
      </c>
      <c r="F524" t="inlineStr">
        <is>
          <t>Kommuner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24088-2021</t>
        </is>
      </c>
      <c r="B525" s="1" t="n">
        <v>44336</v>
      </c>
      <c r="C525" s="1" t="n">
        <v>45957</v>
      </c>
      <c r="D525" t="inlineStr">
        <is>
          <t>GÄVLEBORGS LÄN</t>
        </is>
      </c>
      <c r="E525" t="inlineStr">
        <is>
          <t>SANDVIKEN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50299-2024</t>
        </is>
      </c>
      <c r="B526" s="1" t="n">
        <v>45600.62952546297</v>
      </c>
      <c r="C526" s="1" t="n">
        <v>45957</v>
      </c>
      <c r="D526" t="inlineStr">
        <is>
          <t>GÄVLEBORGS LÄN</t>
        </is>
      </c>
      <c r="E526" t="inlineStr">
        <is>
          <t>SANDVIKEN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13531-2021</t>
        </is>
      </c>
      <c r="B527" s="1" t="n">
        <v>44273.695625</v>
      </c>
      <c r="C527" s="1" t="n">
        <v>45957</v>
      </c>
      <c r="D527" t="inlineStr">
        <is>
          <t>GÄVLEBORGS LÄN</t>
        </is>
      </c>
      <c r="E527" t="inlineStr">
        <is>
          <t>SANDVIKEN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7616-2025</t>
        </is>
      </c>
      <c r="B528" s="1" t="n">
        <v>45705</v>
      </c>
      <c r="C528" s="1" t="n">
        <v>45957</v>
      </c>
      <c r="D528" t="inlineStr">
        <is>
          <t>GÄVLEBORGS LÄN</t>
        </is>
      </c>
      <c r="E528" t="inlineStr">
        <is>
          <t>SANDVIKEN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15674-2024</t>
        </is>
      </c>
      <c r="B529" s="1" t="n">
        <v>45404.40354166667</v>
      </c>
      <c r="C529" s="1" t="n">
        <v>45957</v>
      </c>
      <c r="D529" t="inlineStr">
        <is>
          <t>GÄVLEBORGS LÄN</t>
        </is>
      </c>
      <c r="E529" t="inlineStr">
        <is>
          <t>SANDVIKEN</t>
        </is>
      </c>
      <c r="F529" t="inlineStr">
        <is>
          <t>Bergvik skog öst AB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23217-2023</t>
        </is>
      </c>
      <c r="B530" s="1" t="n">
        <v>45075</v>
      </c>
      <c r="C530" s="1" t="n">
        <v>45957</v>
      </c>
      <c r="D530" t="inlineStr">
        <is>
          <t>GÄVLEBORGS LÄN</t>
        </is>
      </c>
      <c r="E530" t="inlineStr">
        <is>
          <t>SANDVIKEN</t>
        </is>
      </c>
      <c r="F530" t="inlineStr">
        <is>
          <t>Sveaskog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56150-2023</t>
        </is>
      </c>
      <c r="B531" s="1" t="n">
        <v>45240.604375</v>
      </c>
      <c r="C531" s="1" t="n">
        <v>45957</v>
      </c>
      <c r="D531" t="inlineStr">
        <is>
          <t>GÄVLEBORGS LÄN</t>
        </is>
      </c>
      <c r="E531" t="inlineStr">
        <is>
          <t>SANDVIKEN</t>
        </is>
      </c>
      <c r="F531" t="inlineStr">
        <is>
          <t>Sveaskog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1675-2025</t>
        </is>
      </c>
      <c r="B532" s="1" t="n">
        <v>45670</v>
      </c>
      <c r="C532" s="1" t="n">
        <v>45957</v>
      </c>
      <c r="D532" t="inlineStr">
        <is>
          <t>GÄVLEBORGS LÄN</t>
        </is>
      </c>
      <c r="E532" t="inlineStr">
        <is>
          <t>SANDVIKEN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45102-2022</t>
        </is>
      </c>
      <c r="B533" s="1" t="n">
        <v>44843.47506944444</v>
      </c>
      <c r="C533" s="1" t="n">
        <v>45957</v>
      </c>
      <c r="D533" t="inlineStr">
        <is>
          <t>GÄVLEBORGS LÄN</t>
        </is>
      </c>
      <c r="E533" t="inlineStr">
        <is>
          <t>SANDVIKEN</t>
        </is>
      </c>
      <c r="G533" t="n">
        <v>3.6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39566-2022</t>
        </is>
      </c>
      <c r="B534" s="1" t="n">
        <v>44818.57881944445</v>
      </c>
      <c r="C534" s="1" t="n">
        <v>45957</v>
      </c>
      <c r="D534" t="inlineStr">
        <is>
          <t>GÄVLEBORGS LÄN</t>
        </is>
      </c>
      <c r="E534" t="inlineStr">
        <is>
          <t>SANDVIKEN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31317-2023</t>
        </is>
      </c>
      <c r="B535" s="1" t="n">
        <v>45103</v>
      </c>
      <c r="C535" s="1" t="n">
        <v>45957</v>
      </c>
      <c r="D535" t="inlineStr">
        <is>
          <t>GÄVLEBORGS LÄN</t>
        </is>
      </c>
      <c r="E535" t="inlineStr">
        <is>
          <t>SANDVIKEN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12417-2025</t>
        </is>
      </c>
      <c r="B536" s="1" t="n">
        <v>45730.44833333333</v>
      </c>
      <c r="C536" s="1" t="n">
        <v>45957</v>
      </c>
      <c r="D536" t="inlineStr">
        <is>
          <t>GÄVLEBORGS LÄN</t>
        </is>
      </c>
      <c r="E536" t="inlineStr">
        <is>
          <t>SANDVIKEN</t>
        </is>
      </c>
      <c r="F536" t="inlineStr">
        <is>
          <t>Bergvik skog öst AB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12418-2025</t>
        </is>
      </c>
      <c r="B537" s="1" t="n">
        <v>45730.4502662037</v>
      </c>
      <c r="C537" s="1" t="n">
        <v>45957</v>
      </c>
      <c r="D537" t="inlineStr">
        <is>
          <t>GÄVLEBORGS LÄN</t>
        </is>
      </c>
      <c r="E537" t="inlineStr">
        <is>
          <t>SANDVIKEN</t>
        </is>
      </c>
      <c r="F537" t="inlineStr">
        <is>
          <t>Bergvik skog öst AB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3456-2024</t>
        </is>
      </c>
      <c r="B538" s="1" t="n">
        <v>45320.39416666667</v>
      </c>
      <c r="C538" s="1" t="n">
        <v>45957</v>
      </c>
      <c r="D538" t="inlineStr">
        <is>
          <t>GÄVLEBORGS LÄN</t>
        </is>
      </c>
      <c r="E538" t="inlineStr">
        <is>
          <t>SANDVIKEN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1418-2025</t>
        </is>
      </c>
      <c r="B539" s="1" t="n">
        <v>45668.41842592593</v>
      </c>
      <c r="C539" s="1" t="n">
        <v>45957</v>
      </c>
      <c r="D539" t="inlineStr">
        <is>
          <t>GÄVLEBORGS LÄN</t>
        </is>
      </c>
      <c r="E539" t="inlineStr">
        <is>
          <t>SANDVIKEN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62459-2023</t>
        </is>
      </c>
      <c r="B540" s="1" t="n">
        <v>45268.51590277778</v>
      </c>
      <c r="C540" s="1" t="n">
        <v>45957</v>
      </c>
      <c r="D540" t="inlineStr">
        <is>
          <t>GÄVLEBORGS LÄN</t>
        </is>
      </c>
      <c r="E540" t="inlineStr">
        <is>
          <t>SANDVIKEN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21456-2023</t>
        </is>
      </c>
      <c r="B541" s="1" t="n">
        <v>45063.45789351852</v>
      </c>
      <c r="C541" s="1" t="n">
        <v>45957</v>
      </c>
      <c r="D541" t="inlineStr">
        <is>
          <t>GÄVLEBORGS LÄN</t>
        </is>
      </c>
      <c r="E541" t="inlineStr">
        <is>
          <t>SANDVIKEN</t>
        </is>
      </c>
      <c r="F541" t="inlineStr">
        <is>
          <t>Kommuner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8379-2025</t>
        </is>
      </c>
      <c r="B542" s="1" t="n">
        <v>45709.33609953704</v>
      </c>
      <c r="C542" s="1" t="n">
        <v>45957</v>
      </c>
      <c r="D542" t="inlineStr">
        <is>
          <t>GÄVLEBORGS LÄN</t>
        </is>
      </c>
      <c r="E542" t="inlineStr">
        <is>
          <t>SANDVIKEN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7679-2025</t>
        </is>
      </c>
      <c r="B543" s="1" t="n">
        <v>45706.36291666667</v>
      </c>
      <c r="C543" s="1" t="n">
        <v>45957</v>
      </c>
      <c r="D543" t="inlineStr">
        <is>
          <t>GÄVLEBORGS LÄN</t>
        </is>
      </c>
      <c r="E543" t="inlineStr">
        <is>
          <t>SANDVIKEN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45279-2023</t>
        </is>
      </c>
      <c r="B544" s="1" t="n">
        <v>45191</v>
      </c>
      <c r="C544" s="1" t="n">
        <v>45957</v>
      </c>
      <c r="D544" t="inlineStr">
        <is>
          <t>GÄVLEBORGS LÄN</t>
        </is>
      </c>
      <c r="E544" t="inlineStr">
        <is>
          <t>SANDVIKEN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4498-2024</t>
        </is>
      </c>
      <c r="B545" s="1" t="n">
        <v>45327.61053240741</v>
      </c>
      <c r="C545" s="1" t="n">
        <v>45957</v>
      </c>
      <c r="D545" t="inlineStr">
        <is>
          <t>GÄVLEBORGS LÄN</t>
        </is>
      </c>
      <c r="E545" t="inlineStr">
        <is>
          <t>SANDVIKEN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49209-2024</t>
        </is>
      </c>
      <c r="B546" s="1" t="n">
        <v>45595.37880787037</v>
      </c>
      <c r="C546" s="1" t="n">
        <v>45957</v>
      </c>
      <c r="D546" t="inlineStr">
        <is>
          <t>GÄVLEBORGS LÄN</t>
        </is>
      </c>
      <c r="E546" t="inlineStr">
        <is>
          <t>SANDVIKEN</t>
        </is>
      </c>
      <c r="G546" t="n">
        <v>5.2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3442-2023</t>
        </is>
      </c>
      <c r="B547" s="1" t="n">
        <v>44949.60355324074</v>
      </c>
      <c r="C547" s="1" t="n">
        <v>45957</v>
      </c>
      <c r="D547" t="inlineStr">
        <is>
          <t>GÄVLEBORGS LÄN</t>
        </is>
      </c>
      <c r="E547" t="inlineStr">
        <is>
          <t>SANDVIKEN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19771-2025</t>
        </is>
      </c>
      <c r="B548" s="1" t="n">
        <v>45771.41731481482</v>
      </c>
      <c r="C548" s="1" t="n">
        <v>45957</v>
      </c>
      <c r="D548" t="inlineStr">
        <is>
          <t>GÄVLEBORGS LÄN</t>
        </is>
      </c>
      <c r="E548" t="inlineStr">
        <is>
          <t>SANDVIKEN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49518-2023</t>
        </is>
      </c>
      <c r="B549" s="1" t="n">
        <v>45211.58746527778</v>
      </c>
      <c r="C549" s="1" t="n">
        <v>45957</v>
      </c>
      <c r="D549" t="inlineStr">
        <is>
          <t>GÄVLEBORGS LÄN</t>
        </is>
      </c>
      <c r="E549" t="inlineStr">
        <is>
          <t>SANDVIKEN</t>
        </is>
      </c>
      <c r="G549" t="n">
        <v>7.4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28897-2024</t>
        </is>
      </c>
      <c r="B550" s="1" t="n">
        <v>45480.41858796297</v>
      </c>
      <c r="C550" s="1" t="n">
        <v>45957</v>
      </c>
      <c r="D550" t="inlineStr">
        <is>
          <t>GÄVLEBORGS LÄN</t>
        </is>
      </c>
      <c r="E550" t="inlineStr">
        <is>
          <t>SANDVIKEN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17498-2024</t>
        </is>
      </c>
      <c r="B551" s="1" t="n">
        <v>45415</v>
      </c>
      <c r="C551" s="1" t="n">
        <v>45957</v>
      </c>
      <c r="D551" t="inlineStr">
        <is>
          <t>GÄVLEBORGS LÄN</t>
        </is>
      </c>
      <c r="E551" t="inlineStr">
        <is>
          <t>SANDVIKEN</t>
        </is>
      </c>
      <c r="F551" t="inlineStr">
        <is>
          <t>Kommuner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38428-2023</t>
        </is>
      </c>
      <c r="B552" s="1" t="n">
        <v>45162</v>
      </c>
      <c r="C552" s="1" t="n">
        <v>45957</v>
      </c>
      <c r="D552" t="inlineStr">
        <is>
          <t>GÄVLEBORGS LÄN</t>
        </is>
      </c>
      <c r="E552" t="inlineStr">
        <is>
          <t>SANDVIKEN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38431-2023</t>
        </is>
      </c>
      <c r="B553" s="1" t="n">
        <v>45162</v>
      </c>
      <c r="C553" s="1" t="n">
        <v>45957</v>
      </c>
      <c r="D553" t="inlineStr">
        <is>
          <t>GÄVLEBORGS LÄN</t>
        </is>
      </c>
      <c r="E553" t="inlineStr">
        <is>
          <t>SANDVIKEN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38449-2023</t>
        </is>
      </c>
      <c r="B554" s="1" t="n">
        <v>45162</v>
      </c>
      <c r="C554" s="1" t="n">
        <v>45957</v>
      </c>
      <c r="D554" t="inlineStr">
        <is>
          <t>GÄVLEBORGS LÄN</t>
        </is>
      </c>
      <c r="E554" t="inlineStr">
        <is>
          <t>SANDVIKEN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14206-2025</t>
        </is>
      </c>
      <c r="B555" s="1" t="n">
        <v>45740.57578703704</v>
      </c>
      <c r="C555" s="1" t="n">
        <v>45957</v>
      </c>
      <c r="D555" t="inlineStr">
        <is>
          <t>GÄVLEBORGS LÄN</t>
        </is>
      </c>
      <c r="E555" t="inlineStr">
        <is>
          <t>SANDVIKEN</t>
        </is>
      </c>
      <c r="F555" t="inlineStr">
        <is>
          <t>Bergvik skog öst AB</t>
        </is>
      </c>
      <c r="G555" t="n">
        <v>11.3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7617-2025</t>
        </is>
      </c>
      <c r="B556" s="1" t="n">
        <v>45705</v>
      </c>
      <c r="C556" s="1" t="n">
        <v>45957</v>
      </c>
      <c r="D556" t="inlineStr">
        <is>
          <t>GÄVLEBORGS LÄN</t>
        </is>
      </c>
      <c r="E556" t="inlineStr">
        <is>
          <t>SANDVIKEN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45331-2024</t>
        </is>
      </c>
      <c r="B557" s="1" t="n">
        <v>45576.4566087963</v>
      </c>
      <c r="C557" s="1" t="n">
        <v>45957</v>
      </c>
      <c r="D557" t="inlineStr">
        <is>
          <t>GÄVLEBORGS LÄN</t>
        </is>
      </c>
      <c r="E557" t="inlineStr">
        <is>
          <t>SANDVIKEN</t>
        </is>
      </c>
      <c r="F557" t="inlineStr">
        <is>
          <t>Bergvik skog öst AB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12419-2025</t>
        </is>
      </c>
      <c r="B558" s="1" t="n">
        <v>45730.45170138889</v>
      </c>
      <c r="C558" s="1" t="n">
        <v>45957</v>
      </c>
      <c r="D558" t="inlineStr">
        <is>
          <t>GÄVLEBORGS LÄN</t>
        </is>
      </c>
      <c r="E558" t="inlineStr">
        <is>
          <t>SANDVIKEN</t>
        </is>
      </c>
      <c r="F558" t="inlineStr">
        <is>
          <t>Bergvik skog öst AB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25357-2023</t>
        </is>
      </c>
      <c r="B559" s="1" t="n">
        <v>45087.9609837963</v>
      </c>
      <c r="C559" s="1" t="n">
        <v>45957</v>
      </c>
      <c r="D559" t="inlineStr">
        <is>
          <t>GÄVLEBORGS LÄN</t>
        </is>
      </c>
      <c r="E559" t="inlineStr">
        <is>
          <t>SANDVIKEN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1408-2024</t>
        </is>
      </c>
      <c r="B560" s="1" t="n">
        <v>45303.60203703704</v>
      </c>
      <c r="C560" s="1" t="n">
        <v>45957</v>
      </c>
      <c r="D560" t="inlineStr">
        <is>
          <t>GÄVLEBORGS LÄN</t>
        </is>
      </c>
      <c r="E560" t="inlineStr">
        <is>
          <t>SANDVIKEN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13194-2025</t>
        </is>
      </c>
      <c r="B561" s="1" t="n">
        <v>45735</v>
      </c>
      <c r="C561" s="1" t="n">
        <v>45957</v>
      </c>
      <c r="D561" t="inlineStr">
        <is>
          <t>GÄVLEBORGS LÄN</t>
        </is>
      </c>
      <c r="E561" t="inlineStr">
        <is>
          <t>SANDVIKEN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6765-2025</t>
        </is>
      </c>
      <c r="B562" s="1" t="n">
        <v>45700.63459490741</v>
      </c>
      <c r="C562" s="1" t="n">
        <v>45957</v>
      </c>
      <c r="D562" t="inlineStr">
        <is>
          <t>GÄVLEBORGS LÄN</t>
        </is>
      </c>
      <c r="E562" t="inlineStr">
        <is>
          <t>SANDVIKEN</t>
        </is>
      </c>
      <c r="G562" t="n">
        <v>7.1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40363-2023</t>
        </is>
      </c>
      <c r="B563" s="1" t="n">
        <v>45169.66825231481</v>
      </c>
      <c r="C563" s="1" t="n">
        <v>45957</v>
      </c>
      <c r="D563" t="inlineStr">
        <is>
          <t>GÄVLEBORGS LÄN</t>
        </is>
      </c>
      <c r="E563" t="inlineStr">
        <is>
          <t>SANDVIKEN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49704-2023</t>
        </is>
      </c>
      <c r="B564" s="1" t="n">
        <v>45212</v>
      </c>
      <c r="C564" s="1" t="n">
        <v>45957</v>
      </c>
      <c r="D564" t="inlineStr">
        <is>
          <t>GÄVLEBORGS LÄN</t>
        </is>
      </c>
      <c r="E564" t="inlineStr">
        <is>
          <t>SANDVIKEN</t>
        </is>
      </c>
      <c r="F564" t="inlineStr">
        <is>
          <t>Sveaskog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25209-2025</t>
        </is>
      </c>
      <c r="B565" s="1" t="n">
        <v>45800.46928240741</v>
      </c>
      <c r="C565" s="1" t="n">
        <v>45957</v>
      </c>
      <c r="D565" t="inlineStr">
        <is>
          <t>GÄVLEBORGS LÄN</t>
        </is>
      </c>
      <c r="E565" t="inlineStr">
        <is>
          <t>SANDVIKEN</t>
        </is>
      </c>
      <c r="G565" t="n">
        <v>3.4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61822-2024</t>
        </is>
      </c>
      <c r="B566" s="1" t="n">
        <v>45649</v>
      </c>
      <c r="C566" s="1" t="n">
        <v>45957</v>
      </c>
      <c r="D566" t="inlineStr">
        <is>
          <t>GÄVLEBORGS LÄN</t>
        </is>
      </c>
      <c r="E566" t="inlineStr">
        <is>
          <t>SANDVIKEN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42930-2023</t>
        </is>
      </c>
      <c r="B567" s="1" t="n">
        <v>45177</v>
      </c>
      <c r="C567" s="1" t="n">
        <v>45957</v>
      </c>
      <c r="D567" t="inlineStr">
        <is>
          <t>GÄVLEBORGS LÄN</t>
        </is>
      </c>
      <c r="E567" t="inlineStr">
        <is>
          <t>SANDVIKEN</t>
        </is>
      </c>
      <c r="F567" t="inlineStr">
        <is>
          <t>Bergvik skog väst AB</t>
        </is>
      </c>
      <c r="G567" t="n">
        <v>20.6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37643-2024</t>
        </is>
      </c>
      <c r="B568" s="1" t="n">
        <v>45541</v>
      </c>
      <c r="C568" s="1" t="n">
        <v>45957</v>
      </c>
      <c r="D568" t="inlineStr">
        <is>
          <t>GÄVLEBORGS LÄN</t>
        </is>
      </c>
      <c r="E568" t="inlineStr">
        <is>
          <t>SANDVIKEN</t>
        </is>
      </c>
      <c r="F568" t="inlineStr">
        <is>
          <t>Sveaskog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25479-2023</t>
        </is>
      </c>
      <c r="B569" s="1" t="n">
        <v>45089</v>
      </c>
      <c r="C569" s="1" t="n">
        <v>45957</v>
      </c>
      <c r="D569" t="inlineStr">
        <is>
          <t>GÄVLEBORGS LÄN</t>
        </is>
      </c>
      <c r="E569" t="inlineStr">
        <is>
          <t>SANDVIKEN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35185-2022</t>
        </is>
      </c>
      <c r="B570" s="1" t="n">
        <v>44797.63806712963</v>
      </c>
      <c r="C570" s="1" t="n">
        <v>45957</v>
      </c>
      <c r="D570" t="inlineStr">
        <is>
          <t>GÄVLEBORGS LÄN</t>
        </is>
      </c>
      <c r="E570" t="inlineStr">
        <is>
          <t>SANDVIKEN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11385-2023</t>
        </is>
      </c>
      <c r="B571" s="1" t="n">
        <v>44988</v>
      </c>
      <c r="C571" s="1" t="n">
        <v>45957</v>
      </c>
      <c r="D571" t="inlineStr">
        <is>
          <t>GÄVLEBORGS LÄN</t>
        </is>
      </c>
      <c r="E571" t="inlineStr">
        <is>
          <t>SANDVIKEN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53005-2024</t>
        </is>
      </c>
      <c r="B572" s="1" t="n">
        <v>45611.38907407408</v>
      </c>
      <c r="C572" s="1" t="n">
        <v>45957</v>
      </c>
      <c r="D572" t="inlineStr">
        <is>
          <t>GÄVLEBORGS LÄN</t>
        </is>
      </c>
      <c r="E572" t="inlineStr">
        <is>
          <t>SANDVIKEN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2131-2025</t>
        </is>
      </c>
      <c r="B573" s="1" t="n">
        <v>45672.65636574074</v>
      </c>
      <c r="C573" s="1" t="n">
        <v>45957</v>
      </c>
      <c r="D573" t="inlineStr">
        <is>
          <t>GÄVLEBORGS LÄN</t>
        </is>
      </c>
      <c r="E573" t="inlineStr">
        <is>
          <t>SANDVIKEN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59841-2023</t>
        </is>
      </c>
      <c r="B574" s="1" t="n">
        <v>45257.56163194445</v>
      </c>
      <c r="C574" s="1" t="n">
        <v>45957</v>
      </c>
      <c r="D574" t="inlineStr">
        <is>
          <t>GÄVLEBORGS LÄN</t>
        </is>
      </c>
      <c r="E574" t="inlineStr">
        <is>
          <t>SANDVIKEN</t>
        </is>
      </c>
      <c r="F574" t="inlineStr">
        <is>
          <t>Bergvik skog öst AB</t>
        </is>
      </c>
      <c r="G574" t="n">
        <v>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58916-2023</t>
        </is>
      </c>
      <c r="B575" s="1" t="n">
        <v>45252.53457175926</v>
      </c>
      <c r="C575" s="1" t="n">
        <v>45957</v>
      </c>
      <c r="D575" t="inlineStr">
        <is>
          <t>GÄVLEBORGS LÄN</t>
        </is>
      </c>
      <c r="E575" t="inlineStr">
        <is>
          <t>SANDVIKEN</t>
        </is>
      </c>
      <c r="F575" t="inlineStr">
        <is>
          <t>Bergvik skog öst AB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64112-2023</t>
        </is>
      </c>
      <c r="B576" s="1" t="n">
        <v>45279.47818287037</v>
      </c>
      <c r="C576" s="1" t="n">
        <v>45957</v>
      </c>
      <c r="D576" t="inlineStr">
        <is>
          <t>GÄVLEBORGS LÄN</t>
        </is>
      </c>
      <c r="E576" t="inlineStr">
        <is>
          <t>SANDVIKEN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58797-2024</t>
        </is>
      </c>
      <c r="B577" s="1" t="n">
        <v>45636.29861111111</v>
      </c>
      <c r="C577" s="1" t="n">
        <v>45957</v>
      </c>
      <c r="D577" t="inlineStr">
        <is>
          <t>GÄVLEBORGS LÄN</t>
        </is>
      </c>
      <c r="E577" t="inlineStr">
        <is>
          <t>SANDVIKEN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54106-2023</t>
        </is>
      </c>
      <c r="B578" s="1" t="n">
        <v>45232</v>
      </c>
      <c r="C578" s="1" t="n">
        <v>45957</v>
      </c>
      <c r="D578" t="inlineStr">
        <is>
          <t>GÄVLEBORGS LÄN</t>
        </is>
      </c>
      <c r="E578" t="inlineStr">
        <is>
          <t>SANDVIKEN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37741-2023</t>
        </is>
      </c>
      <c r="B579" s="1" t="n">
        <v>45159.62744212963</v>
      </c>
      <c r="C579" s="1" t="n">
        <v>45957</v>
      </c>
      <c r="D579" t="inlineStr">
        <is>
          <t>GÄVLEBORGS LÄN</t>
        </is>
      </c>
      <c r="E579" t="inlineStr">
        <is>
          <t>SANDVIKEN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10894-2025</t>
        </is>
      </c>
      <c r="B580" s="1" t="n">
        <v>45722.68009259259</v>
      </c>
      <c r="C580" s="1" t="n">
        <v>45957</v>
      </c>
      <c r="D580" t="inlineStr">
        <is>
          <t>GÄVLEBORGS LÄN</t>
        </is>
      </c>
      <c r="E580" t="inlineStr">
        <is>
          <t>SANDVIKEN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43121-2024</t>
        </is>
      </c>
      <c r="B581" s="1" t="n">
        <v>45567.57664351852</v>
      </c>
      <c r="C581" s="1" t="n">
        <v>45957</v>
      </c>
      <c r="D581" t="inlineStr">
        <is>
          <t>GÄVLEBORGS LÄN</t>
        </is>
      </c>
      <c r="E581" t="inlineStr">
        <is>
          <t>SANDVIKEN</t>
        </is>
      </c>
      <c r="G581" t="n">
        <v>4.3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33487-2024</t>
        </is>
      </c>
      <c r="B582" s="1" t="n">
        <v>45519.61461805556</v>
      </c>
      <c r="C582" s="1" t="n">
        <v>45957</v>
      </c>
      <c r="D582" t="inlineStr">
        <is>
          <t>GÄVLEBORGS LÄN</t>
        </is>
      </c>
      <c r="E582" t="inlineStr">
        <is>
          <t>SANDVIKEN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22042-2023</t>
        </is>
      </c>
      <c r="B583" s="1" t="n">
        <v>45069</v>
      </c>
      <c r="C583" s="1" t="n">
        <v>45957</v>
      </c>
      <c r="D583" t="inlineStr">
        <is>
          <t>GÄVLEBORGS LÄN</t>
        </is>
      </c>
      <c r="E583" t="inlineStr">
        <is>
          <t>SANDVIKEN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46482-2023</t>
        </is>
      </c>
      <c r="B584" s="1" t="n">
        <v>45197.63974537037</v>
      </c>
      <c r="C584" s="1" t="n">
        <v>45957</v>
      </c>
      <c r="D584" t="inlineStr">
        <is>
          <t>GÄVLEBORGS LÄN</t>
        </is>
      </c>
      <c r="E584" t="inlineStr">
        <is>
          <t>SANDVIKEN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34013-2024</t>
        </is>
      </c>
      <c r="B585" s="1" t="n">
        <v>45523.56701388889</v>
      </c>
      <c r="C585" s="1" t="n">
        <v>45957</v>
      </c>
      <c r="D585" t="inlineStr">
        <is>
          <t>GÄVLEBORGS LÄN</t>
        </is>
      </c>
      <c r="E585" t="inlineStr">
        <is>
          <t>SANDVIKEN</t>
        </is>
      </c>
      <c r="F585" t="inlineStr">
        <is>
          <t>Bergvik skog öst AB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55539-2023</t>
        </is>
      </c>
      <c r="B586" s="1" t="n">
        <v>45238.60041666667</v>
      </c>
      <c r="C586" s="1" t="n">
        <v>45957</v>
      </c>
      <c r="D586" t="inlineStr">
        <is>
          <t>GÄVLEBORGS LÄN</t>
        </is>
      </c>
      <c r="E586" t="inlineStr">
        <is>
          <t>SANDVIKEN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37367-2024</t>
        </is>
      </c>
      <c r="B587" s="1" t="n">
        <v>45540.56363425926</v>
      </c>
      <c r="C587" s="1" t="n">
        <v>45957</v>
      </c>
      <c r="D587" t="inlineStr">
        <is>
          <t>GÄVLEBORGS LÄN</t>
        </is>
      </c>
      <c r="E587" t="inlineStr">
        <is>
          <t>SANDVIKEN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7699-2025</t>
        </is>
      </c>
      <c r="B588" s="1" t="n">
        <v>45706</v>
      </c>
      <c r="C588" s="1" t="n">
        <v>45957</v>
      </c>
      <c r="D588" t="inlineStr">
        <is>
          <t>GÄVLEBORGS LÄN</t>
        </is>
      </c>
      <c r="E588" t="inlineStr">
        <is>
          <t>SANDVIKEN</t>
        </is>
      </c>
      <c r="F588" t="inlineStr">
        <is>
          <t>Kommuner</t>
        </is>
      </c>
      <c r="G588" t="n">
        <v>8.199999999999999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29972-2022</t>
        </is>
      </c>
      <c r="B589" s="1" t="n">
        <v>44756.68119212963</v>
      </c>
      <c r="C589" s="1" t="n">
        <v>45957</v>
      </c>
      <c r="D589" t="inlineStr">
        <is>
          <t>GÄVLEBORGS LÄN</t>
        </is>
      </c>
      <c r="E589" t="inlineStr">
        <is>
          <t>SANDVIKEN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45284-2023</t>
        </is>
      </c>
      <c r="B590" s="1" t="n">
        <v>45191.64744212963</v>
      </c>
      <c r="C590" s="1" t="n">
        <v>45957</v>
      </c>
      <c r="D590" t="inlineStr">
        <is>
          <t>GÄVLEBORGS LÄN</t>
        </is>
      </c>
      <c r="E590" t="inlineStr">
        <is>
          <t>SANDVIKEN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30953-2024</t>
        </is>
      </c>
      <c r="B591" s="1" t="n">
        <v>45499.41650462963</v>
      </c>
      <c r="C591" s="1" t="n">
        <v>45957</v>
      </c>
      <c r="D591" t="inlineStr">
        <is>
          <t>GÄVLEBORGS LÄN</t>
        </is>
      </c>
      <c r="E591" t="inlineStr">
        <is>
          <t>SANDVIKEN</t>
        </is>
      </c>
      <c r="G591" t="n">
        <v>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35646-2024</t>
        </is>
      </c>
      <c r="B592" s="1" t="n">
        <v>45532</v>
      </c>
      <c r="C592" s="1" t="n">
        <v>45957</v>
      </c>
      <c r="D592" t="inlineStr">
        <is>
          <t>GÄVLEBORGS LÄN</t>
        </is>
      </c>
      <c r="E592" t="inlineStr">
        <is>
          <t>SANDVIKEN</t>
        </is>
      </c>
      <c r="G592" t="n">
        <v>6.8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15124-2022</t>
        </is>
      </c>
      <c r="B593" s="1" t="n">
        <v>44658</v>
      </c>
      <c r="C593" s="1" t="n">
        <v>45957</v>
      </c>
      <c r="D593" t="inlineStr">
        <is>
          <t>GÄVLEBORGS LÄN</t>
        </is>
      </c>
      <c r="E593" t="inlineStr">
        <is>
          <t>SANDVIKEN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8698-2024</t>
        </is>
      </c>
      <c r="B594" s="1" t="n">
        <v>45356.37516203704</v>
      </c>
      <c r="C594" s="1" t="n">
        <v>45957</v>
      </c>
      <c r="D594" t="inlineStr">
        <is>
          <t>GÄVLEBORGS LÄN</t>
        </is>
      </c>
      <c r="E594" t="inlineStr">
        <is>
          <t>SANDVIKEN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16980-2025</t>
        </is>
      </c>
      <c r="B595" s="1" t="n">
        <v>45755.47873842593</v>
      </c>
      <c r="C595" s="1" t="n">
        <v>45957</v>
      </c>
      <c r="D595" t="inlineStr">
        <is>
          <t>GÄVLEBORGS LÄN</t>
        </is>
      </c>
      <c r="E595" t="inlineStr">
        <is>
          <t>SANDVIKEN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62056-2022</t>
        </is>
      </c>
      <c r="B596" s="1" t="n">
        <v>44918</v>
      </c>
      <c r="C596" s="1" t="n">
        <v>45957</v>
      </c>
      <c r="D596" t="inlineStr">
        <is>
          <t>GÄVLEBORGS LÄN</t>
        </is>
      </c>
      <c r="E596" t="inlineStr">
        <is>
          <t>SANDVIKEN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49211-2023</t>
        </is>
      </c>
      <c r="B597" s="1" t="n">
        <v>45210.60303240741</v>
      </c>
      <c r="C597" s="1" t="n">
        <v>45957</v>
      </c>
      <c r="D597" t="inlineStr">
        <is>
          <t>GÄVLEBORGS LÄN</t>
        </is>
      </c>
      <c r="E597" t="inlineStr">
        <is>
          <t>SANDVIKEN</t>
        </is>
      </c>
      <c r="G597" t="n">
        <v>3.6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16820-2025</t>
        </is>
      </c>
      <c r="B598" s="1" t="n">
        <v>45754.64225694445</v>
      </c>
      <c r="C598" s="1" t="n">
        <v>45957</v>
      </c>
      <c r="D598" t="inlineStr">
        <is>
          <t>GÄVLEBORGS LÄN</t>
        </is>
      </c>
      <c r="E598" t="inlineStr">
        <is>
          <t>SANDVIKEN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59738-2022</t>
        </is>
      </c>
      <c r="B599" s="1" t="n">
        <v>44908</v>
      </c>
      <c r="C599" s="1" t="n">
        <v>45957</v>
      </c>
      <c r="D599" t="inlineStr">
        <is>
          <t>GÄVLEBORGS LÄN</t>
        </is>
      </c>
      <c r="E599" t="inlineStr">
        <is>
          <t>SANDVIKEN</t>
        </is>
      </c>
      <c r="G599" t="n">
        <v>3.9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1213-2025</t>
        </is>
      </c>
      <c r="B600" s="1" t="n">
        <v>45667</v>
      </c>
      <c r="C600" s="1" t="n">
        <v>45957</v>
      </c>
      <c r="D600" t="inlineStr">
        <is>
          <t>GÄVLEBORGS LÄN</t>
        </is>
      </c>
      <c r="E600" t="inlineStr">
        <is>
          <t>SANDVIKEN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35783-2024</t>
        </is>
      </c>
      <c r="B601" s="1" t="n">
        <v>45532.61126157407</v>
      </c>
      <c r="C601" s="1" t="n">
        <v>45957</v>
      </c>
      <c r="D601" t="inlineStr">
        <is>
          <t>GÄVLEBORGS LÄN</t>
        </is>
      </c>
      <c r="E601" t="inlineStr">
        <is>
          <t>SANDVIKEN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58796-2024</t>
        </is>
      </c>
      <c r="B602" s="1" t="n">
        <v>45636.29079861111</v>
      </c>
      <c r="C602" s="1" t="n">
        <v>45957</v>
      </c>
      <c r="D602" t="inlineStr">
        <is>
          <t>GÄVLEBORGS LÄN</t>
        </is>
      </c>
      <c r="E602" t="inlineStr">
        <is>
          <t>SANDVIKEN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10893-2025</t>
        </is>
      </c>
      <c r="B603" s="1" t="n">
        <v>45722.67835648148</v>
      </c>
      <c r="C603" s="1" t="n">
        <v>45957</v>
      </c>
      <c r="D603" t="inlineStr">
        <is>
          <t>GÄVLEBORGS LÄN</t>
        </is>
      </c>
      <c r="E603" t="inlineStr">
        <is>
          <t>SANDVIKEN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10895-2025</t>
        </is>
      </c>
      <c r="B604" s="1" t="n">
        <v>45722.68167824074</v>
      </c>
      <c r="C604" s="1" t="n">
        <v>45957</v>
      </c>
      <c r="D604" t="inlineStr">
        <is>
          <t>GÄVLEBORGS LÄN</t>
        </is>
      </c>
      <c r="E604" t="inlineStr">
        <is>
          <t>SANDVIKEN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15351-2025</t>
        </is>
      </c>
      <c r="B605" s="1" t="n">
        <v>45747.38331018519</v>
      </c>
      <c r="C605" s="1" t="n">
        <v>45957</v>
      </c>
      <c r="D605" t="inlineStr">
        <is>
          <t>GÄVLEBORGS LÄN</t>
        </is>
      </c>
      <c r="E605" t="inlineStr">
        <is>
          <t>SANDVIKEN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10575-2025</t>
        </is>
      </c>
      <c r="B606" s="1" t="n">
        <v>45721.54357638889</v>
      </c>
      <c r="C606" s="1" t="n">
        <v>45957</v>
      </c>
      <c r="D606" t="inlineStr">
        <is>
          <t>GÄVLEBORGS LÄN</t>
        </is>
      </c>
      <c r="E606" t="inlineStr">
        <is>
          <t>SANDVIKEN</t>
        </is>
      </c>
      <c r="F606" t="inlineStr">
        <is>
          <t>Sveaskog</t>
        </is>
      </c>
      <c r="G606" t="n">
        <v>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10580-2025</t>
        </is>
      </c>
      <c r="B607" s="1" t="n">
        <v>45721.54834490741</v>
      </c>
      <c r="C607" s="1" t="n">
        <v>45957</v>
      </c>
      <c r="D607" t="inlineStr">
        <is>
          <t>GÄVLEBORGS LÄN</t>
        </is>
      </c>
      <c r="E607" t="inlineStr">
        <is>
          <t>SANDVIKEN</t>
        </is>
      </c>
      <c r="F607" t="inlineStr">
        <is>
          <t>Sveaskog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2025-10-27T10:28:32Z</dcterms:created>
  <dcterms:modified xmlns:dcterms="http://purl.org/dc/terms/" xmlns:xsi="http://www.w3.org/2001/XMLSchema-instance" xsi:type="dcterms:W3CDTF">2025-10-27T10:28:33Z</dcterms:modified>
</cp:coreProperties>
</file>