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45955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45955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45955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45955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45955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45955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45955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45955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45955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45955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45955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45955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45955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45955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23964-2025</t>
        </is>
      </c>
      <c r="B16" s="1" t="n">
        <v>45796.37078703703</v>
      </c>
      <c r="C16" s="1" t="n">
        <v>45955</v>
      </c>
      <c r="D16" t="inlineStr">
        <is>
          <t>GÄVLEBORGS LÄN</t>
        </is>
      </c>
      <c r="E16" t="inlineStr">
        <is>
          <t>HUDIKSVALL</t>
        </is>
      </c>
      <c r="F16" t="inlineStr">
        <is>
          <t>Holmen skog AB</t>
        </is>
      </c>
      <c r="G16" t="n">
        <v>9.5</v>
      </c>
      <c r="H16" t="n">
        <v>1</v>
      </c>
      <c r="I16" t="n">
        <v>2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5</v>
      </c>
      <c r="R16" s="2" t="inlineStr">
        <is>
          <t>Glesgröe
Storgröe
Strutbräken
Svart trolldruva
Revlummer</t>
        </is>
      </c>
      <c r="S16">
        <f>HYPERLINK("https://klasma.github.io/Logging_2184/artfynd/A 23964-2025 artfynd.xlsx", "A 23964-2025")</f>
        <v/>
      </c>
      <c r="T16">
        <f>HYPERLINK("https://klasma.github.io/Logging_2184/kartor/A 23964-2025 karta.png", "A 23964-2025")</f>
        <v/>
      </c>
      <c r="V16">
        <f>HYPERLINK("https://klasma.github.io/Logging_2184/klagomål/A 23964-2025 FSC-klagomål.docx", "A 23964-2025")</f>
        <v/>
      </c>
      <c r="W16">
        <f>HYPERLINK("https://klasma.github.io/Logging_2184/klagomålsmail/A 23964-2025 FSC-klagomål mail.docx", "A 23964-2025")</f>
        <v/>
      </c>
      <c r="X16">
        <f>HYPERLINK("https://klasma.github.io/Logging_2184/tillsyn/A 23964-2025 tillsynsbegäran.docx", "A 23964-2025")</f>
        <v/>
      </c>
      <c r="Y16">
        <f>HYPERLINK("https://klasma.github.io/Logging_2184/tillsynsmail/A 23964-2025 tillsynsbegäran mail.docx", "A 23964-2025")</f>
        <v/>
      </c>
    </row>
    <row r="17" ht="15" customHeight="1">
      <c r="A17" t="inlineStr">
        <is>
          <t>A 19521-2023</t>
        </is>
      </c>
      <c r="B17" s="1" t="n">
        <v>45050</v>
      </c>
      <c r="C17" s="1" t="n">
        <v>45955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9.300000000000001</v>
      </c>
      <c r="H17" t="n">
        <v>2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Kolflarnlav
Lunglav
Bollvitmossa
Tjäder
Vanlig groda</t>
        </is>
      </c>
      <c r="S17">
        <f>HYPERLINK("https://klasma.github.io/Logging_2184/artfynd/A 19521-2023 artfynd.xlsx", "A 19521-2023")</f>
        <v/>
      </c>
      <c r="T17">
        <f>HYPERLINK("https://klasma.github.io/Logging_2184/kartor/A 19521-2023 karta.png", "A 19521-2023")</f>
        <v/>
      </c>
      <c r="V17">
        <f>HYPERLINK("https://klasma.github.io/Logging_2184/klagomål/A 19521-2023 FSC-klagomål.docx", "A 19521-2023")</f>
        <v/>
      </c>
      <c r="W17">
        <f>HYPERLINK("https://klasma.github.io/Logging_2184/klagomålsmail/A 19521-2023 FSC-klagomål mail.docx", "A 19521-2023")</f>
        <v/>
      </c>
      <c r="X17">
        <f>HYPERLINK("https://klasma.github.io/Logging_2184/tillsyn/A 19521-2023 tillsynsbegäran.docx", "A 19521-2023")</f>
        <v/>
      </c>
      <c r="Y17">
        <f>HYPERLINK("https://klasma.github.io/Logging_2184/tillsynsmail/A 19521-2023 tillsynsbegäran mail.docx", "A 19521-2023")</f>
        <v/>
      </c>
      <c r="Z17">
        <f>HYPERLINK("https://klasma.github.io/Logging_2184/fåglar/A 19521-2023 prioriterade fågelarter.docx", "A 19521-2023")</f>
        <v/>
      </c>
    </row>
    <row r="18" ht="15" customHeight="1">
      <c r="A18" t="inlineStr">
        <is>
          <t>A 49799-2023</t>
        </is>
      </c>
      <c r="B18" s="1" t="n">
        <v>45212</v>
      </c>
      <c r="C18" s="1" t="n">
        <v>45955</v>
      </c>
      <c r="D18" t="inlineStr">
        <is>
          <t>GÄVLEBORGS LÄN</t>
        </is>
      </c>
      <c r="E18" t="inlineStr">
        <is>
          <t>HUDIKSVALL</t>
        </is>
      </c>
      <c r="G18" t="n">
        <v>4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Rosenticka
Ullticka
Violettgrå tagellav
Vitgrynig nållav
Vedticka</t>
        </is>
      </c>
      <c r="S18">
        <f>HYPERLINK("https://klasma.github.io/Logging_2184/artfynd/A 49799-2023 artfynd.xlsx", "A 49799-2023")</f>
        <v/>
      </c>
      <c r="T18">
        <f>HYPERLINK("https://klasma.github.io/Logging_2184/kartor/A 49799-2023 karta.png", "A 49799-2023")</f>
        <v/>
      </c>
      <c r="V18">
        <f>HYPERLINK("https://klasma.github.io/Logging_2184/klagomål/A 49799-2023 FSC-klagomål.docx", "A 49799-2023")</f>
        <v/>
      </c>
      <c r="W18">
        <f>HYPERLINK("https://klasma.github.io/Logging_2184/klagomålsmail/A 49799-2023 FSC-klagomål mail.docx", "A 49799-2023")</f>
        <v/>
      </c>
      <c r="X18">
        <f>HYPERLINK("https://klasma.github.io/Logging_2184/tillsyn/A 49799-2023 tillsynsbegäran.docx", "A 49799-2023")</f>
        <v/>
      </c>
      <c r="Y18">
        <f>HYPERLINK("https://klasma.github.io/Logging_2184/tillsynsmail/A 49799-2023 tillsynsbegäran mail.docx", "A 49799-2023")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45955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55280-2022</t>
        </is>
      </c>
      <c r="B20" s="1" t="n">
        <v>44887</v>
      </c>
      <c r="C20" s="1" t="n">
        <v>45955</v>
      </c>
      <c r="D20" t="inlineStr">
        <is>
          <t>GÄVLEBORGS LÄN</t>
        </is>
      </c>
      <c r="E20" t="inlineStr">
        <is>
          <t>HUDIKSVALL</t>
        </is>
      </c>
      <c r="F20" t="inlineStr">
        <is>
          <t>Holmen skog AB</t>
        </is>
      </c>
      <c r="G20" t="n">
        <v>3.3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Granticka
Ullticka
Veckticka
Vedtrappmossa
Korallblylav</t>
        </is>
      </c>
      <c r="S20">
        <f>HYPERLINK("https://klasma.github.io/Logging_2184/artfynd/A 55280-2022 artfynd.xlsx", "A 55280-2022")</f>
        <v/>
      </c>
      <c r="T20">
        <f>HYPERLINK("https://klasma.github.io/Logging_2184/kartor/A 55280-2022 karta.png", "A 55280-2022")</f>
        <v/>
      </c>
      <c r="V20">
        <f>HYPERLINK("https://klasma.github.io/Logging_2184/klagomål/A 55280-2022 FSC-klagomål.docx", "A 55280-2022")</f>
        <v/>
      </c>
      <c r="W20">
        <f>HYPERLINK("https://klasma.github.io/Logging_2184/klagomålsmail/A 55280-2022 FSC-klagomål mail.docx", "A 55280-2022")</f>
        <v/>
      </c>
      <c r="X20">
        <f>HYPERLINK("https://klasma.github.io/Logging_2184/tillsyn/A 55280-2022 tillsynsbegäran.docx", "A 55280-2022")</f>
        <v/>
      </c>
      <c r="Y20">
        <f>HYPERLINK("https://klasma.github.io/Logging_2184/tillsynsmail/A 55280-2022 tillsynsbegäran mail.docx", "A 55280-2022")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45955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32157-2025</t>
        </is>
      </c>
      <c r="B22" s="1" t="n">
        <v>45835.53603009259</v>
      </c>
      <c r="C22" s="1" t="n">
        <v>45955</v>
      </c>
      <c r="D22" t="inlineStr">
        <is>
          <t>GÄVLEBORGS LÄN</t>
        </is>
      </c>
      <c r="E22" t="inlineStr">
        <is>
          <t>HUDIKSVALL</t>
        </is>
      </c>
      <c r="G22" t="n">
        <v>4.5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Knärot
Ullticka
Fläcknycklar
Nattviol</t>
        </is>
      </c>
      <c r="S22">
        <f>HYPERLINK("https://klasma.github.io/Logging_2184/artfynd/A 32157-2025 artfynd.xlsx", "A 32157-2025")</f>
        <v/>
      </c>
      <c r="T22">
        <f>HYPERLINK("https://klasma.github.io/Logging_2184/kartor/A 32157-2025 karta.png", "A 32157-2025")</f>
        <v/>
      </c>
      <c r="U22">
        <f>HYPERLINK("https://klasma.github.io/Logging_2184/knärot/A 32157-2025 karta knärot.png", "A 32157-2025")</f>
        <v/>
      </c>
      <c r="V22">
        <f>HYPERLINK("https://klasma.github.io/Logging_2184/klagomål/A 32157-2025 FSC-klagomål.docx", "A 32157-2025")</f>
        <v/>
      </c>
      <c r="W22">
        <f>HYPERLINK("https://klasma.github.io/Logging_2184/klagomålsmail/A 32157-2025 FSC-klagomål mail.docx", "A 32157-2025")</f>
        <v/>
      </c>
      <c r="X22">
        <f>HYPERLINK("https://klasma.github.io/Logging_2184/tillsyn/A 32157-2025 tillsynsbegäran.docx", "A 32157-2025")</f>
        <v/>
      </c>
      <c r="Y22">
        <f>HYPERLINK("https://klasma.github.io/Logging_2184/tillsynsmail/A 32157-2025 tillsynsbegäran mail.docx", "A 32157-2025")</f>
        <v/>
      </c>
    </row>
    <row r="23" ht="15" customHeight="1">
      <c r="A23" t="inlineStr">
        <is>
          <t>A 40120-2025</t>
        </is>
      </c>
      <c r="B23" s="1" t="n">
        <v>45894</v>
      </c>
      <c r="C23" s="1" t="n">
        <v>45955</v>
      </c>
      <c r="D23" t="inlineStr">
        <is>
          <t>GÄVLEBORGS LÄN</t>
        </is>
      </c>
      <c r="E23" t="inlineStr">
        <is>
          <t>HUDIKSVALL</t>
        </is>
      </c>
      <c r="G23" t="n">
        <v>3.6</v>
      </c>
      <c r="H23" t="n">
        <v>1</v>
      </c>
      <c r="I23" t="n">
        <v>1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Motaggsvamp
Kattfotslav</t>
        </is>
      </c>
      <c r="S23">
        <f>HYPERLINK("https://klasma.github.io/Logging_2184/artfynd/A 40120-2025 artfynd.xlsx", "A 40120-2025")</f>
        <v/>
      </c>
      <c r="T23">
        <f>HYPERLINK("https://klasma.github.io/Logging_2184/kartor/A 40120-2025 karta.png", "A 40120-2025")</f>
        <v/>
      </c>
      <c r="U23">
        <f>HYPERLINK("https://klasma.github.io/Logging_2184/knärot/A 40120-2025 karta knärot.png", "A 40120-2025")</f>
        <v/>
      </c>
      <c r="V23">
        <f>HYPERLINK("https://klasma.github.io/Logging_2184/klagomål/A 40120-2025 FSC-klagomål.docx", "A 40120-2025")</f>
        <v/>
      </c>
      <c r="W23">
        <f>HYPERLINK("https://klasma.github.io/Logging_2184/klagomålsmail/A 40120-2025 FSC-klagomål mail.docx", "A 40120-2025")</f>
        <v/>
      </c>
      <c r="X23">
        <f>HYPERLINK("https://klasma.github.io/Logging_2184/tillsyn/A 40120-2025 tillsynsbegäran.docx", "A 40120-2025")</f>
        <v/>
      </c>
      <c r="Y23">
        <f>HYPERLINK("https://klasma.github.io/Logging_2184/tillsynsmail/A 40120-2025 tillsynsbegäran mail.docx", "A 40120-2025")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45955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45955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36196-2023</t>
        </is>
      </c>
      <c r="B26" s="1" t="n">
        <v>45149</v>
      </c>
      <c r="C26" s="1" t="n">
        <v>45955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11.8</v>
      </c>
      <c r="H26" t="n">
        <v>1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Rosenticka
Ullticka</t>
        </is>
      </c>
      <c r="S26">
        <f>HYPERLINK("https://klasma.github.io/Logging_2184/artfynd/A 36196-2023 artfynd.xlsx", "A 36196-2023")</f>
        <v/>
      </c>
      <c r="T26">
        <f>HYPERLINK("https://klasma.github.io/Logging_2184/kartor/A 36196-2023 karta.png", "A 36196-2023")</f>
        <v/>
      </c>
      <c r="U26">
        <f>HYPERLINK("https://klasma.github.io/Logging_2184/knärot/A 36196-2023 karta knärot.png", "A 36196-2023")</f>
        <v/>
      </c>
      <c r="V26">
        <f>HYPERLINK("https://klasma.github.io/Logging_2184/klagomål/A 36196-2023 FSC-klagomål.docx", "A 36196-2023")</f>
        <v/>
      </c>
      <c r="W26">
        <f>HYPERLINK("https://klasma.github.io/Logging_2184/klagomålsmail/A 36196-2023 FSC-klagomål mail.docx", "A 36196-2023")</f>
        <v/>
      </c>
      <c r="X26">
        <f>HYPERLINK("https://klasma.github.io/Logging_2184/tillsyn/A 36196-2023 tillsynsbegäran.docx", "A 36196-2023")</f>
        <v/>
      </c>
      <c r="Y26">
        <f>HYPERLINK("https://klasma.github.io/Logging_2184/tillsynsmail/A 36196-2023 tillsynsbegäran mail.docx", "A 36196-2023")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45955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50819-2025</t>
        </is>
      </c>
      <c r="B28" s="1" t="n">
        <v>45946.5324537037</v>
      </c>
      <c r="C28" s="1" t="n">
        <v>45955</v>
      </c>
      <c r="D28" t="inlineStr">
        <is>
          <t>GÄVLEBORGS LÄN</t>
        </is>
      </c>
      <c r="E28" t="inlineStr">
        <is>
          <t>HUDIKSVALL</t>
        </is>
      </c>
      <c r="G28" t="n">
        <v>2.1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Svart trolldruva
Tibast
Revlummer</t>
        </is>
      </c>
      <c r="S28">
        <f>HYPERLINK("https://klasma.github.io/Logging_2184/artfynd/A 50819-2025 artfynd.xlsx", "A 50819-2025")</f>
        <v/>
      </c>
      <c r="T28">
        <f>HYPERLINK("https://klasma.github.io/Logging_2184/kartor/A 50819-2025 karta.png", "A 50819-2025")</f>
        <v/>
      </c>
      <c r="V28">
        <f>HYPERLINK("https://klasma.github.io/Logging_2184/klagomål/A 50819-2025 FSC-klagomål.docx", "A 50819-2025")</f>
        <v/>
      </c>
      <c r="W28">
        <f>HYPERLINK("https://klasma.github.io/Logging_2184/klagomålsmail/A 50819-2025 FSC-klagomål mail.docx", "A 50819-2025")</f>
        <v/>
      </c>
      <c r="X28">
        <f>HYPERLINK("https://klasma.github.io/Logging_2184/tillsyn/A 50819-2025 tillsynsbegäran.docx", "A 50819-2025")</f>
        <v/>
      </c>
      <c r="Y28">
        <f>HYPERLINK("https://klasma.github.io/Logging_2184/tillsynsmail/A 50819-2025 tillsynsbegäran mail.docx", "A 50819-2025")</f>
        <v/>
      </c>
    </row>
    <row r="29" ht="15" customHeight="1">
      <c r="A29" t="inlineStr">
        <is>
          <t>A 33783-2023</t>
        </is>
      </c>
      <c r="B29" s="1" t="n">
        <v>45133.528125</v>
      </c>
      <c r="C29" s="1" t="n">
        <v>45955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2.6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HYPERLINK("https://klasma.github.io/Logging_2184/artfynd/A 33783-2023 artfynd.xlsx", "A 33783-2023")</f>
        <v/>
      </c>
      <c r="T29">
        <f>HYPERLINK("https://klasma.github.io/Logging_2184/kartor/A 33783-2023 karta.png", "A 33783-2023")</f>
        <v/>
      </c>
      <c r="V29">
        <f>HYPERLINK("https://klasma.github.io/Logging_2184/klagomål/A 33783-2023 FSC-klagomål.docx", "A 33783-2023")</f>
        <v/>
      </c>
      <c r="W29">
        <f>HYPERLINK("https://klasma.github.io/Logging_2184/klagomålsmail/A 33783-2023 FSC-klagomål mail.docx", "A 33783-2023")</f>
        <v/>
      </c>
      <c r="X29">
        <f>HYPERLINK("https://klasma.github.io/Logging_2184/tillsyn/A 33783-2023 tillsynsbegäran.docx", "A 33783-2023")</f>
        <v/>
      </c>
      <c r="Y29">
        <f>HYPERLINK("https://klasma.github.io/Logging_2184/tillsynsmail/A 33783-2023 tillsynsbegäran mail.docx", "A 33783-2023")</f>
        <v/>
      </c>
    </row>
    <row r="30" ht="15" customHeight="1">
      <c r="A30" t="inlineStr">
        <is>
          <t>A 49922-2021</t>
        </is>
      </c>
      <c r="B30" s="1" t="n">
        <v>44455</v>
      </c>
      <c r="C30" s="1" t="n">
        <v>45955</v>
      </c>
      <c r="D30" t="inlineStr">
        <is>
          <t>GÄVLEBORGS LÄN</t>
        </is>
      </c>
      <c r="E30" t="inlineStr">
        <is>
          <t>HUDIKSVALL</t>
        </is>
      </c>
      <c r="G30" t="n">
        <v>4.5</v>
      </c>
      <c r="H30" t="n">
        <v>0</v>
      </c>
      <c r="I30" t="n">
        <v>3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Kattfotslav
Korallblylav
Skinnlav</t>
        </is>
      </c>
      <c r="S30">
        <f>HYPERLINK("https://klasma.github.io/Logging_2184/artfynd/A 49922-2021 artfynd.xlsx", "A 49922-2021")</f>
        <v/>
      </c>
      <c r="T30">
        <f>HYPERLINK("https://klasma.github.io/Logging_2184/kartor/A 49922-2021 karta.png", "A 49922-2021")</f>
        <v/>
      </c>
      <c r="V30">
        <f>HYPERLINK("https://klasma.github.io/Logging_2184/klagomål/A 49922-2021 FSC-klagomål.docx", "A 49922-2021")</f>
        <v/>
      </c>
      <c r="W30">
        <f>HYPERLINK("https://klasma.github.io/Logging_2184/klagomålsmail/A 49922-2021 FSC-klagomål mail.docx", "A 49922-2021")</f>
        <v/>
      </c>
      <c r="X30">
        <f>HYPERLINK("https://klasma.github.io/Logging_2184/tillsyn/A 49922-2021 tillsynsbegäran.docx", "A 49922-2021")</f>
        <v/>
      </c>
      <c r="Y30">
        <f>HYPERLINK("https://klasma.github.io/Logging_2184/tillsynsmail/A 49922-2021 tillsynsbegäran mail.docx", "A 49922-2021")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45955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45955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42489-2025</t>
        </is>
      </c>
      <c r="B33" s="1" t="n">
        <v>45905.49579861111</v>
      </c>
      <c r="C33" s="1" t="n">
        <v>45955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0</v>
      </c>
      <c r="K33" t="n">
        <v>1</v>
      </c>
      <c r="L33" t="n">
        <v>1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Raggtaggsvamp
Koppartaggsvamp</t>
        </is>
      </c>
      <c r="S33">
        <f>HYPERLINK("https://klasma.github.io/Logging_2184/artfynd/A 42489-2025 artfynd.xlsx", "A 42489-2025")</f>
        <v/>
      </c>
      <c r="T33">
        <f>HYPERLINK("https://klasma.github.io/Logging_2184/kartor/A 42489-2025 karta.png", "A 42489-2025")</f>
        <v/>
      </c>
      <c r="V33">
        <f>HYPERLINK("https://klasma.github.io/Logging_2184/klagomål/A 42489-2025 FSC-klagomål.docx", "A 42489-2025")</f>
        <v/>
      </c>
      <c r="W33">
        <f>HYPERLINK("https://klasma.github.io/Logging_2184/klagomålsmail/A 42489-2025 FSC-klagomål mail.docx", "A 42489-2025")</f>
        <v/>
      </c>
      <c r="X33">
        <f>HYPERLINK("https://klasma.github.io/Logging_2184/tillsyn/A 42489-2025 tillsynsbegäran.docx", "A 42489-2025")</f>
        <v/>
      </c>
      <c r="Y33">
        <f>HYPERLINK("https://klasma.github.io/Logging_2184/tillsynsmail/A 42489-2025 tillsynsbegäran mail.docx", "A 42489-2025")</f>
        <v/>
      </c>
    </row>
    <row r="34" ht="15" customHeight="1">
      <c r="A34" t="inlineStr">
        <is>
          <t>A 39528-2021</t>
        </is>
      </c>
      <c r="B34" s="1" t="n">
        <v>44415</v>
      </c>
      <c r="C34" s="1" t="n">
        <v>45955</v>
      </c>
      <c r="D34" t="inlineStr">
        <is>
          <t>GÄVLEBORGS LÄN</t>
        </is>
      </c>
      <c r="E34" t="inlineStr">
        <is>
          <t>HUDIKSVALL</t>
        </is>
      </c>
      <c r="G34" t="n">
        <v>5.2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Stuplav</t>
        </is>
      </c>
      <c r="S34">
        <f>HYPERLINK("https://klasma.github.io/Logging_2184/artfynd/A 39528-2021 artfynd.xlsx", "A 39528-2021")</f>
        <v/>
      </c>
      <c r="T34">
        <f>HYPERLINK("https://klasma.github.io/Logging_2184/kartor/A 39528-2021 karta.png", "A 39528-2021")</f>
        <v/>
      </c>
      <c r="U34">
        <f>HYPERLINK("https://klasma.github.io/Logging_2184/knärot/A 39528-2021 karta knärot.png", "A 39528-2021")</f>
        <v/>
      </c>
      <c r="V34">
        <f>HYPERLINK("https://klasma.github.io/Logging_2184/klagomål/A 39528-2021 FSC-klagomål.docx", "A 39528-2021")</f>
        <v/>
      </c>
      <c r="W34">
        <f>HYPERLINK("https://klasma.github.io/Logging_2184/klagomålsmail/A 39528-2021 FSC-klagomål mail.docx", "A 39528-2021")</f>
        <v/>
      </c>
      <c r="X34">
        <f>HYPERLINK("https://klasma.github.io/Logging_2184/tillsyn/A 39528-2021 tillsynsbegäran.docx", "A 39528-2021")</f>
        <v/>
      </c>
      <c r="Y34">
        <f>HYPERLINK("https://klasma.github.io/Logging_2184/tillsynsmail/A 39528-2021 tillsynsbegäran mail.docx", "A 39528-2021")</f>
        <v/>
      </c>
    </row>
    <row r="35" ht="15" customHeight="1">
      <c r="A35" t="inlineStr">
        <is>
          <t>A 52290-2025</t>
        </is>
      </c>
      <c r="B35" s="1" t="n">
        <v>45953.59731481481</v>
      </c>
      <c r="C35" s="1" t="n">
        <v>45955</v>
      </c>
      <c r="D35" t="inlineStr">
        <is>
          <t>GÄVLEBORGS LÄN</t>
        </is>
      </c>
      <c r="E35" t="inlineStr">
        <is>
          <t>HUDIKSVALL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Slåtterfibbla
Brudsporre</t>
        </is>
      </c>
      <c r="S35">
        <f>HYPERLINK("https://klasma.github.io/Logging_2184/artfynd/A 52290-2025 artfynd.xlsx", "A 52290-2025")</f>
        <v/>
      </c>
      <c r="T35">
        <f>HYPERLINK("https://klasma.github.io/Logging_2184/kartor/A 52290-2025 karta.png", "A 52290-2025")</f>
        <v/>
      </c>
      <c r="V35">
        <f>HYPERLINK("https://klasma.github.io/Logging_2184/klagomål/A 52290-2025 FSC-klagomål.docx", "A 52290-2025")</f>
        <v/>
      </c>
      <c r="W35">
        <f>HYPERLINK("https://klasma.github.io/Logging_2184/klagomålsmail/A 52290-2025 FSC-klagomål mail.docx", "A 52290-2025")</f>
        <v/>
      </c>
      <c r="X35">
        <f>HYPERLINK("https://klasma.github.io/Logging_2184/tillsyn/A 52290-2025 tillsynsbegäran.docx", "A 52290-2025")</f>
        <v/>
      </c>
      <c r="Y35">
        <f>HYPERLINK("https://klasma.github.io/Logging_2184/tillsynsmail/A 52290-2025 tillsynsbegäran mail.docx", "A 52290-2025")</f>
        <v/>
      </c>
    </row>
    <row r="36" ht="15" customHeight="1">
      <c r="A36" t="inlineStr">
        <is>
          <t>A 37207-2025</t>
        </is>
      </c>
      <c r="B36" s="1" t="n">
        <v>45875.70487268519</v>
      </c>
      <c r="C36" s="1" t="n">
        <v>45955</v>
      </c>
      <c r="D36" t="inlineStr">
        <is>
          <t>GÄVLEBORGS LÄN</t>
        </is>
      </c>
      <c r="E36" t="inlineStr">
        <is>
          <t>HUDIKSVALL</t>
        </is>
      </c>
      <c r="G36" t="n">
        <v>5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Bronshjon</t>
        </is>
      </c>
      <c r="S36">
        <f>HYPERLINK("https://klasma.github.io/Logging_2184/artfynd/A 37207-2025 artfynd.xlsx", "A 37207-2025")</f>
        <v/>
      </c>
      <c r="T36">
        <f>HYPERLINK("https://klasma.github.io/Logging_2184/kartor/A 37207-2025 karta.png", "A 37207-2025")</f>
        <v/>
      </c>
      <c r="V36">
        <f>HYPERLINK("https://klasma.github.io/Logging_2184/klagomål/A 37207-2025 FSC-klagomål.docx", "A 37207-2025")</f>
        <v/>
      </c>
      <c r="W36">
        <f>HYPERLINK("https://klasma.github.io/Logging_2184/klagomålsmail/A 37207-2025 FSC-klagomål mail.docx", "A 37207-2025")</f>
        <v/>
      </c>
      <c r="X36">
        <f>HYPERLINK("https://klasma.github.io/Logging_2184/tillsyn/A 37207-2025 tillsynsbegäran.docx", "A 37207-2025")</f>
        <v/>
      </c>
      <c r="Y36">
        <f>HYPERLINK("https://klasma.github.io/Logging_2184/tillsynsmail/A 37207-2025 tillsynsbegäran mail.docx", "A 37207-2025")</f>
        <v/>
      </c>
      <c r="Z36">
        <f>HYPERLINK("https://klasma.github.io/Logging_2184/fåglar/A 37207-2025 prioriterade fågelarter.docx", "A 37207-2025")</f>
        <v/>
      </c>
    </row>
    <row r="37" ht="15" customHeight="1">
      <c r="A37" t="inlineStr">
        <is>
          <t>A 42624-2024</t>
        </is>
      </c>
      <c r="B37" s="1" t="n">
        <v>45565.85583333333</v>
      </c>
      <c r="C37" s="1" t="n">
        <v>45955</v>
      </c>
      <c r="D37" t="inlineStr">
        <is>
          <t>GÄVLEBORGS LÄN</t>
        </is>
      </c>
      <c r="E37" t="inlineStr">
        <is>
          <t>HUDIKSVALL</t>
        </is>
      </c>
      <c r="G37" t="n">
        <v>1.5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Vedflikmossa
Violettgrå tagellav</t>
        </is>
      </c>
      <c r="S37">
        <f>HYPERLINK("https://klasma.github.io/Logging_2184/artfynd/A 42624-2024 artfynd.xlsx", "A 42624-2024")</f>
        <v/>
      </c>
      <c r="T37">
        <f>HYPERLINK("https://klasma.github.io/Logging_2184/kartor/A 42624-2024 karta.png", "A 42624-2024")</f>
        <v/>
      </c>
      <c r="V37">
        <f>HYPERLINK("https://klasma.github.io/Logging_2184/klagomål/A 42624-2024 FSC-klagomål.docx", "A 42624-2024")</f>
        <v/>
      </c>
      <c r="W37">
        <f>HYPERLINK("https://klasma.github.io/Logging_2184/klagomålsmail/A 42624-2024 FSC-klagomål mail.docx", "A 42624-2024")</f>
        <v/>
      </c>
      <c r="X37">
        <f>HYPERLINK("https://klasma.github.io/Logging_2184/tillsyn/A 42624-2024 tillsynsbegäran.docx", "A 42624-2024")</f>
        <v/>
      </c>
      <c r="Y37">
        <f>HYPERLINK("https://klasma.github.io/Logging_2184/tillsynsmail/A 42624-2024 tillsynsbegäran mail.docx", "A 42624-2024")</f>
        <v/>
      </c>
    </row>
    <row r="38" ht="15" customHeight="1">
      <c r="A38" t="inlineStr">
        <is>
          <t>A 65637-2020</t>
        </is>
      </c>
      <c r="B38" s="1" t="n">
        <v>44174</v>
      </c>
      <c r="C38" s="1" t="n">
        <v>45955</v>
      </c>
      <c r="D38" t="inlineStr">
        <is>
          <t>GÄVLEBORGS LÄN</t>
        </is>
      </c>
      <c r="E38" t="inlineStr">
        <is>
          <t>HUDIKSVALL</t>
        </is>
      </c>
      <c r="F38" t="inlineStr">
        <is>
          <t>Sveaskog</t>
        </is>
      </c>
      <c r="G38" t="n">
        <v>4.8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Vippfibbla</t>
        </is>
      </c>
      <c r="S38">
        <f>HYPERLINK("https://klasma.github.io/Logging_2184/artfynd/A 65637-2020 artfynd.xlsx", "A 65637-2020")</f>
        <v/>
      </c>
      <c r="T38">
        <f>HYPERLINK("https://klasma.github.io/Logging_2184/kartor/A 65637-2020 karta.png", "A 65637-2020")</f>
        <v/>
      </c>
      <c r="V38">
        <f>HYPERLINK("https://klasma.github.io/Logging_2184/klagomål/A 65637-2020 FSC-klagomål.docx", "A 65637-2020")</f>
        <v/>
      </c>
      <c r="W38">
        <f>HYPERLINK("https://klasma.github.io/Logging_2184/klagomålsmail/A 65637-2020 FSC-klagomål mail.docx", "A 65637-2020")</f>
        <v/>
      </c>
      <c r="X38">
        <f>HYPERLINK("https://klasma.github.io/Logging_2184/tillsyn/A 65637-2020 tillsynsbegäran.docx", "A 65637-2020")</f>
        <v/>
      </c>
      <c r="Y38">
        <f>HYPERLINK("https://klasma.github.io/Logging_2184/tillsynsmail/A 65637-2020 tillsynsbegäran mail.docx", "A 65637-2020")</f>
        <v/>
      </c>
    </row>
    <row r="39" ht="15" customHeight="1">
      <c r="A39" t="inlineStr">
        <is>
          <t>A 34345-2022</t>
        </is>
      </c>
      <c r="B39" s="1" t="n">
        <v>44792</v>
      </c>
      <c r="C39" s="1" t="n">
        <v>45955</v>
      </c>
      <c r="D39" t="inlineStr">
        <is>
          <t>GÄVLEBORGS LÄN</t>
        </is>
      </c>
      <c r="E39" t="inlineStr">
        <is>
          <t>HUDIKSVALL</t>
        </is>
      </c>
      <c r="F39" t="inlineStr">
        <is>
          <t>Holmen skog AB</t>
        </is>
      </c>
      <c r="G39" t="n">
        <v>4.4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Stuplav</t>
        </is>
      </c>
      <c r="S39">
        <f>HYPERLINK("https://klasma.github.io/Logging_2184/artfynd/A 34345-2022 artfynd.xlsx", "A 34345-2022")</f>
        <v/>
      </c>
      <c r="T39">
        <f>HYPERLINK("https://klasma.github.io/Logging_2184/kartor/A 34345-2022 karta.png", "A 34345-2022")</f>
        <v/>
      </c>
      <c r="V39">
        <f>HYPERLINK("https://klasma.github.io/Logging_2184/klagomål/A 34345-2022 FSC-klagomål.docx", "A 34345-2022")</f>
        <v/>
      </c>
      <c r="W39">
        <f>HYPERLINK("https://klasma.github.io/Logging_2184/klagomålsmail/A 34345-2022 FSC-klagomål mail.docx", "A 34345-2022")</f>
        <v/>
      </c>
      <c r="X39">
        <f>HYPERLINK("https://klasma.github.io/Logging_2184/tillsyn/A 34345-2022 tillsynsbegäran.docx", "A 34345-2022")</f>
        <v/>
      </c>
      <c r="Y39">
        <f>HYPERLINK("https://klasma.github.io/Logging_2184/tillsynsmail/A 34345-2022 tillsynsbegäran mail.docx", "A 34345-2022")</f>
        <v/>
      </c>
    </row>
    <row r="40" ht="15" customHeight="1">
      <c r="A40" t="inlineStr">
        <is>
          <t>A 71122-2021</t>
        </is>
      </c>
      <c r="B40" s="1" t="n">
        <v>44539</v>
      </c>
      <c r="C40" s="1" t="n">
        <v>45955</v>
      </c>
      <c r="D40" t="inlineStr">
        <is>
          <t>GÄVLEBORGS LÄN</t>
        </is>
      </c>
      <c r="E40" t="inlineStr">
        <is>
          <t>HUDIKSVALL</t>
        </is>
      </c>
      <c r="G40" t="n">
        <v>2.6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HYPERLINK("https://klasma.github.io/Logging_2184/artfynd/A 71122-2021 artfynd.xlsx", "A 71122-2021")</f>
        <v/>
      </c>
      <c r="T40">
        <f>HYPERLINK("https://klasma.github.io/Logging_2184/kartor/A 71122-2021 karta.png", "A 71122-2021")</f>
        <v/>
      </c>
      <c r="U40">
        <f>HYPERLINK("https://klasma.github.io/Logging_2184/knärot/A 71122-2021 karta knärot.png", "A 71122-2021")</f>
        <v/>
      </c>
      <c r="V40">
        <f>HYPERLINK("https://klasma.github.io/Logging_2184/klagomål/A 71122-2021 FSC-klagomål.docx", "A 71122-2021")</f>
        <v/>
      </c>
      <c r="W40">
        <f>HYPERLINK("https://klasma.github.io/Logging_2184/klagomålsmail/A 71122-2021 FSC-klagomål mail.docx", "A 71122-2021")</f>
        <v/>
      </c>
      <c r="X40">
        <f>HYPERLINK("https://klasma.github.io/Logging_2184/tillsyn/A 71122-2021 tillsynsbegäran.docx", "A 71122-2021")</f>
        <v/>
      </c>
      <c r="Y40">
        <f>HYPERLINK("https://klasma.github.io/Logging_2184/tillsynsmail/A 71122-2021 tillsynsbegäran mail.docx", "A 71122-2021")</f>
        <v/>
      </c>
    </row>
    <row r="41" ht="15" customHeight="1">
      <c r="A41" t="inlineStr">
        <is>
          <t>A 5500-2024</t>
        </is>
      </c>
      <c r="B41" s="1" t="n">
        <v>45334</v>
      </c>
      <c r="C41" s="1" t="n">
        <v>45955</v>
      </c>
      <c r="D41" t="inlineStr">
        <is>
          <t>GÄVLEBORGS LÄN</t>
        </is>
      </c>
      <c r="E41" t="inlineStr">
        <is>
          <t>HUDIKSVALL</t>
        </is>
      </c>
      <c r="F41" t="inlineStr">
        <is>
          <t>Holmen skog AB</t>
        </is>
      </c>
      <c r="G41" t="n">
        <v>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Mörk kolflarnlav</t>
        </is>
      </c>
      <c r="S41">
        <f>HYPERLINK("https://klasma.github.io/Logging_2184/artfynd/A 5500-2024 artfynd.xlsx", "A 5500-2024")</f>
        <v/>
      </c>
      <c r="T41">
        <f>HYPERLINK("https://klasma.github.io/Logging_2184/kartor/A 5500-2024 karta.png", "A 5500-2024")</f>
        <v/>
      </c>
      <c r="V41">
        <f>HYPERLINK("https://klasma.github.io/Logging_2184/klagomål/A 5500-2024 FSC-klagomål.docx", "A 5500-2024")</f>
        <v/>
      </c>
      <c r="W41">
        <f>HYPERLINK("https://klasma.github.io/Logging_2184/klagomålsmail/A 5500-2024 FSC-klagomål mail.docx", "A 5500-2024")</f>
        <v/>
      </c>
      <c r="X41">
        <f>HYPERLINK("https://klasma.github.io/Logging_2184/tillsyn/A 5500-2024 tillsynsbegäran.docx", "A 5500-2024")</f>
        <v/>
      </c>
      <c r="Y41">
        <f>HYPERLINK("https://klasma.github.io/Logging_2184/tillsynsmail/A 5500-2024 tillsynsbegäran mail.docx", "A 5500-2024")</f>
        <v/>
      </c>
    </row>
    <row r="42" ht="15" customHeight="1">
      <c r="A42" t="inlineStr">
        <is>
          <t>A 29691-2021</t>
        </is>
      </c>
      <c r="B42" s="1" t="n">
        <v>44362.37850694444</v>
      </c>
      <c r="C42" s="1" t="n">
        <v>45955</v>
      </c>
      <c r="D42" t="inlineStr">
        <is>
          <t>GÄVLEBORGS LÄN</t>
        </is>
      </c>
      <c r="E42" t="inlineStr">
        <is>
          <t>HUDIKSVALL</t>
        </is>
      </c>
      <c r="G42" t="n">
        <v>1.3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Tallgråticka</t>
        </is>
      </c>
      <c r="S42">
        <f>HYPERLINK("https://klasma.github.io/Logging_2184/artfynd/A 29691-2021 artfynd.xlsx", "A 29691-2021")</f>
        <v/>
      </c>
      <c r="T42">
        <f>HYPERLINK("https://klasma.github.io/Logging_2184/kartor/A 29691-2021 karta.png", "A 29691-2021")</f>
        <v/>
      </c>
      <c r="V42">
        <f>HYPERLINK("https://klasma.github.io/Logging_2184/klagomål/A 29691-2021 FSC-klagomål.docx", "A 29691-2021")</f>
        <v/>
      </c>
      <c r="W42">
        <f>HYPERLINK("https://klasma.github.io/Logging_2184/klagomålsmail/A 29691-2021 FSC-klagomål mail.docx", "A 29691-2021")</f>
        <v/>
      </c>
      <c r="X42">
        <f>HYPERLINK("https://klasma.github.io/Logging_2184/tillsyn/A 29691-2021 tillsynsbegäran.docx", "A 29691-2021")</f>
        <v/>
      </c>
      <c r="Y42">
        <f>HYPERLINK("https://klasma.github.io/Logging_2184/tillsynsmail/A 29691-2021 tillsynsbegäran mail.docx", "A 29691-2021")</f>
        <v/>
      </c>
    </row>
    <row r="43" ht="15" customHeight="1">
      <c r="A43" t="inlineStr">
        <is>
          <t>A 68162-2021</t>
        </is>
      </c>
      <c r="B43" s="1" t="n">
        <v>44526</v>
      </c>
      <c r="C43" s="1" t="n">
        <v>45955</v>
      </c>
      <c r="D43" t="inlineStr">
        <is>
          <t>GÄVLEBORGS LÄN</t>
        </is>
      </c>
      <c r="E43" t="inlineStr">
        <is>
          <t>HUDIKSVALL</t>
        </is>
      </c>
      <c r="G43" t="n">
        <v>1.1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Större vattensalamander</t>
        </is>
      </c>
      <c r="S43">
        <f>HYPERLINK("https://klasma.github.io/Logging_2184/artfynd/A 68162-2021 artfynd.xlsx", "A 68162-2021")</f>
        <v/>
      </c>
      <c r="T43">
        <f>HYPERLINK("https://klasma.github.io/Logging_2184/kartor/A 68162-2021 karta.png", "A 68162-2021")</f>
        <v/>
      </c>
      <c r="V43">
        <f>HYPERLINK("https://klasma.github.io/Logging_2184/klagomål/A 68162-2021 FSC-klagomål.docx", "A 68162-2021")</f>
        <v/>
      </c>
      <c r="W43">
        <f>HYPERLINK("https://klasma.github.io/Logging_2184/klagomålsmail/A 68162-2021 FSC-klagomål mail.docx", "A 68162-2021")</f>
        <v/>
      </c>
      <c r="X43">
        <f>HYPERLINK("https://klasma.github.io/Logging_2184/tillsyn/A 68162-2021 tillsynsbegäran.docx", "A 68162-2021")</f>
        <v/>
      </c>
      <c r="Y43">
        <f>HYPERLINK("https://klasma.github.io/Logging_2184/tillsynsmail/A 68162-2021 tillsynsbegäran mail.docx", "A 68162-2021")</f>
        <v/>
      </c>
    </row>
    <row r="44" ht="15" customHeight="1">
      <c r="A44" t="inlineStr">
        <is>
          <t>A 53015-2024</t>
        </is>
      </c>
      <c r="B44" s="1" t="n">
        <v>45611.40582175926</v>
      </c>
      <c r="C44" s="1" t="n">
        <v>45955</v>
      </c>
      <c r="D44" t="inlineStr">
        <is>
          <t>GÄVLEBORGS LÄN</t>
        </is>
      </c>
      <c r="E44" t="inlineStr">
        <is>
          <t>HUDIKSVALL</t>
        </is>
      </c>
      <c r="G44" t="n">
        <v>21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Stuplav</t>
        </is>
      </c>
      <c r="S44">
        <f>HYPERLINK("https://klasma.github.io/Logging_2184/artfynd/A 53015-2024 artfynd.xlsx", "A 53015-2024")</f>
        <v/>
      </c>
      <c r="T44">
        <f>HYPERLINK("https://klasma.github.io/Logging_2184/kartor/A 53015-2024 karta.png", "A 53015-2024")</f>
        <v/>
      </c>
      <c r="V44">
        <f>HYPERLINK("https://klasma.github.io/Logging_2184/klagomål/A 53015-2024 FSC-klagomål.docx", "A 53015-2024")</f>
        <v/>
      </c>
      <c r="W44">
        <f>HYPERLINK("https://klasma.github.io/Logging_2184/klagomålsmail/A 53015-2024 FSC-klagomål mail.docx", "A 53015-2024")</f>
        <v/>
      </c>
      <c r="X44">
        <f>HYPERLINK("https://klasma.github.io/Logging_2184/tillsyn/A 53015-2024 tillsynsbegäran.docx", "A 53015-2024")</f>
        <v/>
      </c>
      <c r="Y44">
        <f>HYPERLINK("https://klasma.github.io/Logging_2184/tillsynsmail/A 53015-2024 tillsynsbegäran mail.docx", "A 53015-2024")</f>
        <v/>
      </c>
    </row>
    <row r="45" ht="15" customHeight="1">
      <c r="A45" t="inlineStr">
        <is>
          <t>A 19602-2025</t>
        </is>
      </c>
      <c r="B45" s="1" t="n">
        <v>45770.58766203704</v>
      </c>
      <c r="C45" s="1" t="n">
        <v>45955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50.8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HYPERLINK("https://klasma.github.io/Logging_2184/artfynd/A 19602-2025 artfynd.xlsx", "A 19602-2025")</f>
        <v/>
      </c>
      <c r="T45">
        <f>HYPERLINK("https://klasma.github.io/Logging_2184/kartor/A 19602-2025 karta.png", "A 19602-2025")</f>
        <v/>
      </c>
      <c r="V45">
        <f>HYPERLINK("https://klasma.github.io/Logging_2184/klagomål/A 19602-2025 FSC-klagomål.docx", "A 19602-2025")</f>
        <v/>
      </c>
      <c r="W45">
        <f>HYPERLINK("https://klasma.github.io/Logging_2184/klagomålsmail/A 19602-2025 FSC-klagomål mail.docx", "A 19602-2025")</f>
        <v/>
      </c>
      <c r="X45">
        <f>HYPERLINK("https://klasma.github.io/Logging_2184/tillsyn/A 19602-2025 tillsynsbegäran.docx", "A 19602-2025")</f>
        <v/>
      </c>
      <c r="Y45">
        <f>HYPERLINK("https://klasma.github.io/Logging_2184/tillsynsmail/A 19602-2025 tillsynsbegäran mail.docx", "A 19602-2025")</f>
        <v/>
      </c>
    </row>
    <row r="46" ht="15" customHeight="1">
      <c r="A46" t="inlineStr">
        <is>
          <t>A 55253-2022</t>
        </is>
      </c>
      <c r="B46" s="1" t="n">
        <v>44887</v>
      </c>
      <c r="C46" s="1" t="n">
        <v>45955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5.1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Bivråk</t>
        </is>
      </c>
      <c r="S46">
        <f>HYPERLINK("https://klasma.github.io/Logging_2184/artfynd/A 55253-2022 artfynd.xlsx", "A 55253-2022")</f>
        <v/>
      </c>
      <c r="T46">
        <f>HYPERLINK("https://klasma.github.io/Logging_2184/kartor/A 55253-2022 karta.png", "A 55253-2022")</f>
        <v/>
      </c>
      <c r="U46">
        <f>HYPERLINK("https://klasma.github.io/Logging_2184/knärot/A 55253-2022 karta knärot.png", "A 55253-2022")</f>
        <v/>
      </c>
      <c r="V46">
        <f>HYPERLINK("https://klasma.github.io/Logging_2184/klagomål/A 55253-2022 FSC-klagomål.docx", "A 55253-2022")</f>
        <v/>
      </c>
      <c r="W46">
        <f>HYPERLINK("https://klasma.github.io/Logging_2184/klagomålsmail/A 55253-2022 FSC-klagomål mail.docx", "A 55253-2022")</f>
        <v/>
      </c>
      <c r="X46">
        <f>HYPERLINK("https://klasma.github.io/Logging_2184/tillsyn/A 55253-2022 tillsynsbegäran.docx", "A 55253-2022")</f>
        <v/>
      </c>
      <c r="Y46">
        <f>HYPERLINK("https://klasma.github.io/Logging_2184/tillsynsmail/A 55253-2022 tillsynsbegäran mail.docx", "A 55253-2022")</f>
        <v/>
      </c>
      <c r="Z46">
        <f>HYPERLINK("https://klasma.github.io/Logging_2184/fåglar/A 55253-2022 prioriterade fågelarter.docx", "A 55253-2022")</f>
        <v/>
      </c>
    </row>
    <row r="47" ht="15" customHeight="1">
      <c r="A47" t="inlineStr">
        <is>
          <t>A 22131-2025</t>
        </is>
      </c>
      <c r="B47" s="1" t="n">
        <v>45785.53472222222</v>
      </c>
      <c r="C47" s="1" t="n">
        <v>45955</v>
      </c>
      <c r="D47" t="inlineStr">
        <is>
          <t>GÄVLEBORGS LÄN</t>
        </is>
      </c>
      <c r="E47" t="inlineStr">
        <is>
          <t>HUDIKSVALL</t>
        </is>
      </c>
      <c r="G47" t="n">
        <v>6.6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HYPERLINK("https://klasma.github.io/Logging_2184/artfynd/A 22131-2025 artfynd.xlsx", "A 22131-2025")</f>
        <v/>
      </c>
      <c r="T47">
        <f>HYPERLINK("https://klasma.github.io/Logging_2184/kartor/A 22131-2025 karta.png", "A 22131-2025")</f>
        <v/>
      </c>
      <c r="U47">
        <f>HYPERLINK("https://klasma.github.io/Logging_2184/knärot/A 22131-2025 karta knärot.png", "A 22131-2025")</f>
        <v/>
      </c>
      <c r="V47">
        <f>HYPERLINK("https://klasma.github.io/Logging_2184/klagomål/A 22131-2025 FSC-klagomål.docx", "A 22131-2025")</f>
        <v/>
      </c>
      <c r="W47">
        <f>HYPERLINK("https://klasma.github.io/Logging_2184/klagomålsmail/A 22131-2025 FSC-klagomål mail.docx", "A 22131-2025")</f>
        <v/>
      </c>
      <c r="X47">
        <f>HYPERLINK("https://klasma.github.io/Logging_2184/tillsyn/A 22131-2025 tillsynsbegäran.docx", "A 22131-2025")</f>
        <v/>
      </c>
      <c r="Y47">
        <f>HYPERLINK("https://klasma.github.io/Logging_2184/tillsynsmail/A 22131-2025 tillsynsbegäran mail.docx", "A 22131-2025")</f>
        <v/>
      </c>
    </row>
    <row r="48" ht="15" customHeight="1">
      <c r="A48" t="inlineStr">
        <is>
          <t>A 23727-2025</t>
        </is>
      </c>
      <c r="B48" s="1" t="n">
        <v>45793</v>
      </c>
      <c r="C48" s="1" t="n">
        <v>45955</v>
      </c>
      <c r="D48" t="inlineStr">
        <is>
          <t>GÄVLEBORGS LÄN</t>
        </is>
      </c>
      <c r="E48" t="inlineStr">
        <is>
          <t>HUDIKSVALL</t>
        </is>
      </c>
      <c r="F48" t="inlineStr">
        <is>
          <t>Sveaskog</t>
        </is>
      </c>
      <c r="G48" t="n">
        <v>8.699999999999999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HYPERLINK("https://klasma.github.io/Logging_2184/artfynd/A 23727-2025 artfynd.xlsx", "A 23727-2025")</f>
        <v/>
      </c>
      <c r="T48">
        <f>HYPERLINK("https://klasma.github.io/Logging_2184/kartor/A 23727-2025 karta.png", "A 23727-2025")</f>
        <v/>
      </c>
      <c r="V48">
        <f>HYPERLINK("https://klasma.github.io/Logging_2184/klagomål/A 23727-2025 FSC-klagomål.docx", "A 23727-2025")</f>
        <v/>
      </c>
      <c r="W48">
        <f>HYPERLINK("https://klasma.github.io/Logging_2184/klagomålsmail/A 23727-2025 FSC-klagomål mail.docx", "A 23727-2025")</f>
        <v/>
      </c>
      <c r="X48">
        <f>HYPERLINK("https://klasma.github.io/Logging_2184/tillsyn/A 23727-2025 tillsynsbegäran.docx", "A 23727-2025")</f>
        <v/>
      </c>
      <c r="Y48">
        <f>HYPERLINK("https://klasma.github.io/Logging_2184/tillsynsmail/A 23727-2025 tillsynsbegäran mail.docx", "A 23727-2025")</f>
        <v/>
      </c>
      <c r="Z48">
        <f>HYPERLINK("https://klasma.github.io/Logging_2184/fåglar/A 23727-2025 prioriterade fågelarter.docx", "A 23727-2025")</f>
        <v/>
      </c>
    </row>
    <row r="49" ht="15" customHeight="1">
      <c r="A49" t="inlineStr">
        <is>
          <t>A 23732-2025</t>
        </is>
      </c>
      <c r="B49" s="1" t="n">
        <v>45793.42263888889</v>
      </c>
      <c r="C49" s="1" t="n">
        <v>45955</v>
      </c>
      <c r="D49" t="inlineStr">
        <is>
          <t>GÄVLEBORGS LÄN</t>
        </is>
      </c>
      <c r="E49" t="inlineStr">
        <is>
          <t>HUDIKSVALL</t>
        </is>
      </c>
      <c r="F49" t="inlineStr">
        <is>
          <t>Sveaskog</t>
        </is>
      </c>
      <c r="G49" t="n">
        <v>11.9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Tibast</t>
        </is>
      </c>
      <c r="S49">
        <f>HYPERLINK("https://klasma.github.io/Logging_2184/artfynd/A 23732-2025 artfynd.xlsx", "A 23732-2025")</f>
        <v/>
      </c>
      <c r="T49">
        <f>HYPERLINK("https://klasma.github.io/Logging_2184/kartor/A 23732-2025 karta.png", "A 23732-2025")</f>
        <v/>
      </c>
      <c r="V49">
        <f>HYPERLINK("https://klasma.github.io/Logging_2184/klagomål/A 23732-2025 FSC-klagomål.docx", "A 23732-2025")</f>
        <v/>
      </c>
      <c r="W49">
        <f>HYPERLINK("https://klasma.github.io/Logging_2184/klagomålsmail/A 23732-2025 FSC-klagomål mail.docx", "A 23732-2025")</f>
        <v/>
      </c>
      <c r="X49">
        <f>HYPERLINK("https://klasma.github.io/Logging_2184/tillsyn/A 23732-2025 tillsynsbegäran.docx", "A 23732-2025")</f>
        <v/>
      </c>
      <c r="Y49">
        <f>HYPERLINK("https://klasma.github.io/Logging_2184/tillsynsmail/A 23732-2025 tillsynsbegäran mail.docx", "A 23732-2025")</f>
        <v/>
      </c>
    </row>
    <row r="50" ht="15" customHeight="1">
      <c r="A50" t="inlineStr">
        <is>
          <t>A 50822-2023</t>
        </is>
      </c>
      <c r="B50" s="1" t="n">
        <v>45217</v>
      </c>
      <c r="C50" s="1" t="n">
        <v>45955</v>
      </c>
      <c r="D50" t="inlineStr">
        <is>
          <t>GÄVLEBORGS LÄN</t>
        </is>
      </c>
      <c r="E50" t="inlineStr">
        <is>
          <t>HUDIKSVALL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Järpe</t>
        </is>
      </c>
      <c r="S50">
        <f>HYPERLINK("https://klasma.github.io/Logging_2184/artfynd/A 50822-2023 artfynd.xlsx", "A 50822-2023")</f>
        <v/>
      </c>
      <c r="T50">
        <f>HYPERLINK("https://klasma.github.io/Logging_2184/kartor/A 50822-2023 karta.png", "A 50822-2023")</f>
        <v/>
      </c>
      <c r="V50">
        <f>HYPERLINK("https://klasma.github.io/Logging_2184/klagomål/A 50822-2023 FSC-klagomål.docx", "A 50822-2023")</f>
        <v/>
      </c>
      <c r="W50">
        <f>HYPERLINK("https://klasma.github.io/Logging_2184/klagomålsmail/A 50822-2023 FSC-klagomål mail.docx", "A 50822-2023")</f>
        <v/>
      </c>
      <c r="X50">
        <f>HYPERLINK("https://klasma.github.io/Logging_2184/tillsyn/A 50822-2023 tillsynsbegäran.docx", "A 50822-2023")</f>
        <v/>
      </c>
      <c r="Y50">
        <f>HYPERLINK("https://klasma.github.io/Logging_2184/tillsynsmail/A 50822-2023 tillsynsbegäran mail.docx", "A 50822-2023")</f>
        <v/>
      </c>
      <c r="Z50">
        <f>HYPERLINK("https://klasma.github.io/Logging_2184/fåglar/A 50822-2023 prioriterade fågelarter.docx", "A 50822-2023")</f>
        <v/>
      </c>
    </row>
    <row r="51" ht="15" customHeight="1">
      <c r="A51" t="inlineStr">
        <is>
          <t>A 58239-2024</t>
        </is>
      </c>
      <c r="B51" s="1" t="n">
        <v>45632.54140046296</v>
      </c>
      <c r="C51" s="1" t="n">
        <v>45955</v>
      </c>
      <c r="D51" t="inlineStr">
        <is>
          <t>GÄVLEBORGS LÄN</t>
        </is>
      </c>
      <c r="E51" t="inlineStr">
        <is>
          <t>HUDIKSVALL</t>
        </is>
      </c>
      <c r="F51" t="inlineStr">
        <is>
          <t>Holmen skog AB</t>
        </is>
      </c>
      <c r="G51" t="n">
        <v>4.3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Kungsörn</t>
        </is>
      </c>
      <c r="S51">
        <f>HYPERLINK("https://klasma.github.io/Logging_2184/artfynd/A 58239-2024 artfynd.xlsx", "A 58239-2024")</f>
        <v/>
      </c>
      <c r="T51">
        <f>HYPERLINK("https://klasma.github.io/Logging_2184/kartor/A 58239-2024 karta.png", "A 58239-2024")</f>
        <v/>
      </c>
      <c r="V51">
        <f>HYPERLINK("https://klasma.github.io/Logging_2184/klagomål/A 58239-2024 FSC-klagomål.docx", "A 58239-2024")</f>
        <v/>
      </c>
      <c r="W51">
        <f>HYPERLINK("https://klasma.github.io/Logging_2184/klagomålsmail/A 58239-2024 FSC-klagomål mail.docx", "A 58239-2024")</f>
        <v/>
      </c>
      <c r="X51">
        <f>HYPERLINK("https://klasma.github.io/Logging_2184/tillsyn/A 58239-2024 tillsynsbegäran.docx", "A 58239-2024")</f>
        <v/>
      </c>
      <c r="Y51">
        <f>HYPERLINK("https://klasma.github.io/Logging_2184/tillsynsmail/A 58239-2024 tillsynsbegäran mail.docx", "A 58239-2024")</f>
        <v/>
      </c>
      <c r="Z51">
        <f>HYPERLINK("https://klasma.github.io/Logging_2184/fåglar/A 58239-2024 prioriterade fågelarter.docx", "A 58239-2024")</f>
        <v/>
      </c>
    </row>
    <row r="52" ht="15" customHeight="1">
      <c r="A52" t="inlineStr">
        <is>
          <t>A 38496-2025</t>
        </is>
      </c>
      <c r="B52" s="1" t="n">
        <v>45884</v>
      </c>
      <c r="C52" s="1" t="n">
        <v>45955</v>
      </c>
      <c r="D52" t="inlineStr">
        <is>
          <t>GÄVLEBORGS LÄN</t>
        </is>
      </c>
      <c r="E52" t="inlineStr">
        <is>
          <t>HUDIKSVALL</t>
        </is>
      </c>
      <c r="G52" t="n">
        <v>42.9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HYPERLINK("https://klasma.github.io/Logging_2184/artfynd/A 38496-2025 artfynd.xlsx", "A 38496-2025")</f>
        <v/>
      </c>
      <c r="T52">
        <f>HYPERLINK("https://klasma.github.io/Logging_2184/kartor/A 38496-2025 karta.png", "A 38496-2025")</f>
        <v/>
      </c>
      <c r="V52">
        <f>HYPERLINK("https://klasma.github.io/Logging_2184/klagomål/A 38496-2025 FSC-klagomål.docx", "A 38496-2025")</f>
        <v/>
      </c>
      <c r="W52">
        <f>HYPERLINK("https://klasma.github.io/Logging_2184/klagomålsmail/A 38496-2025 FSC-klagomål mail.docx", "A 38496-2025")</f>
        <v/>
      </c>
      <c r="X52">
        <f>HYPERLINK("https://klasma.github.io/Logging_2184/tillsyn/A 38496-2025 tillsynsbegäran.docx", "A 38496-2025")</f>
        <v/>
      </c>
      <c r="Y52">
        <f>HYPERLINK("https://klasma.github.io/Logging_2184/tillsynsmail/A 38496-2025 tillsynsbegäran mail.docx", "A 38496-2025")</f>
        <v/>
      </c>
    </row>
    <row r="53" ht="15" customHeight="1">
      <c r="A53" t="inlineStr">
        <is>
          <t>A 23729-2025</t>
        </is>
      </c>
      <c r="B53" s="1" t="n">
        <v>45793</v>
      </c>
      <c r="C53" s="1" t="n">
        <v>45955</v>
      </c>
      <c r="D53" t="inlineStr">
        <is>
          <t>GÄVLEBORGS LÄN</t>
        </is>
      </c>
      <c r="E53" t="inlineStr">
        <is>
          <t>HUDIKSVALL</t>
        </is>
      </c>
      <c r="F53" t="inlineStr">
        <is>
          <t>Sveaskog</t>
        </is>
      </c>
      <c r="G53" t="n">
        <v>22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Fläcknycklar</t>
        </is>
      </c>
      <c r="S53">
        <f>HYPERLINK("https://klasma.github.io/Logging_2184/artfynd/A 23729-2025 artfynd.xlsx", "A 23729-2025")</f>
        <v/>
      </c>
      <c r="T53">
        <f>HYPERLINK("https://klasma.github.io/Logging_2184/kartor/A 23729-2025 karta.png", "A 23729-2025")</f>
        <v/>
      </c>
      <c r="V53">
        <f>HYPERLINK("https://klasma.github.io/Logging_2184/klagomål/A 23729-2025 FSC-klagomål.docx", "A 23729-2025")</f>
        <v/>
      </c>
      <c r="W53">
        <f>HYPERLINK("https://klasma.github.io/Logging_2184/klagomålsmail/A 23729-2025 FSC-klagomål mail.docx", "A 23729-2025")</f>
        <v/>
      </c>
      <c r="X53">
        <f>HYPERLINK("https://klasma.github.io/Logging_2184/tillsyn/A 23729-2025 tillsynsbegäran.docx", "A 23729-2025")</f>
        <v/>
      </c>
      <c r="Y53">
        <f>HYPERLINK("https://klasma.github.io/Logging_2184/tillsynsmail/A 23729-2025 tillsynsbegäran mail.docx", "A 23729-2025")</f>
        <v/>
      </c>
    </row>
    <row r="54" ht="15" customHeight="1">
      <c r="A54" t="inlineStr">
        <is>
          <t>A 25850-2025</t>
        </is>
      </c>
      <c r="B54" s="1" t="n">
        <v>45800</v>
      </c>
      <c r="C54" s="1" t="n">
        <v>45955</v>
      </c>
      <c r="D54" t="inlineStr">
        <is>
          <t>GÄVLEBORGS LÄN</t>
        </is>
      </c>
      <c r="E54" t="inlineStr">
        <is>
          <t>HUDIKSVALL</t>
        </is>
      </c>
      <c r="G54" t="n">
        <v>5.7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HYPERLINK("https://klasma.github.io/Logging_2184/artfynd/A 25850-2025 artfynd.xlsx", "A 25850-2025")</f>
        <v/>
      </c>
      <c r="T54">
        <f>HYPERLINK("https://klasma.github.io/Logging_2184/kartor/A 25850-2025 karta.png", "A 25850-2025")</f>
        <v/>
      </c>
      <c r="V54">
        <f>HYPERLINK("https://klasma.github.io/Logging_2184/klagomål/A 25850-2025 FSC-klagomål.docx", "A 25850-2025")</f>
        <v/>
      </c>
      <c r="W54">
        <f>HYPERLINK("https://klasma.github.io/Logging_2184/klagomålsmail/A 25850-2025 FSC-klagomål mail.docx", "A 25850-2025")</f>
        <v/>
      </c>
      <c r="X54">
        <f>HYPERLINK("https://klasma.github.io/Logging_2184/tillsyn/A 25850-2025 tillsynsbegäran.docx", "A 25850-2025")</f>
        <v/>
      </c>
      <c r="Y54">
        <f>HYPERLINK("https://klasma.github.io/Logging_2184/tillsynsmail/A 25850-2025 tillsynsbegäran mail.docx", "A 25850-2025")</f>
        <v/>
      </c>
    </row>
    <row r="55" ht="15" customHeight="1">
      <c r="A55" t="inlineStr">
        <is>
          <t>A 22595-2025</t>
        </is>
      </c>
      <c r="B55" s="1" t="n">
        <v>45789</v>
      </c>
      <c r="C55" s="1" t="n">
        <v>45955</v>
      </c>
      <c r="D55" t="inlineStr">
        <is>
          <t>GÄVLEBORGS LÄN</t>
        </is>
      </c>
      <c r="E55" t="inlineStr">
        <is>
          <t>HUDIKSVALL</t>
        </is>
      </c>
      <c r="F55" t="inlineStr">
        <is>
          <t>Holmen skog AB</t>
        </is>
      </c>
      <c r="G55" t="n">
        <v>6.6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HYPERLINK("https://klasma.github.io/Logging_2184/artfynd/A 22595-2025 artfynd.xlsx", "A 22595-2025")</f>
        <v/>
      </c>
      <c r="T55">
        <f>HYPERLINK("https://klasma.github.io/Logging_2184/kartor/A 22595-2025 karta.png", "A 22595-2025")</f>
        <v/>
      </c>
      <c r="V55">
        <f>HYPERLINK("https://klasma.github.io/Logging_2184/klagomål/A 22595-2025 FSC-klagomål.docx", "A 22595-2025")</f>
        <v/>
      </c>
      <c r="W55">
        <f>HYPERLINK("https://klasma.github.io/Logging_2184/klagomålsmail/A 22595-2025 FSC-klagomål mail.docx", "A 22595-2025")</f>
        <v/>
      </c>
      <c r="X55">
        <f>HYPERLINK("https://klasma.github.io/Logging_2184/tillsyn/A 22595-2025 tillsynsbegäran.docx", "A 22595-2025")</f>
        <v/>
      </c>
      <c r="Y55">
        <f>HYPERLINK("https://klasma.github.io/Logging_2184/tillsynsmail/A 22595-2025 tillsynsbegäran mail.docx", "A 22595-2025")</f>
        <v/>
      </c>
    </row>
    <row r="56" ht="15" customHeight="1">
      <c r="A56" t="inlineStr">
        <is>
          <t>A 41119-2025</t>
        </is>
      </c>
      <c r="B56" s="1" t="n">
        <v>45898.46607638889</v>
      </c>
      <c r="C56" s="1" t="n">
        <v>45955</v>
      </c>
      <c r="D56" t="inlineStr">
        <is>
          <t>GÄVLEBORGS LÄN</t>
        </is>
      </c>
      <c r="E56" t="inlineStr">
        <is>
          <t>HUDIKSVALL</t>
        </is>
      </c>
      <c r="F56" t="inlineStr">
        <is>
          <t>Holmen skog AB</t>
        </is>
      </c>
      <c r="G56" t="n">
        <v>35.1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HYPERLINK("https://klasma.github.io/Logging_2184/artfynd/A 41119-2025 artfynd.xlsx", "A 41119-2025")</f>
        <v/>
      </c>
      <c r="T56">
        <f>HYPERLINK("https://klasma.github.io/Logging_2184/kartor/A 41119-2025 karta.png", "A 41119-2025")</f>
        <v/>
      </c>
      <c r="V56">
        <f>HYPERLINK("https://klasma.github.io/Logging_2184/klagomål/A 41119-2025 FSC-klagomål.docx", "A 41119-2025")</f>
        <v/>
      </c>
      <c r="W56">
        <f>HYPERLINK("https://klasma.github.io/Logging_2184/klagomålsmail/A 41119-2025 FSC-klagomål mail.docx", "A 41119-2025")</f>
        <v/>
      </c>
      <c r="X56">
        <f>HYPERLINK("https://klasma.github.io/Logging_2184/tillsyn/A 41119-2025 tillsynsbegäran.docx", "A 41119-2025")</f>
        <v/>
      </c>
      <c r="Y56">
        <f>HYPERLINK("https://klasma.github.io/Logging_2184/tillsynsmail/A 41119-2025 tillsynsbegäran mail.docx", "A 41119-2025")</f>
        <v/>
      </c>
    </row>
    <row r="57" ht="15" customHeight="1">
      <c r="A57" t="inlineStr">
        <is>
          <t>A 31802-2025</t>
        </is>
      </c>
      <c r="B57" s="1" t="n">
        <v>45834.55302083334</v>
      </c>
      <c r="C57" s="1" t="n">
        <v>45955</v>
      </c>
      <c r="D57" t="inlineStr">
        <is>
          <t>GÄVLEBORGS LÄN</t>
        </is>
      </c>
      <c r="E57" t="inlineStr">
        <is>
          <t>HUDIKSVALL</t>
        </is>
      </c>
      <c r="G57" t="n">
        <v>2.2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Stor aspticka</t>
        </is>
      </c>
      <c r="S57">
        <f>HYPERLINK("https://klasma.github.io/Logging_2184/artfynd/A 31802-2025 artfynd.xlsx", "A 31802-2025")</f>
        <v/>
      </c>
      <c r="T57">
        <f>HYPERLINK("https://klasma.github.io/Logging_2184/kartor/A 31802-2025 karta.png", "A 31802-2025")</f>
        <v/>
      </c>
      <c r="V57">
        <f>HYPERLINK("https://klasma.github.io/Logging_2184/klagomål/A 31802-2025 FSC-klagomål.docx", "A 31802-2025")</f>
        <v/>
      </c>
      <c r="W57">
        <f>HYPERLINK("https://klasma.github.io/Logging_2184/klagomålsmail/A 31802-2025 FSC-klagomål mail.docx", "A 31802-2025")</f>
        <v/>
      </c>
      <c r="X57">
        <f>HYPERLINK("https://klasma.github.io/Logging_2184/tillsyn/A 31802-2025 tillsynsbegäran.docx", "A 31802-2025")</f>
        <v/>
      </c>
      <c r="Y57">
        <f>HYPERLINK("https://klasma.github.io/Logging_2184/tillsynsmail/A 31802-2025 tillsynsbegäran mail.docx", "A 31802-2025")</f>
        <v/>
      </c>
    </row>
    <row r="58" ht="15" customHeight="1">
      <c r="A58" t="inlineStr">
        <is>
          <t>A 50385-2025</t>
        </is>
      </c>
      <c r="B58" s="1" t="n">
        <v>45944.6084837963</v>
      </c>
      <c r="C58" s="1" t="n">
        <v>45955</v>
      </c>
      <c r="D58" t="inlineStr">
        <is>
          <t>GÄVLEBORGS LÄN</t>
        </is>
      </c>
      <c r="E58" t="inlineStr">
        <is>
          <t>HUDIKSVALL</t>
        </is>
      </c>
      <c r="G58" t="n">
        <v>3.3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Mindre hackspett</t>
        </is>
      </c>
      <c r="S58">
        <f>HYPERLINK("https://klasma.github.io/Logging_2184/artfynd/A 50385-2025 artfynd.xlsx", "A 50385-2025")</f>
        <v/>
      </c>
      <c r="T58">
        <f>HYPERLINK("https://klasma.github.io/Logging_2184/kartor/A 50385-2025 karta.png", "A 50385-2025")</f>
        <v/>
      </c>
      <c r="V58">
        <f>HYPERLINK("https://klasma.github.io/Logging_2184/klagomål/A 50385-2025 FSC-klagomål.docx", "A 50385-2025")</f>
        <v/>
      </c>
      <c r="W58">
        <f>HYPERLINK("https://klasma.github.io/Logging_2184/klagomålsmail/A 50385-2025 FSC-klagomål mail.docx", "A 50385-2025")</f>
        <v/>
      </c>
      <c r="X58">
        <f>HYPERLINK("https://klasma.github.io/Logging_2184/tillsyn/A 50385-2025 tillsynsbegäran.docx", "A 50385-2025")</f>
        <v/>
      </c>
      <c r="Y58">
        <f>HYPERLINK("https://klasma.github.io/Logging_2184/tillsynsmail/A 50385-2025 tillsynsbegäran mail.docx", "A 50385-2025")</f>
        <v/>
      </c>
      <c r="Z58">
        <f>HYPERLINK("https://klasma.github.io/Logging_2184/fåglar/A 50385-2025 prioriterade fågelarter.docx", "A 50385-2025")</f>
        <v/>
      </c>
    </row>
    <row r="59" ht="15" customHeight="1">
      <c r="A59" t="inlineStr">
        <is>
          <t>A 35695-2025</t>
        </is>
      </c>
      <c r="B59" s="1" t="n">
        <v>45860.34467592592</v>
      </c>
      <c r="C59" s="1" t="n">
        <v>45955</v>
      </c>
      <c r="D59" t="inlineStr">
        <is>
          <t>GÄVLEBORGS LÄN</t>
        </is>
      </c>
      <c r="E59" t="inlineStr">
        <is>
          <t>HUDIKSVALL</t>
        </is>
      </c>
      <c r="G59" t="n">
        <v>8.1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HYPERLINK("https://klasma.github.io/Logging_2184/artfynd/A 35695-2025 artfynd.xlsx", "A 35695-2025")</f>
        <v/>
      </c>
      <c r="T59">
        <f>HYPERLINK("https://klasma.github.io/Logging_2184/kartor/A 35695-2025 karta.png", "A 35695-2025")</f>
        <v/>
      </c>
      <c r="V59">
        <f>HYPERLINK("https://klasma.github.io/Logging_2184/klagomål/A 35695-2025 FSC-klagomål.docx", "A 35695-2025")</f>
        <v/>
      </c>
      <c r="W59">
        <f>HYPERLINK("https://klasma.github.io/Logging_2184/klagomålsmail/A 35695-2025 FSC-klagomål mail.docx", "A 35695-2025")</f>
        <v/>
      </c>
      <c r="X59">
        <f>HYPERLINK("https://klasma.github.io/Logging_2184/tillsyn/A 35695-2025 tillsynsbegäran.docx", "A 35695-2025")</f>
        <v/>
      </c>
      <c r="Y59">
        <f>HYPERLINK("https://klasma.github.io/Logging_2184/tillsynsmail/A 35695-2025 tillsynsbegäran mail.docx", "A 35695-2025")</f>
        <v/>
      </c>
    </row>
    <row r="60" ht="15" customHeight="1">
      <c r="A60" t="inlineStr">
        <is>
          <t>A 46614-2024</t>
        </is>
      </c>
      <c r="B60" s="1" t="n">
        <v>45583</v>
      </c>
      <c r="C60" s="1" t="n">
        <v>45955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Orange taggsvamp</t>
        </is>
      </c>
      <c r="S60">
        <f>HYPERLINK("https://klasma.github.io/Logging_2184/artfynd/A 46614-2024 artfynd.xlsx", "A 46614-2024")</f>
        <v/>
      </c>
      <c r="T60">
        <f>HYPERLINK("https://klasma.github.io/Logging_2184/kartor/A 46614-2024 karta.png", "A 46614-2024")</f>
        <v/>
      </c>
      <c r="V60">
        <f>HYPERLINK("https://klasma.github.io/Logging_2184/klagomål/A 46614-2024 FSC-klagomål.docx", "A 46614-2024")</f>
        <v/>
      </c>
      <c r="W60">
        <f>HYPERLINK("https://klasma.github.io/Logging_2184/klagomålsmail/A 46614-2024 FSC-klagomål mail.docx", "A 46614-2024")</f>
        <v/>
      </c>
      <c r="X60">
        <f>HYPERLINK("https://klasma.github.io/Logging_2184/tillsyn/A 46614-2024 tillsynsbegäran.docx", "A 46614-2024")</f>
        <v/>
      </c>
      <c r="Y60">
        <f>HYPERLINK("https://klasma.github.io/Logging_2184/tillsynsmail/A 46614-2024 tillsynsbegäran mail.docx", "A 46614-2024")</f>
        <v/>
      </c>
    </row>
    <row r="61" ht="15" customHeight="1">
      <c r="A61" t="inlineStr">
        <is>
          <t>A 36391-2025</t>
        </is>
      </c>
      <c r="B61" s="1" t="n">
        <v>45868.60726851852</v>
      </c>
      <c r="C61" s="1" t="n">
        <v>45955</v>
      </c>
      <c r="D61" t="inlineStr">
        <is>
          <t>GÄVLEBORGS LÄN</t>
        </is>
      </c>
      <c r="E61" t="inlineStr">
        <is>
          <t>HUDIKSVALL</t>
        </is>
      </c>
      <c r="G61" t="n">
        <v>0.7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Motaggsvamp</t>
        </is>
      </c>
      <c r="S61">
        <f>HYPERLINK("https://klasma.github.io/Logging_2184/artfynd/A 36391-2025 artfynd.xlsx", "A 36391-2025")</f>
        <v/>
      </c>
      <c r="T61">
        <f>HYPERLINK("https://klasma.github.io/Logging_2184/kartor/A 36391-2025 karta.png", "A 36391-2025")</f>
        <v/>
      </c>
      <c r="V61">
        <f>HYPERLINK("https://klasma.github.io/Logging_2184/klagomål/A 36391-2025 FSC-klagomål.docx", "A 36391-2025")</f>
        <v/>
      </c>
      <c r="W61">
        <f>HYPERLINK("https://klasma.github.io/Logging_2184/klagomålsmail/A 36391-2025 FSC-klagomål mail.docx", "A 36391-2025")</f>
        <v/>
      </c>
      <c r="X61">
        <f>HYPERLINK("https://klasma.github.io/Logging_2184/tillsyn/A 36391-2025 tillsynsbegäran.docx", "A 36391-2025")</f>
        <v/>
      </c>
      <c r="Y61">
        <f>HYPERLINK("https://klasma.github.io/Logging_2184/tillsynsmail/A 36391-2025 tillsynsbegäran mail.docx", "A 36391-2025")</f>
        <v/>
      </c>
    </row>
    <row r="62" ht="15" customHeight="1">
      <c r="A62" t="inlineStr">
        <is>
          <t>A 60594-2024</t>
        </is>
      </c>
      <c r="B62" s="1" t="n">
        <v>45644.35909722222</v>
      </c>
      <c r="C62" s="1" t="n">
        <v>45955</v>
      </c>
      <c r="D62" t="inlineStr">
        <is>
          <t>GÄVLEBORGS LÄN</t>
        </is>
      </c>
      <c r="E62" t="inlineStr">
        <is>
          <t>HUDIKSVALL</t>
        </is>
      </c>
      <c r="G62" t="n">
        <v>3.7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padda</t>
        </is>
      </c>
      <c r="S62">
        <f>HYPERLINK("https://klasma.github.io/Logging_2184/artfynd/A 60594-2024 artfynd.xlsx", "A 60594-2024")</f>
        <v/>
      </c>
      <c r="T62">
        <f>HYPERLINK("https://klasma.github.io/Logging_2184/kartor/A 60594-2024 karta.png", "A 60594-2024")</f>
        <v/>
      </c>
      <c r="V62">
        <f>HYPERLINK("https://klasma.github.io/Logging_2184/klagomål/A 60594-2024 FSC-klagomål.docx", "A 60594-2024")</f>
        <v/>
      </c>
      <c r="W62">
        <f>HYPERLINK("https://klasma.github.io/Logging_2184/klagomålsmail/A 60594-2024 FSC-klagomål mail.docx", "A 60594-2024")</f>
        <v/>
      </c>
      <c r="X62">
        <f>HYPERLINK("https://klasma.github.io/Logging_2184/tillsyn/A 60594-2024 tillsynsbegäran.docx", "A 60594-2024")</f>
        <v/>
      </c>
      <c r="Y62">
        <f>HYPERLINK("https://klasma.github.io/Logging_2184/tillsynsmail/A 60594-2024 tillsynsbegäran mail.docx", "A 60594-2024")</f>
        <v/>
      </c>
    </row>
    <row r="63" ht="15" customHeight="1">
      <c r="A63" t="inlineStr">
        <is>
          <t>A 43163-2025</t>
        </is>
      </c>
      <c r="B63" s="1" t="n">
        <v>45910.36766203704</v>
      </c>
      <c r="C63" s="1" t="n">
        <v>45955</v>
      </c>
      <c r="D63" t="inlineStr">
        <is>
          <t>GÄVLEBORGS LÄN</t>
        </is>
      </c>
      <c r="E63" t="inlineStr">
        <is>
          <t>HUDIKSVALL</t>
        </is>
      </c>
      <c r="F63" t="inlineStr">
        <is>
          <t>Holmen skog AB</t>
        </is>
      </c>
      <c r="G63" t="n">
        <v>2.7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Skogshakmossa</t>
        </is>
      </c>
      <c r="S63">
        <f>HYPERLINK("https://klasma.github.io/Logging_2184/artfynd/A 43163-2025 artfynd.xlsx", "A 43163-2025")</f>
        <v/>
      </c>
      <c r="T63">
        <f>HYPERLINK("https://klasma.github.io/Logging_2184/kartor/A 43163-2025 karta.png", "A 43163-2025")</f>
        <v/>
      </c>
      <c r="V63">
        <f>HYPERLINK("https://klasma.github.io/Logging_2184/klagomål/A 43163-2025 FSC-klagomål.docx", "A 43163-2025")</f>
        <v/>
      </c>
      <c r="W63">
        <f>HYPERLINK("https://klasma.github.io/Logging_2184/klagomålsmail/A 43163-2025 FSC-klagomål mail.docx", "A 43163-2025")</f>
        <v/>
      </c>
      <c r="X63">
        <f>HYPERLINK("https://klasma.github.io/Logging_2184/tillsyn/A 43163-2025 tillsynsbegäran.docx", "A 43163-2025")</f>
        <v/>
      </c>
      <c r="Y63">
        <f>HYPERLINK("https://klasma.github.io/Logging_2184/tillsynsmail/A 43163-2025 tillsynsbegäran mail.docx", "A 43163-2025")</f>
        <v/>
      </c>
    </row>
    <row r="64" ht="15" customHeight="1">
      <c r="A64" t="inlineStr">
        <is>
          <t>A 24451-2022</t>
        </is>
      </c>
      <c r="B64" s="1" t="n">
        <v>44726</v>
      </c>
      <c r="C64" s="1" t="n">
        <v>45955</v>
      </c>
      <c r="D64" t="inlineStr">
        <is>
          <t>GÄVLEBORGS LÄN</t>
        </is>
      </c>
      <c r="E64" t="inlineStr">
        <is>
          <t>HUDIKSVALL</t>
        </is>
      </c>
      <c r="F64" t="inlineStr">
        <is>
          <t>Holmen skog AB</t>
        </is>
      </c>
      <c r="G64" t="n">
        <v>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Vitgrynig nållav</t>
        </is>
      </c>
      <c r="S64">
        <f>HYPERLINK("https://klasma.github.io/Logging_2184/artfynd/A 24451-2022 artfynd.xlsx", "A 24451-2022")</f>
        <v/>
      </c>
      <c r="T64">
        <f>HYPERLINK("https://klasma.github.io/Logging_2184/kartor/A 24451-2022 karta.png", "A 24451-2022")</f>
        <v/>
      </c>
      <c r="V64">
        <f>HYPERLINK("https://klasma.github.io/Logging_2184/klagomål/A 24451-2022 FSC-klagomål.docx", "A 24451-2022")</f>
        <v/>
      </c>
      <c r="W64">
        <f>HYPERLINK("https://klasma.github.io/Logging_2184/klagomålsmail/A 24451-2022 FSC-klagomål mail.docx", "A 24451-2022")</f>
        <v/>
      </c>
      <c r="X64">
        <f>HYPERLINK("https://klasma.github.io/Logging_2184/tillsyn/A 24451-2022 tillsynsbegäran.docx", "A 24451-2022")</f>
        <v/>
      </c>
      <c r="Y64">
        <f>HYPERLINK("https://klasma.github.io/Logging_2184/tillsynsmail/A 24451-2022 tillsynsbegäran mail.docx", "A 24451-2022")</f>
        <v/>
      </c>
    </row>
    <row r="65" ht="15" customHeight="1">
      <c r="A65" t="inlineStr">
        <is>
          <t>A 25145-2024</t>
        </is>
      </c>
      <c r="B65" s="1" t="n">
        <v>45462.49670138889</v>
      </c>
      <c r="C65" s="1" t="n">
        <v>45955</v>
      </c>
      <c r="D65" t="inlineStr">
        <is>
          <t>GÄVLEBORGS LÄN</t>
        </is>
      </c>
      <c r="E65" t="inlineStr">
        <is>
          <t>HUDIKSVALL</t>
        </is>
      </c>
      <c r="F65" t="inlineStr">
        <is>
          <t>Sveaskog</t>
        </is>
      </c>
      <c r="G65" t="n">
        <v>2.3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Skogsödla</t>
        </is>
      </c>
      <c r="S65">
        <f>HYPERLINK("https://klasma.github.io/Logging_2184/artfynd/A 25145-2024 artfynd.xlsx", "A 25145-2024")</f>
        <v/>
      </c>
      <c r="T65">
        <f>HYPERLINK("https://klasma.github.io/Logging_2184/kartor/A 25145-2024 karta.png", "A 25145-2024")</f>
        <v/>
      </c>
      <c r="V65">
        <f>HYPERLINK("https://klasma.github.io/Logging_2184/klagomål/A 25145-2024 FSC-klagomål.docx", "A 25145-2024")</f>
        <v/>
      </c>
      <c r="W65">
        <f>HYPERLINK("https://klasma.github.io/Logging_2184/klagomålsmail/A 25145-2024 FSC-klagomål mail.docx", "A 25145-2024")</f>
        <v/>
      </c>
      <c r="X65">
        <f>HYPERLINK("https://klasma.github.io/Logging_2184/tillsyn/A 25145-2024 tillsynsbegäran.docx", "A 25145-2024")</f>
        <v/>
      </c>
      <c r="Y65">
        <f>HYPERLINK("https://klasma.github.io/Logging_2184/tillsynsmail/A 25145-2024 tillsynsbegäran mail.docx", "A 25145-2024")</f>
        <v/>
      </c>
    </row>
    <row r="66" ht="15" customHeight="1">
      <c r="A66" t="inlineStr">
        <is>
          <t>A 41494-2024</t>
        </is>
      </c>
      <c r="B66" s="1" t="n">
        <v>45560.45381944445</v>
      </c>
      <c r="C66" s="1" t="n">
        <v>45955</v>
      </c>
      <c r="D66" t="inlineStr">
        <is>
          <t>GÄVLEBORGS LÄN</t>
        </is>
      </c>
      <c r="E66" t="inlineStr">
        <is>
          <t>HUDIKSVALL</t>
        </is>
      </c>
      <c r="F66" t="inlineStr">
        <is>
          <t>Holmen skog AB</t>
        </is>
      </c>
      <c r="G66" t="n">
        <v>20.9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Lunglav</t>
        </is>
      </c>
      <c r="S66">
        <f>HYPERLINK("https://klasma.github.io/Logging_2184/artfynd/A 41494-2024 artfynd.xlsx", "A 41494-2024")</f>
        <v/>
      </c>
      <c r="T66">
        <f>HYPERLINK("https://klasma.github.io/Logging_2184/kartor/A 41494-2024 karta.png", "A 41494-2024")</f>
        <v/>
      </c>
      <c r="V66">
        <f>HYPERLINK("https://klasma.github.io/Logging_2184/klagomål/A 41494-2024 FSC-klagomål.docx", "A 41494-2024")</f>
        <v/>
      </c>
      <c r="W66">
        <f>HYPERLINK("https://klasma.github.io/Logging_2184/klagomålsmail/A 41494-2024 FSC-klagomål mail.docx", "A 41494-2024")</f>
        <v/>
      </c>
      <c r="X66">
        <f>HYPERLINK("https://klasma.github.io/Logging_2184/tillsyn/A 41494-2024 tillsynsbegäran.docx", "A 41494-2024")</f>
        <v/>
      </c>
      <c r="Y66">
        <f>HYPERLINK("https://klasma.github.io/Logging_2184/tillsynsmail/A 41494-2024 tillsynsbegäran mail.docx", "A 41494-2024")</f>
        <v/>
      </c>
    </row>
    <row r="67" ht="15" customHeight="1">
      <c r="A67" t="inlineStr">
        <is>
          <t>A 19427-2025</t>
        </is>
      </c>
      <c r="B67" s="1" t="n">
        <v>45769.79703703704</v>
      </c>
      <c r="C67" s="1" t="n">
        <v>45955</v>
      </c>
      <c r="D67" t="inlineStr">
        <is>
          <t>GÄVLEBORGS LÄN</t>
        </is>
      </c>
      <c r="E67" t="inlineStr">
        <is>
          <t>HUDIKSVALL</t>
        </is>
      </c>
      <c r="F67" t="inlineStr">
        <is>
          <t>Holmen skog AB</t>
        </is>
      </c>
      <c r="G67" t="n">
        <v>3.1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Garnlav</t>
        </is>
      </c>
      <c r="S67">
        <f>HYPERLINK("https://klasma.github.io/Logging_2184/artfynd/A 19427-2025 artfynd.xlsx", "A 19427-2025")</f>
        <v/>
      </c>
      <c r="T67">
        <f>HYPERLINK("https://klasma.github.io/Logging_2184/kartor/A 19427-2025 karta.png", "A 19427-2025")</f>
        <v/>
      </c>
      <c r="V67">
        <f>HYPERLINK("https://klasma.github.io/Logging_2184/klagomål/A 19427-2025 FSC-klagomål.docx", "A 19427-2025")</f>
        <v/>
      </c>
      <c r="W67">
        <f>HYPERLINK("https://klasma.github.io/Logging_2184/klagomålsmail/A 19427-2025 FSC-klagomål mail.docx", "A 19427-2025")</f>
        <v/>
      </c>
      <c r="X67">
        <f>HYPERLINK("https://klasma.github.io/Logging_2184/tillsyn/A 19427-2025 tillsynsbegäran.docx", "A 19427-2025")</f>
        <v/>
      </c>
      <c r="Y67">
        <f>HYPERLINK("https://klasma.github.io/Logging_2184/tillsynsmail/A 19427-2025 tillsynsbegäran mail.docx", "A 19427-2025")</f>
        <v/>
      </c>
    </row>
    <row r="68" ht="15" customHeight="1">
      <c r="A68" t="inlineStr">
        <is>
          <t>A 19995-2021</t>
        </is>
      </c>
      <c r="B68" s="1" t="n">
        <v>44313</v>
      </c>
      <c r="C68" s="1" t="n">
        <v>45955</v>
      </c>
      <c r="D68" t="inlineStr">
        <is>
          <t>GÄVLEBORGS LÄN</t>
        </is>
      </c>
      <c r="E68" t="inlineStr">
        <is>
          <t>HUDIKSVALL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24470-2022</t>
        </is>
      </c>
      <c r="B69" s="1" t="n">
        <v>44726.64341435185</v>
      </c>
      <c r="C69" s="1" t="n">
        <v>45955</v>
      </c>
      <c r="D69" t="inlineStr">
        <is>
          <t>GÄVLEBORGS LÄN</t>
        </is>
      </c>
      <c r="E69" t="inlineStr">
        <is>
          <t>HUDIKSVALL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43803-2022</t>
        </is>
      </c>
      <c r="B70" s="1" t="n">
        <v>44838</v>
      </c>
      <c r="C70" s="1" t="n">
        <v>45955</v>
      </c>
      <c r="D70" t="inlineStr">
        <is>
          <t>GÄVLEBORGS LÄN</t>
        </is>
      </c>
      <c r="E70" t="inlineStr">
        <is>
          <t>HUDIKSVALL</t>
        </is>
      </c>
      <c r="F70" t="inlineStr">
        <is>
          <t>Holmen skog AB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58377-2020</t>
        </is>
      </c>
      <c r="B71" s="1" t="n">
        <v>44144</v>
      </c>
      <c r="C71" s="1" t="n">
        <v>45955</v>
      </c>
      <c r="D71" t="inlineStr">
        <is>
          <t>GÄVLEBORGS LÄN</t>
        </is>
      </c>
      <c r="E71" t="inlineStr">
        <is>
          <t>HUDIKSVALL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16913-2021</t>
        </is>
      </c>
      <c r="B72" s="1" t="n">
        <v>44295</v>
      </c>
      <c r="C72" s="1" t="n">
        <v>45955</v>
      </c>
      <c r="D72" t="inlineStr">
        <is>
          <t>GÄVLEBORGS LÄN</t>
        </is>
      </c>
      <c r="E72" t="inlineStr">
        <is>
          <t>HUDIKSVALL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32883-2021</t>
        </is>
      </c>
      <c r="B73" s="1" t="n">
        <v>44375.72134259259</v>
      </c>
      <c r="C73" s="1" t="n">
        <v>45955</v>
      </c>
      <c r="D73" t="inlineStr">
        <is>
          <t>GÄVLEBORGS LÄN</t>
        </is>
      </c>
      <c r="E73" t="inlineStr">
        <is>
          <t>HUDIKSVALL</t>
        </is>
      </c>
      <c r="F73" t="inlineStr">
        <is>
          <t>Holmen skog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65531-2020</t>
        </is>
      </c>
      <c r="B74" s="1" t="n">
        <v>44173.64872685185</v>
      </c>
      <c r="C74" s="1" t="n">
        <v>45955</v>
      </c>
      <c r="D74" t="inlineStr">
        <is>
          <t>GÄVLEBORGS LÄN</t>
        </is>
      </c>
      <c r="E74" t="inlineStr">
        <is>
          <t>HUDIKSVALL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7548-2022</t>
        </is>
      </c>
      <c r="B75" s="1" t="n">
        <v>44607</v>
      </c>
      <c r="C75" s="1" t="n">
        <v>45955</v>
      </c>
      <c r="D75" t="inlineStr">
        <is>
          <t>GÄVLEBORGS LÄN</t>
        </is>
      </c>
      <c r="E75" t="inlineStr">
        <is>
          <t>HUDIKSVALL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29486-2021</t>
        </is>
      </c>
      <c r="B76" s="1" t="n">
        <v>44361</v>
      </c>
      <c r="C76" s="1" t="n">
        <v>45955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65038-2020</t>
        </is>
      </c>
      <c r="B77" s="1" t="n">
        <v>44172</v>
      </c>
      <c r="C77" s="1" t="n">
        <v>45955</v>
      </c>
      <c r="D77" t="inlineStr">
        <is>
          <t>GÄVLEBORGS LÄN</t>
        </is>
      </c>
      <c r="E77" t="inlineStr">
        <is>
          <t>HUDIKSVALL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34116-2022</t>
        </is>
      </c>
      <c r="B78" s="1" t="n">
        <v>44791.49346064815</v>
      </c>
      <c r="C78" s="1" t="n">
        <v>45955</v>
      </c>
      <c r="D78" t="inlineStr">
        <is>
          <t>GÄVLEBORGS LÄN</t>
        </is>
      </c>
      <c r="E78" t="inlineStr">
        <is>
          <t>HUDIKSVALL</t>
        </is>
      </c>
      <c r="F78" t="inlineStr">
        <is>
          <t>Holmen skog AB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36236-2022</t>
        </is>
      </c>
      <c r="B79" s="1" t="n">
        <v>44803</v>
      </c>
      <c r="C79" s="1" t="n">
        <v>45955</v>
      </c>
      <c r="D79" t="inlineStr">
        <is>
          <t>GÄVLEBORGS LÄN</t>
        </is>
      </c>
      <c r="E79" t="inlineStr">
        <is>
          <t>HUDIKSVALL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4866-2021</t>
        </is>
      </c>
      <c r="B80" s="1" t="n">
        <v>44225</v>
      </c>
      <c r="C80" s="1" t="n">
        <v>45955</v>
      </c>
      <c r="D80" t="inlineStr">
        <is>
          <t>GÄVLEBORGS LÄN</t>
        </is>
      </c>
      <c r="E80" t="inlineStr">
        <is>
          <t>HUDIKSVALL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45955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45955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8569-2021</t>
        </is>
      </c>
      <c r="B83" s="1" t="n">
        <v>44245</v>
      </c>
      <c r="C83" s="1" t="n">
        <v>45955</v>
      </c>
      <c r="D83" t="inlineStr">
        <is>
          <t>GÄVLEBORGS LÄN</t>
        </is>
      </c>
      <c r="E83" t="inlineStr">
        <is>
          <t>HUDIKSVALL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29476-2021</t>
        </is>
      </c>
      <c r="B84" s="1" t="n">
        <v>44361</v>
      </c>
      <c r="C84" s="1" t="n">
        <v>45955</v>
      </c>
      <c r="D84" t="inlineStr">
        <is>
          <t>GÄVLEBORGS LÄN</t>
        </is>
      </c>
      <c r="E84" t="inlineStr">
        <is>
          <t>HUDIKSVALL</t>
        </is>
      </c>
      <c r="F84" t="inlineStr">
        <is>
          <t>Holmen skog AB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45955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45955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18417-2021</t>
        </is>
      </c>
      <c r="B87" s="1" t="n">
        <v>44305</v>
      </c>
      <c r="C87" s="1" t="n">
        <v>45955</v>
      </c>
      <c r="D87" t="inlineStr">
        <is>
          <t>GÄVLEBORGS LÄN</t>
        </is>
      </c>
      <c r="E87" t="inlineStr">
        <is>
          <t>HUDIKSVALL</t>
        </is>
      </c>
      <c r="F87" t="inlineStr">
        <is>
          <t>Kommuner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7146-2021</t>
        </is>
      </c>
      <c r="B88" s="1" t="n">
        <v>44238</v>
      </c>
      <c r="C88" s="1" t="n">
        <v>45955</v>
      </c>
      <c r="D88" t="inlineStr">
        <is>
          <t>GÄVLEBORGS LÄN</t>
        </is>
      </c>
      <c r="E88" t="inlineStr">
        <is>
          <t>HUDIKSVALL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49604-2021</t>
        </is>
      </c>
      <c r="B89" s="1" t="n">
        <v>44455.41347222222</v>
      </c>
      <c r="C89" s="1" t="n">
        <v>45955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18797-2022</t>
        </is>
      </c>
      <c r="B90" s="1" t="n">
        <v>44690.3471875</v>
      </c>
      <c r="C90" s="1" t="n">
        <v>45955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13.5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24745-2021</t>
        </is>
      </c>
      <c r="B91" s="1" t="n">
        <v>44340.59168981481</v>
      </c>
      <c r="C91" s="1" t="n">
        <v>45955</v>
      </c>
      <c r="D91" t="inlineStr">
        <is>
          <t>GÄVLEBORGS LÄN</t>
        </is>
      </c>
      <c r="E91" t="inlineStr">
        <is>
          <t>HUDIKSVALL</t>
        </is>
      </c>
      <c r="F91" t="inlineStr">
        <is>
          <t>Holmen skog AB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28023-2022</t>
        </is>
      </c>
      <c r="B92" s="1" t="n">
        <v>44746</v>
      </c>
      <c r="C92" s="1" t="n">
        <v>45955</v>
      </c>
      <c r="D92" t="inlineStr">
        <is>
          <t>GÄVLEBORGS LÄN</t>
        </is>
      </c>
      <c r="E92" t="inlineStr">
        <is>
          <t>HUDIKSVALL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21382-2022</t>
        </is>
      </c>
      <c r="B93" s="1" t="n">
        <v>44705</v>
      </c>
      <c r="C93" s="1" t="n">
        <v>45955</v>
      </c>
      <c r="D93" t="inlineStr">
        <is>
          <t>GÄVLEBORGS LÄN</t>
        </is>
      </c>
      <c r="E93" t="inlineStr">
        <is>
          <t>HUDIKSVALL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54014-2022</t>
        </is>
      </c>
      <c r="B94" s="1" t="n">
        <v>44881.42024305555</v>
      </c>
      <c r="C94" s="1" t="n">
        <v>45955</v>
      </c>
      <c r="D94" t="inlineStr">
        <is>
          <t>GÄVLEBORGS LÄN</t>
        </is>
      </c>
      <c r="E94" t="inlineStr">
        <is>
          <t>HUDIKSVALL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38480-2022</t>
        </is>
      </c>
      <c r="B95" s="1" t="n">
        <v>44813</v>
      </c>
      <c r="C95" s="1" t="n">
        <v>45955</v>
      </c>
      <c r="D95" t="inlineStr">
        <is>
          <t>GÄVLEBORGS LÄN</t>
        </is>
      </c>
      <c r="E95" t="inlineStr">
        <is>
          <t>HUDIKSVALL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66690-2020</t>
        </is>
      </c>
      <c r="B96" s="1" t="n">
        <v>44179</v>
      </c>
      <c r="C96" s="1" t="n">
        <v>45955</v>
      </c>
      <c r="D96" t="inlineStr">
        <is>
          <t>GÄVLEBORGS LÄN</t>
        </is>
      </c>
      <c r="E96" t="inlineStr">
        <is>
          <t>HUDIKSVALL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65835-2020</t>
        </is>
      </c>
      <c r="B97" s="1" t="n">
        <v>44174</v>
      </c>
      <c r="C97" s="1" t="n">
        <v>45955</v>
      </c>
      <c r="D97" t="inlineStr">
        <is>
          <t>GÄVLEBORGS LÄN</t>
        </is>
      </c>
      <c r="E97" t="inlineStr">
        <is>
          <t>HUDIKSVALL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12142-2021</t>
        </is>
      </c>
      <c r="B98" s="1" t="n">
        <v>44266.56960648148</v>
      </c>
      <c r="C98" s="1" t="n">
        <v>45955</v>
      </c>
      <c r="D98" t="inlineStr">
        <is>
          <t>GÄVLEBORGS LÄN</t>
        </is>
      </c>
      <c r="E98" t="inlineStr">
        <is>
          <t>HUDIKSVALL</t>
        </is>
      </c>
      <c r="F98" t="inlineStr">
        <is>
          <t>Holmen skog AB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66758-2021</t>
        </is>
      </c>
      <c r="B99" s="1" t="n">
        <v>44521.80271990741</v>
      </c>
      <c r="C99" s="1" t="n">
        <v>45955</v>
      </c>
      <c r="D99" t="inlineStr">
        <is>
          <t>GÄVLEBORGS LÄN</t>
        </is>
      </c>
      <c r="E99" t="inlineStr">
        <is>
          <t>HUDIKSVALL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52117-2021</t>
        </is>
      </c>
      <c r="B100" s="1" t="n">
        <v>44462</v>
      </c>
      <c r="C100" s="1" t="n">
        <v>45955</v>
      </c>
      <c r="D100" t="inlineStr">
        <is>
          <t>GÄVLEBORGS LÄN</t>
        </is>
      </c>
      <c r="E100" t="inlineStr">
        <is>
          <t>HUDIKSVALL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55386-2022</t>
        </is>
      </c>
      <c r="B101" s="1" t="n">
        <v>44887.55108796297</v>
      </c>
      <c r="C101" s="1" t="n">
        <v>45955</v>
      </c>
      <c r="D101" t="inlineStr">
        <is>
          <t>GÄVLEBORGS LÄN</t>
        </is>
      </c>
      <c r="E101" t="inlineStr">
        <is>
          <t>HUDIKSVALL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51762-2021</t>
        </is>
      </c>
      <c r="B102" s="1" t="n">
        <v>44462.59549768519</v>
      </c>
      <c r="C102" s="1" t="n">
        <v>45955</v>
      </c>
      <c r="D102" t="inlineStr">
        <is>
          <t>GÄVLEBORGS LÄN</t>
        </is>
      </c>
      <c r="E102" t="inlineStr">
        <is>
          <t>HUDIKSVALL</t>
        </is>
      </c>
      <c r="F102" t="inlineStr">
        <is>
          <t>Holmen skog AB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51590-2022</t>
        </is>
      </c>
      <c r="B103" s="1" t="n">
        <v>44871.51618055555</v>
      </c>
      <c r="C103" s="1" t="n">
        <v>45955</v>
      </c>
      <c r="D103" t="inlineStr">
        <is>
          <t>GÄVLEBORGS LÄN</t>
        </is>
      </c>
      <c r="E103" t="inlineStr">
        <is>
          <t>HUDIKSVALL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25149-2021</t>
        </is>
      </c>
      <c r="B104" s="1" t="n">
        <v>44341.91979166667</v>
      </c>
      <c r="C104" s="1" t="n">
        <v>45955</v>
      </c>
      <c r="D104" t="inlineStr">
        <is>
          <t>GÄVLEBORGS LÄN</t>
        </is>
      </c>
      <c r="E104" t="inlineStr">
        <is>
          <t>HUDIKSVALL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50818-2022</t>
        </is>
      </c>
      <c r="B105" s="1" t="n">
        <v>44867</v>
      </c>
      <c r="C105" s="1" t="n">
        <v>45955</v>
      </c>
      <c r="D105" t="inlineStr">
        <is>
          <t>GÄVLEBORGS LÄN</t>
        </is>
      </c>
      <c r="E105" t="inlineStr">
        <is>
          <t>HUDIKSVALL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4759-2022</t>
        </is>
      </c>
      <c r="B106" s="1" t="n">
        <v>44592</v>
      </c>
      <c r="C106" s="1" t="n">
        <v>45955</v>
      </c>
      <c r="D106" t="inlineStr">
        <is>
          <t>GÄVLEBORGS LÄN</t>
        </is>
      </c>
      <c r="E106" t="inlineStr">
        <is>
          <t>HUDIKSVALL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48753-2021</t>
        </is>
      </c>
      <c r="B107" s="1" t="n">
        <v>44452</v>
      </c>
      <c r="C107" s="1" t="n">
        <v>45955</v>
      </c>
      <c r="D107" t="inlineStr">
        <is>
          <t>GÄVLEBORGS LÄN</t>
        </is>
      </c>
      <c r="E107" t="inlineStr">
        <is>
          <t>HUDIKSVALL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68137-2020</t>
        </is>
      </c>
      <c r="B108" s="1" t="n">
        <v>44183</v>
      </c>
      <c r="C108" s="1" t="n">
        <v>45955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66995-2020</t>
        </is>
      </c>
      <c r="B109" s="1" t="n">
        <v>44180</v>
      </c>
      <c r="C109" s="1" t="n">
        <v>45955</v>
      </c>
      <c r="D109" t="inlineStr">
        <is>
          <t>GÄVLEBORGS LÄN</t>
        </is>
      </c>
      <c r="E109" t="inlineStr">
        <is>
          <t>HUDIKSVALL</t>
        </is>
      </c>
      <c r="F109" t="inlineStr">
        <is>
          <t>Holmen skog AB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55336-2021</t>
        </is>
      </c>
      <c r="B110" s="1" t="n">
        <v>44475</v>
      </c>
      <c r="C110" s="1" t="n">
        <v>45955</v>
      </c>
      <c r="D110" t="inlineStr">
        <is>
          <t>GÄVLEBORGS LÄN</t>
        </is>
      </c>
      <c r="E110" t="inlineStr">
        <is>
          <t>HUDIKSVALL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55446-2020</t>
        </is>
      </c>
      <c r="B111" s="1" t="n">
        <v>44131</v>
      </c>
      <c r="C111" s="1" t="n">
        <v>45955</v>
      </c>
      <c r="D111" t="inlineStr">
        <is>
          <t>GÄVLEBORGS LÄN</t>
        </is>
      </c>
      <c r="E111" t="inlineStr">
        <is>
          <t>HUDIKSVALL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70219-2021</t>
        </is>
      </c>
      <c r="B112" s="1" t="n">
        <v>44535</v>
      </c>
      <c r="C112" s="1" t="n">
        <v>45955</v>
      </c>
      <c r="D112" t="inlineStr">
        <is>
          <t>GÄVLEBORGS LÄN</t>
        </is>
      </c>
      <c r="E112" t="inlineStr">
        <is>
          <t>HUDIKSVALL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10851-2021</t>
        </is>
      </c>
      <c r="B113" s="1" t="n">
        <v>44259</v>
      </c>
      <c r="C113" s="1" t="n">
        <v>45955</v>
      </c>
      <c r="D113" t="inlineStr">
        <is>
          <t>GÄVLEBORGS LÄN</t>
        </is>
      </c>
      <c r="E113" t="inlineStr">
        <is>
          <t>HUDIKSVALL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60040-2021</t>
        </is>
      </c>
      <c r="B114" s="1" t="n">
        <v>44495.32123842592</v>
      </c>
      <c r="C114" s="1" t="n">
        <v>45955</v>
      </c>
      <c r="D114" t="inlineStr">
        <is>
          <t>GÄVLEBORGS LÄN</t>
        </is>
      </c>
      <c r="E114" t="inlineStr">
        <is>
          <t>HUDIKSVALL</t>
        </is>
      </c>
      <c r="F114" t="inlineStr">
        <is>
          <t>Holmen skog AB</t>
        </is>
      </c>
      <c r="G114" t="n">
        <v>10.4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44287-2022</t>
        </is>
      </c>
      <c r="B115" s="1" t="n">
        <v>44839.59350694445</v>
      </c>
      <c r="C115" s="1" t="n">
        <v>45955</v>
      </c>
      <c r="D115" t="inlineStr">
        <is>
          <t>GÄVLEBORGS LÄN</t>
        </is>
      </c>
      <c r="E115" t="inlineStr">
        <is>
          <t>HUDIKSVALL</t>
        </is>
      </c>
      <c r="F115" t="inlineStr">
        <is>
          <t>Holmen skog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54706-2022</t>
        </is>
      </c>
      <c r="B116" s="1" t="n">
        <v>44883</v>
      </c>
      <c r="C116" s="1" t="n">
        <v>45955</v>
      </c>
      <c r="D116" t="inlineStr">
        <is>
          <t>GÄVLEBORGS LÄN</t>
        </is>
      </c>
      <c r="E116" t="inlineStr">
        <is>
          <t>HUDIKSVALL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50235-2022</t>
        </is>
      </c>
      <c r="B117" s="1" t="n">
        <v>44865.66157407407</v>
      </c>
      <c r="C117" s="1" t="n">
        <v>45955</v>
      </c>
      <c r="D117" t="inlineStr">
        <is>
          <t>GÄVLEBORGS LÄN</t>
        </is>
      </c>
      <c r="E117" t="inlineStr">
        <is>
          <t>HUDIKSVALL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45955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45955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29858-2021</t>
        </is>
      </c>
      <c r="B120" s="1" t="n">
        <v>44362</v>
      </c>
      <c r="C120" s="1" t="n">
        <v>45955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486-2022</t>
        </is>
      </c>
      <c r="B121" s="1" t="n">
        <v>44566</v>
      </c>
      <c r="C121" s="1" t="n">
        <v>45955</v>
      </c>
      <c r="D121" t="inlineStr">
        <is>
          <t>GÄVLEBORGS LÄN</t>
        </is>
      </c>
      <c r="E121" t="inlineStr">
        <is>
          <t>HUDIKSVALL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45955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45955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55489-2021</t>
        </is>
      </c>
      <c r="B124" s="1" t="n">
        <v>44475.61556712963</v>
      </c>
      <c r="C124" s="1" t="n">
        <v>45955</v>
      </c>
      <c r="D124" t="inlineStr">
        <is>
          <t>GÄVLEBORGS LÄN</t>
        </is>
      </c>
      <c r="E124" t="inlineStr">
        <is>
          <t>HUDIKSVALL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24162-2021</t>
        </is>
      </c>
      <c r="B125" s="1" t="n">
        <v>44336.60556712963</v>
      </c>
      <c r="C125" s="1" t="n">
        <v>45955</v>
      </c>
      <c r="D125" t="inlineStr">
        <is>
          <t>GÄVLEBORGS LÄN</t>
        </is>
      </c>
      <c r="E125" t="inlineStr">
        <is>
          <t>HUDIKSVALL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16344-2022</t>
        </is>
      </c>
      <c r="B126" s="1" t="n">
        <v>44670</v>
      </c>
      <c r="C126" s="1" t="n">
        <v>45955</v>
      </c>
      <c r="D126" t="inlineStr">
        <is>
          <t>GÄVLEBORGS LÄN</t>
        </is>
      </c>
      <c r="E126" t="inlineStr">
        <is>
          <t>HUDIKSVALL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45955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27083-2021</t>
        </is>
      </c>
      <c r="B128" s="1" t="n">
        <v>44350.48465277778</v>
      </c>
      <c r="C128" s="1" t="n">
        <v>45955</v>
      </c>
      <c r="D128" t="inlineStr">
        <is>
          <t>GÄVLEBORGS LÄN</t>
        </is>
      </c>
      <c r="E128" t="inlineStr">
        <is>
          <t>HUDIKSVALL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45955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45955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45955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480-2022</t>
        </is>
      </c>
      <c r="B132" s="1" t="n">
        <v>44566</v>
      </c>
      <c r="C132" s="1" t="n">
        <v>45955</v>
      </c>
      <c r="D132" t="inlineStr">
        <is>
          <t>GÄVLEBORGS LÄN</t>
        </is>
      </c>
      <c r="E132" t="inlineStr">
        <is>
          <t>HUDIKSVALL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37900-2021</t>
        </is>
      </c>
      <c r="B133" s="1" t="n">
        <v>44403.56305555555</v>
      </c>
      <c r="C133" s="1" t="n">
        <v>45955</v>
      </c>
      <c r="D133" t="inlineStr">
        <is>
          <t>GÄVLEBORGS LÄN</t>
        </is>
      </c>
      <c r="E133" t="inlineStr">
        <is>
          <t>HUDIKSVALL</t>
        </is>
      </c>
      <c r="F133" t="inlineStr">
        <is>
          <t>Holmen skog AB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45955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59659-2020</t>
        </is>
      </c>
      <c r="B135" s="1" t="n">
        <v>44151</v>
      </c>
      <c r="C135" s="1" t="n">
        <v>45955</v>
      </c>
      <c r="D135" t="inlineStr">
        <is>
          <t>GÄVLEBORGS LÄN</t>
        </is>
      </c>
      <c r="E135" t="inlineStr">
        <is>
          <t>HUDIKSVALL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8572-2021</t>
        </is>
      </c>
      <c r="B136" s="1" t="n">
        <v>44244</v>
      </c>
      <c r="C136" s="1" t="n">
        <v>45955</v>
      </c>
      <c r="D136" t="inlineStr">
        <is>
          <t>GÄVLEBORGS LÄN</t>
        </is>
      </c>
      <c r="E136" t="inlineStr">
        <is>
          <t>HUDIKSVALL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45955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45955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45955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45955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45955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45955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14394-2022</t>
        </is>
      </c>
      <c r="B143" s="1" t="n">
        <v>44652.56049768518</v>
      </c>
      <c r="C143" s="1" t="n">
        <v>45955</v>
      </c>
      <c r="D143" t="inlineStr">
        <is>
          <t>GÄVLEBORGS LÄN</t>
        </is>
      </c>
      <c r="E143" t="inlineStr">
        <is>
          <t>HUDIKSVALL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14409-2022</t>
        </is>
      </c>
      <c r="B144" s="1" t="n">
        <v>44652.64380787037</v>
      </c>
      <c r="C144" s="1" t="n">
        <v>45955</v>
      </c>
      <c r="D144" t="inlineStr">
        <is>
          <t>GÄVLEBORGS LÄN</t>
        </is>
      </c>
      <c r="E144" t="inlineStr">
        <is>
          <t>HUDIKSVALL</t>
        </is>
      </c>
      <c r="G144" t="n">
        <v>23.2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38341-2022</t>
        </is>
      </c>
      <c r="B145" s="1" t="n">
        <v>44812.61805555555</v>
      </c>
      <c r="C145" s="1" t="n">
        <v>45955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11172-2022</t>
        </is>
      </c>
      <c r="B146" s="1" t="n">
        <v>44629.44729166666</v>
      </c>
      <c r="C146" s="1" t="n">
        <v>45955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20022-2022</t>
        </is>
      </c>
      <c r="B147" s="1" t="n">
        <v>44697</v>
      </c>
      <c r="C147" s="1" t="n">
        <v>45955</v>
      </c>
      <c r="D147" t="inlineStr">
        <is>
          <t>GÄVLEBORGS LÄN</t>
        </is>
      </c>
      <c r="E147" t="inlineStr">
        <is>
          <t>HUDIKSVALL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17322-2022</t>
        </is>
      </c>
      <c r="B148" s="1" t="n">
        <v>44678</v>
      </c>
      <c r="C148" s="1" t="n">
        <v>45955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8281-2022</t>
        </is>
      </c>
      <c r="B149" s="1" t="n">
        <v>44610</v>
      </c>
      <c r="C149" s="1" t="n">
        <v>45955</v>
      </c>
      <c r="D149" t="inlineStr">
        <is>
          <t>GÄVLEBORGS LÄN</t>
        </is>
      </c>
      <c r="E149" t="inlineStr">
        <is>
          <t>HUDIKSVALL</t>
        </is>
      </c>
      <c r="G149" t="n">
        <v>13.9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19343-2022</t>
        </is>
      </c>
      <c r="B150" s="1" t="n">
        <v>44692.64663194444</v>
      </c>
      <c r="C150" s="1" t="n">
        <v>45955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19346-2022</t>
        </is>
      </c>
      <c r="B151" s="1" t="n">
        <v>44692.64946759259</v>
      </c>
      <c r="C151" s="1" t="n">
        <v>45955</v>
      </c>
      <c r="D151" t="inlineStr">
        <is>
          <t>GÄVLEBORGS LÄN</t>
        </is>
      </c>
      <c r="E151" t="inlineStr">
        <is>
          <t>HUDIKSVALL</t>
        </is>
      </c>
      <c r="F151" t="inlineStr">
        <is>
          <t>Holmen skog AB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45955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45955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45955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45955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45955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45955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33799-2021</t>
        </is>
      </c>
      <c r="B158" s="1" t="n">
        <v>44378</v>
      </c>
      <c r="C158" s="1" t="n">
        <v>45955</v>
      </c>
      <c r="D158" t="inlineStr">
        <is>
          <t>GÄVLEBORGS LÄN</t>
        </is>
      </c>
      <c r="E158" t="inlineStr">
        <is>
          <t>HUDIKSVALL</t>
        </is>
      </c>
      <c r="F158" t="inlineStr">
        <is>
          <t>Holmen skog AB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8133-2022</t>
        </is>
      </c>
      <c r="B159" s="1" t="n">
        <v>44609.6027662037</v>
      </c>
      <c r="C159" s="1" t="n">
        <v>45955</v>
      </c>
      <c r="D159" t="inlineStr">
        <is>
          <t>GÄVLEBORGS LÄN</t>
        </is>
      </c>
      <c r="E159" t="inlineStr">
        <is>
          <t>HUDIKSVALL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29454-2021</t>
        </is>
      </c>
      <c r="B160" s="1" t="n">
        <v>44361</v>
      </c>
      <c r="C160" s="1" t="n">
        <v>45955</v>
      </c>
      <c r="D160" t="inlineStr">
        <is>
          <t>GÄVLEBORGS LÄN</t>
        </is>
      </c>
      <c r="E160" t="inlineStr">
        <is>
          <t>HUDIKSVALL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13740-2022</t>
        </is>
      </c>
      <c r="B161" s="1" t="n">
        <v>44649.38474537037</v>
      </c>
      <c r="C161" s="1" t="n">
        <v>45955</v>
      </c>
      <c r="D161" t="inlineStr">
        <is>
          <t>GÄVLEBORGS LÄN</t>
        </is>
      </c>
      <c r="E161" t="inlineStr">
        <is>
          <t>HUDIKSVALL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3698-2021</t>
        </is>
      </c>
      <c r="B162" s="1" t="n">
        <v>44221</v>
      </c>
      <c r="C162" s="1" t="n">
        <v>45955</v>
      </c>
      <c r="D162" t="inlineStr">
        <is>
          <t>GÄVLEBORGS LÄN</t>
        </is>
      </c>
      <c r="E162" t="inlineStr">
        <is>
          <t>HUDIKSVALL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51567-2022</t>
        </is>
      </c>
      <c r="B163" s="1" t="n">
        <v>44869.96807870371</v>
      </c>
      <c r="C163" s="1" t="n">
        <v>45955</v>
      </c>
      <c r="D163" t="inlineStr">
        <is>
          <t>GÄVLEBORGS LÄN</t>
        </is>
      </c>
      <c r="E163" t="inlineStr">
        <is>
          <t>HUDIKSVALL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58375-2020</t>
        </is>
      </c>
      <c r="B164" s="1" t="n">
        <v>44144</v>
      </c>
      <c r="C164" s="1" t="n">
        <v>45955</v>
      </c>
      <c r="D164" t="inlineStr">
        <is>
          <t>GÄVLEBORGS LÄN</t>
        </is>
      </c>
      <c r="E164" t="inlineStr">
        <is>
          <t>HUDIKSVALL</t>
        </is>
      </c>
      <c r="G164" t="n">
        <v>5.4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11423-2021</t>
        </is>
      </c>
      <c r="B165" s="1" t="n">
        <v>44263.91773148148</v>
      </c>
      <c r="C165" s="1" t="n">
        <v>45955</v>
      </c>
      <c r="D165" t="inlineStr">
        <is>
          <t>GÄVLEBORGS LÄN</t>
        </is>
      </c>
      <c r="E165" t="inlineStr">
        <is>
          <t>HUDIKSVALL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68728-2020</t>
        </is>
      </c>
      <c r="B166" s="1" t="n">
        <v>44187</v>
      </c>
      <c r="C166" s="1" t="n">
        <v>45955</v>
      </c>
      <c r="D166" t="inlineStr">
        <is>
          <t>GÄVLEBORGS LÄN</t>
        </is>
      </c>
      <c r="E166" t="inlineStr">
        <is>
          <t>HUDIKSVALL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22198-2022</t>
        </is>
      </c>
      <c r="B167" s="1" t="n">
        <v>44712</v>
      </c>
      <c r="C167" s="1" t="n">
        <v>45955</v>
      </c>
      <c r="D167" t="inlineStr">
        <is>
          <t>GÄVLEBORGS LÄN</t>
        </is>
      </c>
      <c r="E167" t="inlineStr">
        <is>
          <t>HUDIKSVALL</t>
        </is>
      </c>
      <c r="F167" t="inlineStr">
        <is>
          <t>Holmen skog AB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8328-2022</t>
        </is>
      </c>
      <c r="B168" s="1" t="n">
        <v>44610</v>
      </c>
      <c r="C168" s="1" t="n">
        <v>45955</v>
      </c>
      <c r="D168" t="inlineStr">
        <is>
          <t>GÄVLEBORGS LÄN</t>
        </is>
      </c>
      <c r="E168" t="inlineStr">
        <is>
          <t>HUDIKSVALL</t>
        </is>
      </c>
      <c r="G168" t="n">
        <v>11.9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44425-2022</t>
        </is>
      </c>
      <c r="B169" s="1" t="n">
        <v>44839.92886574074</v>
      </c>
      <c r="C169" s="1" t="n">
        <v>45955</v>
      </c>
      <c r="D169" t="inlineStr">
        <is>
          <t>GÄVLEBORGS LÄN</t>
        </is>
      </c>
      <c r="E169" t="inlineStr">
        <is>
          <t>HUDIKSVALL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66490-2020</t>
        </is>
      </c>
      <c r="B170" s="1" t="n">
        <v>44177</v>
      </c>
      <c r="C170" s="1" t="n">
        <v>45955</v>
      </c>
      <c r="D170" t="inlineStr">
        <is>
          <t>GÄVLEBORGS LÄN</t>
        </is>
      </c>
      <c r="E170" t="inlineStr">
        <is>
          <t>HUDIKSVALL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56709-2024</t>
        </is>
      </c>
      <c r="B171" s="1" t="n">
        <v>45627.92614583333</v>
      </c>
      <c r="C171" s="1" t="n">
        <v>45955</v>
      </c>
      <c r="D171" t="inlineStr">
        <is>
          <t>GÄVLEBORGS LÄN</t>
        </is>
      </c>
      <c r="E171" t="inlineStr">
        <is>
          <t>HUDIKSVALL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7237-2025</t>
        </is>
      </c>
      <c r="B172" s="1" t="n">
        <v>45702.5280787037</v>
      </c>
      <c r="C172" s="1" t="n">
        <v>45955</v>
      </c>
      <c r="D172" t="inlineStr">
        <is>
          <t>GÄVLEBORGS LÄN</t>
        </is>
      </c>
      <c r="E172" t="inlineStr">
        <is>
          <t>HUDIKSVALL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18887-2023</t>
        </is>
      </c>
      <c r="B173" s="1" t="n">
        <v>45044.53711805555</v>
      </c>
      <c r="C173" s="1" t="n">
        <v>45955</v>
      </c>
      <c r="D173" t="inlineStr">
        <is>
          <t>GÄVLEBORGS LÄN</t>
        </is>
      </c>
      <c r="E173" t="inlineStr">
        <is>
          <t>HUDIKSVALL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10426-2025</t>
        </is>
      </c>
      <c r="B174" s="1" t="n">
        <v>45720.6534837963</v>
      </c>
      <c r="C174" s="1" t="n">
        <v>45955</v>
      </c>
      <c r="D174" t="inlineStr">
        <is>
          <t>GÄVLEBORGS LÄN</t>
        </is>
      </c>
      <c r="E174" t="inlineStr">
        <is>
          <t>HUDIKSVALL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10858-2022</t>
        </is>
      </c>
      <c r="B175" s="1" t="n">
        <v>44627</v>
      </c>
      <c r="C175" s="1" t="n">
        <v>45955</v>
      </c>
      <c r="D175" t="inlineStr">
        <is>
          <t>GÄVLEBORGS LÄN</t>
        </is>
      </c>
      <c r="E175" t="inlineStr">
        <is>
          <t>HUDIKSVALL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9919-2025</t>
        </is>
      </c>
      <c r="B176" s="1" t="n">
        <v>45717.45646990741</v>
      </c>
      <c r="C176" s="1" t="n">
        <v>45955</v>
      </c>
      <c r="D176" t="inlineStr">
        <is>
          <t>GÄVLEBORGS LÄN</t>
        </is>
      </c>
      <c r="E176" t="inlineStr">
        <is>
          <t>HUDIKSVALL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18235-2022</t>
        </is>
      </c>
      <c r="B177" s="1" t="n">
        <v>44685</v>
      </c>
      <c r="C177" s="1" t="n">
        <v>45955</v>
      </c>
      <c r="D177" t="inlineStr">
        <is>
          <t>GÄVLEBORGS LÄN</t>
        </is>
      </c>
      <c r="E177" t="inlineStr">
        <is>
          <t>HUDIKSVALL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5711-2024</t>
        </is>
      </c>
      <c r="B178" s="1" t="n">
        <v>45334</v>
      </c>
      <c r="C178" s="1" t="n">
        <v>45955</v>
      </c>
      <c r="D178" t="inlineStr">
        <is>
          <t>GÄVLEBORGS LÄN</t>
        </is>
      </c>
      <c r="E178" t="inlineStr">
        <is>
          <t>HUDIKSVALL</t>
        </is>
      </c>
      <c r="F178" t="inlineStr">
        <is>
          <t>Holmen skog AB</t>
        </is>
      </c>
      <c r="G178" t="n">
        <v>14.5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46064-2022</t>
        </is>
      </c>
      <c r="B179" s="1" t="n">
        <v>44847</v>
      </c>
      <c r="C179" s="1" t="n">
        <v>45955</v>
      </c>
      <c r="D179" t="inlineStr">
        <is>
          <t>GÄVLEBORGS LÄN</t>
        </is>
      </c>
      <c r="E179" t="inlineStr">
        <is>
          <t>HUDIKSVALL</t>
        </is>
      </c>
      <c r="F179" t="inlineStr">
        <is>
          <t>Naturvårdsverket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9482-2025</t>
        </is>
      </c>
      <c r="B180" s="1" t="n">
        <v>45715.48484953704</v>
      </c>
      <c r="C180" s="1" t="n">
        <v>45955</v>
      </c>
      <c r="D180" t="inlineStr">
        <is>
          <t>GÄVLEBORGS LÄN</t>
        </is>
      </c>
      <c r="E180" t="inlineStr">
        <is>
          <t>HUDIKSVALL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32630-2024</t>
        </is>
      </c>
      <c r="B181" s="1" t="n">
        <v>45513.84513888889</v>
      </c>
      <c r="C181" s="1" t="n">
        <v>45955</v>
      </c>
      <c r="D181" t="inlineStr">
        <is>
          <t>GÄVLEBORGS LÄN</t>
        </is>
      </c>
      <c r="E181" t="inlineStr">
        <is>
          <t>HUDIKSVALL</t>
        </is>
      </c>
      <c r="F181" t="inlineStr">
        <is>
          <t>Holmen skog AB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16559-2021</t>
        </is>
      </c>
      <c r="B182" s="1" t="n">
        <v>44293.91796296297</v>
      </c>
      <c r="C182" s="1" t="n">
        <v>45955</v>
      </c>
      <c r="D182" t="inlineStr">
        <is>
          <t>GÄVLEBORGS LÄN</t>
        </is>
      </c>
      <c r="E182" t="inlineStr">
        <is>
          <t>HUDIKSVALL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18082-2021</t>
        </is>
      </c>
      <c r="B183" s="1" t="n">
        <v>44302.45612268519</v>
      </c>
      <c r="C183" s="1" t="n">
        <v>45955</v>
      </c>
      <c r="D183" t="inlineStr">
        <is>
          <t>GÄVLEBORGS LÄN</t>
        </is>
      </c>
      <c r="E183" t="inlineStr">
        <is>
          <t>HUDIKSVALL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57815-2023</t>
        </is>
      </c>
      <c r="B184" s="1" t="n">
        <v>45247.34409722222</v>
      </c>
      <c r="C184" s="1" t="n">
        <v>45955</v>
      </c>
      <c r="D184" t="inlineStr">
        <is>
          <t>GÄVLEBORGS LÄN</t>
        </is>
      </c>
      <c r="E184" t="inlineStr">
        <is>
          <t>HUDIKSVALL</t>
        </is>
      </c>
      <c r="F184" t="inlineStr">
        <is>
          <t>Holmen skog AB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2662-2025</t>
        </is>
      </c>
      <c r="B185" s="1" t="n">
        <v>45676.87431712963</v>
      </c>
      <c r="C185" s="1" t="n">
        <v>45955</v>
      </c>
      <c r="D185" t="inlineStr">
        <is>
          <t>GÄVLEBORGS LÄN</t>
        </is>
      </c>
      <c r="E185" t="inlineStr">
        <is>
          <t>HUDIKSVALL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57891-2023</t>
        </is>
      </c>
      <c r="B186" s="1" t="n">
        <v>45247.48177083334</v>
      </c>
      <c r="C186" s="1" t="n">
        <v>45955</v>
      </c>
      <c r="D186" t="inlineStr">
        <is>
          <t>GÄVLEBORGS LÄN</t>
        </is>
      </c>
      <c r="E186" t="inlineStr">
        <is>
          <t>HUDIKSVALL</t>
        </is>
      </c>
      <c r="F186" t="inlineStr">
        <is>
          <t>Holmen skog AB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39114-2022</t>
        </is>
      </c>
      <c r="B187" s="1" t="n">
        <v>44817</v>
      </c>
      <c r="C187" s="1" t="n">
        <v>45955</v>
      </c>
      <c r="D187" t="inlineStr">
        <is>
          <t>GÄVLEBORGS LÄN</t>
        </is>
      </c>
      <c r="E187" t="inlineStr">
        <is>
          <t>HUDIKSVALL</t>
        </is>
      </c>
      <c r="F187" t="inlineStr">
        <is>
          <t>Holmen skog AB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10030-2021</t>
        </is>
      </c>
      <c r="B188" s="1" t="n">
        <v>44256</v>
      </c>
      <c r="C188" s="1" t="n">
        <v>45955</v>
      </c>
      <c r="D188" t="inlineStr">
        <is>
          <t>GÄVLEBORGS LÄN</t>
        </is>
      </c>
      <c r="E188" t="inlineStr">
        <is>
          <t>HUDIKSVALL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66577-2020</t>
        </is>
      </c>
      <c r="B189" s="1" t="n">
        <v>44179.40501157408</v>
      </c>
      <c r="C189" s="1" t="n">
        <v>45955</v>
      </c>
      <c r="D189" t="inlineStr">
        <is>
          <t>GÄVLEBORGS LÄN</t>
        </is>
      </c>
      <c r="E189" t="inlineStr">
        <is>
          <t>HUDIKSVALL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13809-2022</t>
        </is>
      </c>
      <c r="B190" s="1" t="n">
        <v>44649</v>
      </c>
      <c r="C190" s="1" t="n">
        <v>45955</v>
      </c>
      <c r="D190" t="inlineStr">
        <is>
          <t>GÄVLEBORGS LÄN</t>
        </is>
      </c>
      <c r="E190" t="inlineStr">
        <is>
          <t>HUDIKSVALL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32353-2024</t>
        </is>
      </c>
      <c r="B191" s="1" t="n">
        <v>45512.54998842593</v>
      </c>
      <c r="C191" s="1" t="n">
        <v>45955</v>
      </c>
      <c r="D191" t="inlineStr">
        <is>
          <t>GÄVLEBORGS LÄN</t>
        </is>
      </c>
      <c r="E191" t="inlineStr">
        <is>
          <t>HUDIKSVALL</t>
        </is>
      </c>
      <c r="F191" t="inlineStr">
        <is>
          <t>Holmen skog AB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56458-2020</t>
        </is>
      </c>
      <c r="B192" s="1" t="n">
        <v>44137</v>
      </c>
      <c r="C192" s="1" t="n">
        <v>45955</v>
      </c>
      <c r="D192" t="inlineStr">
        <is>
          <t>GÄVLEBORGS LÄN</t>
        </is>
      </c>
      <c r="E192" t="inlineStr">
        <is>
          <t>HUDIKSVALL</t>
        </is>
      </c>
      <c r="F192" t="inlineStr">
        <is>
          <t>Sveaskog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5725-2024</t>
        </is>
      </c>
      <c r="B193" s="1" t="n">
        <v>45334.92503472222</v>
      </c>
      <c r="C193" s="1" t="n">
        <v>45955</v>
      </c>
      <c r="D193" t="inlineStr">
        <is>
          <t>GÄVLEBORGS LÄN</t>
        </is>
      </c>
      <c r="E193" t="inlineStr">
        <is>
          <t>HUDIKSVALL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47320-2023</t>
        </is>
      </c>
      <c r="B194" s="1" t="n">
        <v>45202.50706018518</v>
      </c>
      <c r="C194" s="1" t="n">
        <v>45955</v>
      </c>
      <c r="D194" t="inlineStr">
        <is>
          <t>GÄVLEBORGS LÄN</t>
        </is>
      </c>
      <c r="E194" t="inlineStr">
        <is>
          <t>HUDIKSVALL</t>
        </is>
      </c>
      <c r="F194" t="inlineStr">
        <is>
          <t>Holmen skog AB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47335-2023</t>
        </is>
      </c>
      <c r="B195" s="1" t="n">
        <v>45202.53678240741</v>
      </c>
      <c r="C195" s="1" t="n">
        <v>45955</v>
      </c>
      <c r="D195" t="inlineStr">
        <is>
          <t>GÄVLEBORGS LÄN</t>
        </is>
      </c>
      <c r="E195" t="inlineStr">
        <is>
          <t>HUDIKSVALL</t>
        </is>
      </c>
      <c r="F195" t="inlineStr">
        <is>
          <t>Holmen skog AB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23908-2021</t>
        </is>
      </c>
      <c r="B196" s="1" t="n">
        <v>44335.6046412037</v>
      </c>
      <c r="C196" s="1" t="n">
        <v>45955</v>
      </c>
      <c r="D196" t="inlineStr">
        <is>
          <t>GÄVLEBORGS LÄN</t>
        </is>
      </c>
      <c r="E196" t="inlineStr">
        <is>
          <t>HUDIKSVALL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23925-2021</t>
        </is>
      </c>
      <c r="B197" s="1" t="n">
        <v>44335</v>
      </c>
      <c r="C197" s="1" t="n">
        <v>45955</v>
      </c>
      <c r="D197" t="inlineStr">
        <is>
          <t>GÄVLEBORGS LÄN</t>
        </is>
      </c>
      <c r="E197" t="inlineStr">
        <is>
          <t>HUDIKSVALL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23930-2021</t>
        </is>
      </c>
      <c r="B198" s="1" t="n">
        <v>44335</v>
      </c>
      <c r="C198" s="1" t="n">
        <v>45955</v>
      </c>
      <c r="D198" t="inlineStr">
        <is>
          <t>GÄVLEBORGS LÄN</t>
        </is>
      </c>
      <c r="E198" t="inlineStr">
        <is>
          <t>HUDIKSVALL</t>
        </is>
      </c>
      <c r="G198" t="n">
        <v>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66584-2020</t>
        </is>
      </c>
      <c r="B199" s="1" t="n">
        <v>44179</v>
      </c>
      <c r="C199" s="1" t="n">
        <v>45955</v>
      </c>
      <c r="D199" t="inlineStr">
        <is>
          <t>GÄVLEBORGS LÄN</t>
        </is>
      </c>
      <c r="E199" t="inlineStr">
        <is>
          <t>HUDIKSVALL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35811-2021</t>
        </is>
      </c>
      <c r="B200" s="1" t="n">
        <v>44386</v>
      </c>
      <c r="C200" s="1" t="n">
        <v>45955</v>
      </c>
      <c r="D200" t="inlineStr">
        <is>
          <t>GÄVLEBORGS LÄN</t>
        </is>
      </c>
      <c r="E200" t="inlineStr">
        <is>
          <t>HUDIKSVALL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36408-2024</t>
        </is>
      </c>
      <c r="B201" s="1" t="n">
        <v>45535.83627314815</v>
      </c>
      <c r="C201" s="1" t="n">
        <v>45955</v>
      </c>
      <c r="D201" t="inlineStr">
        <is>
          <t>GÄVLEBORGS LÄN</t>
        </is>
      </c>
      <c r="E201" t="inlineStr">
        <is>
          <t>HUDIKSVALL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59773-2023</t>
        </is>
      </c>
      <c r="B202" s="1" t="n">
        <v>45257.42979166667</v>
      </c>
      <c r="C202" s="1" t="n">
        <v>45955</v>
      </c>
      <c r="D202" t="inlineStr">
        <is>
          <t>GÄVLEBORGS LÄN</t>
        </is>
      </c>
      <c r="E202" t="inlineStr">
        <is>
          <t>HUDIKSVALL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60626-2021</t>
        </is>
      </c>
      <c r="B203" s="1" t="n">
        <v>44496</v>
      </c>
      <c r="C203" s="1" t="n">
        <v>45955</v>
      </c>
      <c r="D203" t="inlineStr">
        <is>
          <t>GÄVLEBORGS LÄN</t>
        </is>
      </c>
      <c r="E203" t="inlineStr">
        <is>
          <t>HUDIKSVALL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33078-2021</t>
        </is>
      </c>
      <c r="B204" s="1" t="n">
        <v>44376.56015046296</v>
      </c>
      <c r="C204" s="1" t="n">
        <v>45955</v>
      </c>
      <c r="D204" t="inlineStr">
        <is>
          <t>GÄVLEBORGS LÄN</t>
        </is>
      </c>
      <c r="E204" t="inlineStr">
        <is>
          <t>HUDIKSVALL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8027-2024</t>
        </is>
      </c>
      <c r="B205" s="1" t="n">
        <v>45350</v>
      </c>
      <c r="C205" s="1" t="n">
        <v>45955</v>
      </c>
      <c r="D205" t="inlineStr">
        <is>
          <t>GÄVLEBORGS LÄN</t>
        </is>
      </c>
      <c r="E205" t="inlineStr">
        <is>
          <t>HUDIKSVALL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16849-2023</t>
        </is>
      </c>
      <c r="B206" s="1" t="n">
        <v>45033</v>
      </c>
      <c r="C206" s="1" t="n">
        <v>45955</v>
      </c>
      <c r="D206" t="inlineStr">
        <is>
          <t>GÄVLEBORGS LÄN</t>
        </is>
      </c>
      <c r="E206" t="inlineStr">
        <is>
          <t>HUDIKSVALL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57658-2021</t>
        </is>
      </c>
      <c r="B207" s="1" t="n">
        <v>44484</v>
      </c>
      <c r="C207" s="1" t="n">
        <v>45955</v>
      </c>
      <c r="D207" t="inlineStr">
        <is>
          <t>GÄVLEBORGS LÄN</t>
        </is>
      </c>
      <c r="E207" t="inlineStr">
        <is>
          <t>HUDIKSVALL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40593-2022</t>
        </is>
      </c>
      <c r="B208" s="1" t="n">
        <v>44823.83914351852</v>
      </c>
      <c r="C208" s="1" t="n">
        <v>45955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15.3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9427-2024</t>
        </is>
      </c>
      <c r="B209" s="1" t="n">
        <v>45359.46438657407</v>
      </c>
      <c r="C209" s="1" t="n">
        <v>45955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11842-2024</t>
        </is>
      </c>
      <c r="B210" s="1" t="n">
        <v>45376.3809837963</v>
      </c>
      <c r="C210" s="1" t="n">
        <v>45955</v>
      </c>
      <c r="D210" t="inlineStr">
        <is>
          <t>GÄVLEBORGS LÄN</t>
        </is>
      </c>
      <c r="E210" t="inlineStr">
        <is>
          <t>HUDIKSVALL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39258-2022</t>
        </is>
      </c>
      <c r="B211" s="1" t="n">
        <v>44817.62399305555</v>
      </c>
      <c r="C211" s="1" t="n">
        <v>45955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66468-2020</t>
        </is>
      </c>
      <c r="B212" s="1" t="n">
        <v>44176</v>
      </c>
      <c r="C212" s="1" t="n">
        <v>45955</v>
      </c>
      <c r="D212" t="inlineStr">
        <is>
          <t>GÄVLEBORGS LÄN</t>
        </is>
      </c>
      <c r="E212" t="inlineStr">
        <is>
          <t>HUDIKSVALL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23434-2021</t>
        </is>
      </c>
      <c r="B213" s="1" t="n">
        <v>44333</v>
      </c>
      <c r="C213" s="1" t="n">
        <v>45955</v>
      </c>
      <c r="D213" t="inlineStr">
        <is>
          <t>GÄVLEBORGS LÄN</t>
        </is>
      </c>
      <c r="E213" t="inlineStr">
        <is>
          <t>HUDIKSVALL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38018-2021</t>
        </is>
      </c>
      <c r="B214" s="1" t="n">
        <v>44404</v>
      </c>
      <c r="C214" s="1" t="n">
        <v>45955</v>
      </c>
      <c r="D214" t="inlineStr">
        <is>
          <t>GÄVLEBORGS LÄN</t>
        </is>
      </c>
      <c r="E214" t="inlineStr">
        <is>
          <t>HUDIKSVALL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45352-2021</t>
        </is>
      </c>
      <c r="B215" s="1" t="n">
        <v>44439</v>
      </c>
      <c r="C215" s="1" t="n">
        <v>45955</v>
      </c>
      <c r="D215" t="inlineStr">
        <is>
          <t>GÄVLEBORGS LÄN</t>
        </is>
      </c>
      <c r="E215" t="inlineStr">
        <is>
          <t>HUDIKSVALL</t>
        </is>
      </c>
      <c r="G215" t="n">
        <v>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16093-2024</t>
        </is>
      </c>
      <c r="B216" s="1" t="n">
        <v>45406.41305555555</v>
      </c>
      <c r="C216" s="1" t="n">
        <v>45955</v>
      </c>
      <c r="D216" t="inlineStr">
        <is>
          <t>GÄVLEBORGS LÄN</t>
        </is>
      </c>
      <c r="E216" t="inlineStr">
        <is>
          <t>HUDIKSVALL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31642-2021</t>
        </is>
      </c>
      <c r="B217" s="1" t="n">
        <v>44369</v>
      </c>
      <c r="C217" s="1" t="n">
        <v>45955</v>
      </c>
      <c r="D217" t="inlineStr">
        <is>
          <t>GÄVLEBORGS LÄN</t>
        </is>
      </c>
      <c r="E217" t="inlineStr">
        <is>
          <t>HUDIKSVALL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54173-2023</t>
        </is>
      </c>
      <c r="B218" s="1" t="n">
        <v>45232</v>
      </c>
      <c r="C218" s="1" t="n">
        <v>45955</v>
      </c>
      <c r="D218" t="inlineStr">
        <is>
          <t>GÄVLEBORGS LÄN</t>
        </is>
      </c>
      <c r="E218" t="inlineStr">
        <is>
          <t>HUDIKSVALL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16768-2024</t>
        </is>
      </c>
      <c r="B219" s="1" t="n">
        <v>45411.38644675926</v>
      </c>
      <c r="C219" s="1" t="n">
        <v>45955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16827-2024</t>
        </is>
      </c>
      <c r="B220" s="1" t="n">
        <v>45411.47578703704</v>
      </c>
      <c r="C220" s="1" t="n">
        <v>45955</v>
      </c>
      <c r="D220" t="inlineStr">
        <is>
          <t>GÄVLEBORGS LÄN</t>
        </is>
      </c>
      <c r="E220" t="inlineStr">
        <is>
          <t>HUDIKSVALL</t>
        </is>
      </c>
      <c r="F220" t="inlineStr">
        <is>
          <t>Holmen skog AB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42981-2022</t>
        </is>
      </c>
      <c r="B221" s="1" t="n">
        <v>44833.46821759259</v>
      </c>
      <c r="C221" s="1" t="n">
        <v>45955</v>
      </c>
      <c r="D221" t="inlineStr">
        <is>
          <t>GÄVLEBORGS LÄN</t>
        </is>
      </c>
      <c r="E221" t="inlineStr">
        <is>
          <t>HUDIKSVALL</t>
        </is>
      </c>
      <c r="F221" t="inlineStr">
        <is>
          <t>Holmen skog AB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52947-2022</t>
        </is>
      </c>
      <c r="B222" s="1" t="n">
        <v>44875.65561342592</v>
      </c>
      <c r="C222" s="1" t="n">
        <v>45955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4300-2024</t>
        </is>
      </c>
      <c r="B223" s="1" t="n">
        <v>45324.62636574074</v>
      </c>
      <c r="C223" s="1" t="n">
        <v>45955</v>
      </c>
      <c r="D223" t="inlineStr">
        <is>
          <t>GÄVLEBORGS LÄN</t>
        </is>
      </c>
      <c r="E223" t="inlineStr">
        <is>
          <t>HUDIKSVALL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54380-2021</t>
        </is>
      </c>
      <c r="B224" s="1" t="n">
        <v>44473</v>
      </c>
      <c r="C224" s="1" t="n">
        <v>45955</v>
      </c>
      <c r="D224" t="inlineStr">
        <is>
          <t>GÄVLEBORGS LÄN</t>
        </is>
      </c>
      <c r="E224" t="inlineStr">
        <is>
          <t>HUDIKSVALL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56637-2022</t>
        </is>
      </c>
      <c r="B225" s="1" t="n">
        <v>44893.61770833333</v>
      </c>
      <c r="C225" s="1" t="n">
        <v>45955</v>
      </c>
      <c r="D225" t="inlineStr">
        <is>
          <t>GÄVLEBORGS LÄN</t>
        </is>
      </c>
      <c r="E225" t="inlineStr">
        <is>
          <t>HUDIKSVALL</t>
        </is>
      </c>
      <c r="F225" t="inlineStr">
        <is>
          <t>Holmen skog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65563-2020</t>
        </is>
      </c>
      <c r="B226" s="1" t="n">
        <v>44173</v>
      </c>
      <c r="C226" s="1" t="n">
        <v>45955</v>
      </c>
      <c r="D226" t="inlineStr">
        <is>
          <t>GÄVLEBORGS LÄN</t>
        </is>
      </c>
      <c r="E226" t="inlineStr">
        <is>
          <t>HUDIKSVALL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17342-2022</t>
        </is>
      </c>
      <c r="B227" s="1" t="n">
        <v>44678.54438657407</v>
      </c>
      <c r="C227" s="1" t="n">
        <v>45955</v>
      </c>
      <c r="D227" t="inlineStr">
        <is>
          <t>GÄVLEBORGS LÄN</t>
        </is>
      </c>
      <c r="E227" t="inlineStr">
        <is>
          <t>HUDIKSVALL</t>
        </is>
      </c>
      <c r="F227" t="inlineStr">
        <is>
          <t>Holmen skog AB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21877-2022</t>
        </is>
      </c>
      <c r="B228" s="1" t="n">
        <v>44711</v>
      </c>
      <c r="C228" s="1" t="n">
        <v>45955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56123-2020</t>
        </is>
      </c>
      <c r="B229" s="1" t="n">
        <v>44133</v>
      </c>
      <c r="C229" s="1" t="n">
        <v>45955</v>
      </c>
      <c r="D229" t="inlineStr">
        <is>
          <t>GÄVLEBORGS LÄN</t>
        </is>
      </c>
      <c r="E229" t="inlineStr">
        <is>
          <t>HUDIKSVALL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11107-2024</t>
        </is>
      </c>
      <c r="B230" s="1" t="n">
        <v>45371.35532407407</v>
      </c>
      <c r="C230" s="1" t="n">
        <v>45955</v>
      </c>
      <c r="D230" t="inlineStr">
        <is>
          <t>GÄVLEBORGS LÄN</t>
        </is>
      </c>
      <c r="E230" t="inlineStr">
        <is>
          <t>HUDIKSVALL</t>
        </is>
      </c>
      <c r="F230" t="inlineStr">
        <is>
          <t>Holmen skog AB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55487-2020</t>
        </is>
      </c>
      <c r="B231" s="1" t="n">
        <v>44131</v>
      </c>
      <c r="C231" s="1" t="n">
        <v>45955</v>
      </c>
      <c r="D231" t="inlineStr">
        <is>
          <t>GÄVLEBORGS LÄN</t>
        </is>
      </c>
      <c r="E231" t="inlineStr">
        <is>
          <t>HUDIKSVALL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30589-2022</t>
        </is>
      </c>
      <c r="B232" s="1" t="n">
        <v>44762.68552083334</v>
      </c>
      <c r="C232" s="1" t="n">
        <v>45955</v>
      </c>
      <c r="D232" t="inlineStr">
        <is>
          <t>GÄVLEBORGS LÄN</t>
        </is>
      </c>
      <c r="E232" t="inlineStr">
        <is>
          <t>HUDIKSVALL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57369-2021</t>
        </is>
      </c>
      <c r="B233" s="1" t="n">
        <v>44483</v>
      </c>
      <c r="C233" s="1" t="n">
        <v>45955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29450-2021</t>
        </is>
      </c>
      <c r="B234" s="1" t="n">
        <v>44361</v>
      </c>
      <c r="C234" s="1" t="n">
        <v>45955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19655-2021</t>
        </is>
      </c>
      <c r="B235" s="1" t="n">
        <v>44312</v>
      </c>
      <c r="C235" s="1" t="n">
        <v>45955</v>
      </c>
      <c r="D235" t="inlineStr">
        <is>
          <t>GÄVLEBORGS LÄN</t>
        </is>
      </c>
      <c r="E235" t="inlineStr">
        <is>
          <t>HUDIKSVALL</t>
        </is>
      </c>
      <c r="F235" t="inlineStr">
        <is>
          <t>Holmen skog AB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9366-2024</t>
        </is>
      </c>
      <c r="B236" s="1" t="n">
        <v>45359.34866898148</v>
      </c>
      <c r="C236" s="1" t="n">
        <v>45955</v>
      </c>
      <c r="D236" t="inlineStr">
        <is>
          <t>GÄVLEBORGS LÄN</t>
        </is>
      </c>
      <c r="E236" t="inlineStr">
        <is>
          <t>HUDIKSVALL</t>
        </is>
      </c>
      <c r="F236" t="inlineStr">
        <is>
          <t>Holmen skog AB</t>
        </is>
      </c>
      <c r="G236" t="n">
        <v>13.6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13734-2022</t>
        </is>
      </c>
      <c r="B237" s="1" t="n">
        <v>44649</v>
      </c>
      <c r="C237" s="1" t="n">
        <v>45955</v>
      </c>
      <c r="D237" t="inlineStr">
        <is>
          <t>GÄVLEBORGS LÄN</t>
        </is>
      </c>
      <c r="E237" t="inlineStr">
        <is>
          <t>HUDIKSVALL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11409-2024</t>
        </is>
      </c>
      <c r="B238" s="1" t="n">
        <v>45372.46600694444</v>
      </c>
      <c r="C238" s="1" t="n">
        <v>45955</v>
      </c>
      <c r="D238" t="inlineStr">
        <is>
          <t>GÄVLEBORGS LÄN</t>
        </is>
      </c>
      <c r="E238" t="inlineStr">
        <is>
          <t>HUDIKSVALL</t>
        </is>
      </c>
      <c r="F238" t="inlineStr">
        <is>
          <t>Holmen skog AB</t>
        </is>
      </c>
      <c r="G238" t="n">
        <v>8.199999999999999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44181-2022</t>
        </is>
      </c>
      <c r="B239" s="1" t="n">
        <v>44839.45443287037</v>
      </c>
      <c r="C239" s="1" t="n">
        <v>45955</v>
      </c>
      <c r="D239" t="inlineStr">
        <is>
          <t>GÄVLEBORGS LÄN</t>
        </is>
      </c>
      <c r="E239" t="inlineStr">
        <is>
          <t>HUDIKSVALL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18912-2025</t>
        </is>
      </c>
      <c r="B240" s="1" t="n">
        <v>45764.46554398148</v>
      </c>
      <c r="C240" s="1" t="n">
        <v>45955</v>
      </c>
      <c r="D240" t="inlineStr">
        <is>
          <t>GÄVLEBORGS LÄN</t>
        </is>
      </c>
      <c r="E240" t="inlineStr">
        <is>
          <t>HUDIKSVALL</t>
        </is>
      </c>
      <c r="F240" t="inlineStr">
        <is>
          <t>Holmen skog AB</t>
        </is>
      </c>
      <c r="G240" t="n">
        <v>16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19100-2021</t>
        </is>
      </c>
      <c r="B241" s="1" t="n">
        <v>44308</v>
      </c>
      <c r="C241" s="1" t="n">
        <v>45955</v>
      </c>
      <c r="D241" t="inlineStr">
        <is>
          <t>GÄVLEBORGS LÄN</t>
        </is>
      </c>
      <c r="E241" t="inlineStr">
        <is>
          <t>HUDIKSVALL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56597-2020</t>
        </is>
      </c>
      <c r="B242" s="1" t="n">
        <v>44137</v>
      </c>
      <c r="C242" s="1" t="n">
        <v>45955</v>
      </c>
      <c r="D242" t="inlineStr">
        <is>
          <t>GÄVLEBORGS LÄN</t>
        </is>
      </c>
      <c r="E242" t="inlineStr">
        <is>
          <t>HUDIKSVALL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68599-2020</t>
        </is>
      </c>
      <c r="B243" s="1" t="n">
        <v>44186</v>
      </c>
      <c r="C243" s="1" t="n">
        <v>45955</v>
      </c>
      <c r="D243" t="inlineStr">
        <is>
          <t>GÄVLEBORGS LÄN</t>
        </is>
      </c>
      <c r="E243" t="inlineStr">
        <is>
          <t>HUDIKSVALL</t>
        </is>
      </c>
      <c r="F243" t="inlineStr">
        <is>
          <t>Kommuner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1707-2022</t>
        </is>
      </c>
      <c r="B244" s="1" t="n">
        <v>44574</v>
      </c>
      <c r="C244" s="1" t="n">
        <v>45955</v>
      </c>
      <c r="D244" t="inlineStr">
        <is>
          <t>GÄVLEBORGS LÄN</t>
        </is>
      </c>
      <c r="E244" t="inlineStr">
        <is>
          <t>HUDIKSVALL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11532-2024</t>
        </is>
      </c>
      <c r="B245" s="1" t="n">
        <v>45372.92857638889</v>
      </c>
      <c r="C245" s="1" t="n">
        <v>45955</v>
      </c>
      <c r="D245" t="inlineStr">
        <is>
          <t>GÄVLEBORGS LÄN</t>
        </is>
      </c>
      <c r="E245" t="inlineStr">
        <is>
          <t>HUDIKSVALL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15963-2025</t>
        </is>
      </c>
      <c r="B246" s="1" t="n">
        <v>45749</v>
      </c>
      <c r="C246" s="1" t="n">
        <v>45955</v>
      </c>
      <c r="D246" t="inlineStr">
        <is>
          <t>GÄVLEBORGS LÄN</t>
        </is>
      </c>
      <c r="E246" t="inlineStr">
        <is>
          <t>HUDIKSVALL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54171-2023</t>
        </is>
      </c>
      <c r="B247" s="1" t="n">
        <v>45232.48421296296</v>
      </c>
      <c r="C247" s="1" t="n">
        <v>45955</v>
      </c>
      <c r="D247" t="inlineStr">
        <is>
          <t>GÄVLEBORGS LÄN</t>
        </is>
      </c>
      <c r="E247" t="inlineStr">
        <is>
          <t>HUDIKSVALL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56894-2023</t>
        </is>
      </c>
      <c r="B248" s="1" t="n">
        <v>45244.56226851852</v>
      </c>
      <c r="C248" s="1" t="n">
        <v>45955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59742-2022</t>
        </is>
      </c>
      <c r="B249" s="1" t="n">
        <v>44908</v>
      </c>
      <c r="C249" s="1" t="n">
        <v>45955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8595-2023</t>
        </is>
      </c>
      <c r="B250" s="1" t="n">
        <v>44977</v>
      </c>
      <c r="C250" s="1" t="n">
        <v>45955</v>
      </c>
      <c r="D250" t="inlineStr">
        <is>
          <t>GÄVLEBORGS LÄN</t>
        </is>
      </c>
      <c r="E250" t="inlineStr">
        <is>
          <t>HUDIKSVALL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57967-2022</t>
        </is>
      </c>
      <c r="B251" s="1" t="n">
        <v>44900.43909722222</v>
      </c>
      <c r="C251" s="1" t="n">
        <v>45955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39690-2021</t>
        </is>
      </c>
      <c r="B252" s="1" t="n">
        <v>44417.45425925926</v>
      </c>
      <c r="C252" s="1" t="n">
        <v>45955</v>
      </c>
      <c r="D252" t="inlineStr">
        <is>
          <t>GÄVLEBORGS LÄN</t>
        </is>
      </c>
      <c r="E252" t="inlineStr">
        <is>
          <t>HUDIKSVALL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21688-2021</t>
        </is>
      </c>
      <c r="B253" s="1" t="n">
        <v>44322</v>
      </c>
      <c r="C253" s="1" t="n">
        <v>45955</v>
      </c>
      <c r="D253" t="inlineStr">
        <is>
          <t>GÄVLEBORGS LÄN</t>
        </is>
      </c>
      <c r="E253" t="inlineStr">
        <is>
          <t>HUDIKSVALL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43578-2022</t>
        </is>
      </c>
      <c r="B254" s="1" t="n">
        <v>44837.45850694444</v>
      </c>
      <c r="C254" s="1" t="n">
        <v>45955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54209-2024</t>
        </is>
      </c>
      <c r="B255" s="1" t="n">
        <v>45616.6565162037</v>
      </c>
      <c r="C255" s="1" t="n">
        <v>45955</v>
      </c>
      <c r="D255" t="inlineStr">
        <is>
          <t>GÄVLEBORGS LÄN</t>
        </is>
      </c>
      <c r="E255" t="inlineStr">
        <is>
          <t>HUDIKSVALL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54126-2021</t>
        </is>
      </c>
      <c r="B256" s="1" t="n">
        <v>44470.51221064815</v>
      </c>
      <c r="C256" s="1" t="n">
        <v>45955</v>
      </c>
      <c r="D256" t="inlineStr">
        <is>
          <t>GÄVLEBORGS LÄN</t>
        </is>
      </c>
      <c r="E256" t="inlineStr">
        <is>
          <t>HUDIKSVALL</t>
        </is>
      </c>
      <c r="G256" t="n">
        <v>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53435-2023</t>
        </is>
      </c>
      <c r="B257" s="1" t="n">
        <v>45229.92756944444</v>
      </c>
      <c r="C257" s="1" t="n">
        <v>45955</v>
      </c>
      <c r="D257" t="inlineStr">
        <is>
          <t>GÄVLEBORGS LÄN</t>
        </is>
      </c>
      <c r="E257" t="inlineStr">
        <is>
          <t>HUDIKSVALL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42136-2024</t>
        </is>
      </c>
      <c r="B258" s="1" t="n">
        <v>45562.41775462963</v>
      </c>
      <c r="C258" s="1" t="n">
        <v>45955</v>
      </c>
      <c r="D258" t="inlineStr">
        <is>
          <t>GÄVLEBORGS LÄN</t>
        </is>
      </c>
      <c r="E258" t="inlineStr">
        <is>
          <t>HUDIKSVALL</t>
        </is>
      </c>
      <c r="F258" t="inlineStr">
        <is>
          <t>Holmen skog AB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37638-2022</t>
        </is>
      </c>
      <c r="B259" s="1" t="n">
        <v>44810</v>
      </c>
      <c r="C259" s="1" t="n">
        <v>45955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37681-2022</t>
        </is>
      </c>
      <c r="B260" s="1" t="n">
        <v>44810</v>
      </c>
      <c r="C260" s="1" t="n">
        <v>45955</v>
      </c>
      <c r="D260" t="inlineStr">
        <is>
          <t>GÄVLEBORGS LÄN</t>
        </is>
      </c>
      <c r="E260" t="inlineStr">
        <is>
          <t>HUDIKSVALL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48645-2024</t>
        </is>
      </c>
      <c r="B261" s="1" t="n">
        <v>45593.47621527778</v>
      </c>
      <c r="C261" s="1" t="n">
        <v>45955</v>
      </c>
      <c r="D261" t="inlineStr">
        <is>
          <t>GÄVLEBORGS LÄN</t>
        </is>
      </c>
      <c r="E261" t="inlineStr">
        <is>
          <t>HUDIKSVALL</t>
        </is>
      </c>
      <c r="G261" t="n">
        <v>5.9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30122-2023</t>
        </is>
      </c>
      <c r="B262" s="1" t="n">
        <v>45110</v>
      </c>
      <c r="C262" s="1" t="n">
        <v>45955</v>
      </c>
      <c r="D262" t="inlineStr">
        <is>
          <t>GÄVLEBORGS LÄN</t>
        </is>
      </c>
      <c r="E262" t="inlineStr">
        <is>
          <t>HUDIKSVALL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20602-2022</t>
        </is>
      </c>
      <c r="B263" s="1" t="n">
        <v>44700</v>
      </c>
      <c r="C263" s="1" t="n">
        <v>45955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44109-2023</t>
        </is>
      </c>
      <c r="B264" s="1" t="n">
        <v>45188.43717592592</v>
      </c>
      <c r="C264" s="1" t="n">
        <v>45955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7.2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25596-2024</t>
        </is>
      </c>
      <c r="B265" s="1" t="n">
        <v>45463.62259259259</v>
      </c>
      <c r="C265" s="1" t="n">
        <v>45955</v>
      </c>
      <c r="D265" t="inlineStr">
        <is>
          <t>GÄVLEBORGS LÄN</t>
        </is>
      </c>
      <c r="E265" t="inlineStr">
        <is>
          <t>HUDIKSVALL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11817-2024</t>
        </is>
      </c>
      <c r="B266" s="1" t="n">
        <v>45376.33392361111</v>
      </c>
      <c r="C266" s="1" t="n">
        <v>45955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6.2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5870-2025</t>
        </is>
      </c>
      <c r="B267" s="1" t="n">
        <v>45695.36047453704</v>
      </c>
      <c r="C267" s="1" t="n">
        <v>45955</v>
      </c>
      <c r="D267" t="inlineStr">
        <is>
          <t>GÄVLEBORGS LÄN</t>
        </is>
      </c>
      <c r="E267" t="inlineStr">
        <is>
          <t>HUDIKSVALL</t>
        </is>
      </c>
      <c r="F267" t="inlineStr">
        <is>
          <t>Holmen skog AB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20024-2024</t>
        </is>
      </c>
      <c r="B268" s="1" t="n">
        <v>45434.3034837963</v>
      </c>
      <c r="C268" s="1" t="n">
        <v>45955</v>
      </c>
      <c r="D268" t="inlineStr">
        <is>
          <t>GÄVLEBORGS LÄN</t>
        </is>
      </c>
      <c r="E268" t="inlineStr">
        <is>
          <t>HUDIKSVALL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14088-2025</t>
        </is>
      </c>
      <c r="B269" s="1" t="n">
        <v>45740.44287037037</v>
      </c>
      <c r="C269" s="1" t="n">
        <v>45955</v>
      </c>
      <c r="D269" t="inlineStr">
        <is>
          <t>GÄVLEBORGS LÄN</t>
        </is>
      </c>
      <c r="E269" t="inlineStr">
        <is>
          <t>HUDIKSVALL</t>
        </is>
      </c>
      <c r="G269" t="n">
        <v>12.8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52014-2023</t>
        </is>
      </c>
      <c r="B270" s="1" t="n">
        <v>45223.60538194444</v>
      </c>
      <c r="C270" s="1" t="n">
        <v>45955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59798-2022</t>
        </is>
      </c>
      <c r="B271" s="1" t="n">
        <v>44908.5655787037</v>
      </c>
      <c r="C271" s="1" t="n">
        <v>45955</v>
      </c>
      <c r="D271" t="inlineStr">
        <is>
          <t>GÄVLEBORGS LÄN</t>
        </is>
      </c>
      <c r="E271" t="inlineStr">
        <is>
          <t>HUDIKSVALL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42659-2024</t>
        </is>
      </c>
      <c r="B272" s="1" t="n">
        <v>45566.33751157407</v>
      </c>
      <c r="C272" s="1" t="n">
        <v>45955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10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37778-2024</t>
        </is>
      </c>
      <c r="B273" s="1" t="n">
        <v>45542</v>
      </c>
      <c r="C273" s="1" t="n">
        <v>45955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30134-2024</t>
        </is>
      </c>
      <c r="B274" s="1" t="n">
        <v>45489</v>
      </c>
      <c r="C274" s="1" t="n">
        <v>45955</v>
      </c>
      <c r="D274" t="inlineStr">
        <is>
          <t>GÄVLEBORGS LÄN</t>
        </is>
      </c>
      <c r="E274" t="inlineStr">
        <is>
          <t>HUDIKSVALL</t>
        </is>
      </c>
      <c r="F274" t="inlineStr">
        <is>
          <t>Holmen skog AB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50306-2024</t>
        </is>
      </c>
      <c r="B275" s="1" t="n">
        <v>45600.64725694444</v>
      </c>
      <c r="C275" s="1" t="n">
        <v>45955</v>
      </c>
      <c r="D275" t="inlineStr">
        <is>
          <t>GÄVLEBORGS LÄN</t>
        </is>
      </c>
      <c r="E275" t="inlineStr">
        <is>
          <t>HUDIKSVALL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57716-2022</t>
        </is>
      </c>
      <c r="B276" s="1" t="n">
        <v>44897</v>
      </c>
      <c r="C276" s="1" t="n">
        <v>45955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61611-2023</t>
        </is>
      </c>
      <c r="B277" s="1" t="n">
        <v>45265.5184375</v>
      </c>
      <c r="C277" s="1" t="n">
        <v>45955</v>
      </c>
      <c r="D277" t="inlineStr">
        <is>
          <t>GÄVLEBORGS LÄN</t>
        </is>
      </c>
      <c r="E277" t="inlineStr">
        <is>
          <t>HUDIKSVALL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13490-2024</t>
        </is>
      </c>
      <c r="B278" s="1" t="n">
        <v>45387.61716435185</v>
      </c>
      <c r="C278" s="1" t="n">
        <v>45955</v>
      </c>
      <c r="D278" t="inlineStr">
        <is>
          <t>GÄVLEBORGS LÄN</t>
        </is>
      </c>
      <c r="E278" t="inlineStr">
        <is>
          <t>HUDIKSVALL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24201-2023</t>
        </is>
      </c>
      <c r="B279" s="1" t="n">
        <v>45079</v>
      </c>
      <c r="C279" s="1" t="n">
        <v>45955</v>
      </c>
      <c r="D279" t="inlineStr">
        <is>
          <t>GÄVLEBORGS LÄN</t>
        </is>
      </c>
      <c r="E279" t="inlineStr">
        <is>
          <t>HUDIKSVALL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54625-2023</t>
        </is>
      </c>
      <c r="B280" s="1" t="n">
        <v>45234</v>
      </c>
      <c r="C280" s="1" t="n">
        <v>45955</v>
      </c>
      <c r="D280" t="inlineStr">
        <is>
          <t>GÄVLEBORGS LÄN</t>
        </is>
      </c>
      <c r="E280" t="inlineStr">
        <is>
          <t>HUDIKSVALL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38633-2025</t>
        </is>
      </c>
      <c r="B281" s="1" t="n">
        <v>45884.5646875</v>
      </c>
      <c r="C281" s="1" t="n">
        <v>45955</v>
      </c>
      <c r="D281" t="inlineStr">
        <is>
          <t>GÄVLEBORGS LÄN</t>
        </is>
      </c>
      <c r="E281" t="inlineStr">
        <is>
          <t>HUDIKSVALL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58473-2024</t>
        </is>
      </c>
      <c r="B282" s="1" t="n">
        <v>45635.37916666667</v>
      </c>
      <c r="C282" s="1" t="n">
        <v>45955</v>
      </c>
      <c r="D282" t="inlineStr">
        <is>
          <t>GÄVLEBORGS LÄN</t>
        </is>
      </c>
      <c r="E282" t="inlineStr">
        <is>
          <t>HUDIKSVALL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60942-2024</t>
        </is>
      </c>
      <c r="B283" s="1" t="n">
        <v>45645.37174768518</v>
      </c>
      <c r="C283" s="1" t="n">
        <v>45955</v>
      </c>
      <c r="D283" t="inlineStr">
        <is>
          <t>GÄVLEBORGS LÄN</t>
        </is>
      </c>
      <c r="E283" t="inlineStr">
        <is>
          <t>HUDIKSVALL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55445-2024</t>
        </is>
      </c>
      <c r="B284" s="1" t="n">
        <v>45622.41517361111</v>
      </c>
      <c r="C284" s="1" t="n">
        <v>45955</v>
      </c>
      <c r="D284" t="inlineStr">
        <is>
          <t>GÄVLEBORGS LÄN</t>
        </is>
      </c>
      <c r="E284" t="inlineStr">
        <is>
          <t>HUDIKSVALL</t>
        </is>
      </c>
      <c r="G284" t="n">
        <v>7.2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104-2023</t>
        </is>
      </c>
      <c r="B285" s="1" t="n">
        <v>44928.48064814815</v>
      </c>
      <c r="C285" s="1" t="n">
        <v>45955</v>
      </c>
      <c r="D285" t="inlineStr">
        <is>
          <t>GÄVLEBORGS LÄN</t>
        </is>
      </c>
      <c r="E285" t="inlineStr">
        <is>
          <t>HUDIKSVALL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44168-2022</t>
        </is>
      </c>
      <c r="B286" s="1" t="n">
        <v>44839.44467592592</v>
      </c>
      <c r="C286" s="1" t="n">
        <v>45955</v>
      </c>
      <c r="D286" t="inlineStr">
        <is>
          <t>GÄVLEBORGS LÄN</t>
        </is>
      </c>
      <c r="E286" t="inlineStr">
        <is>
          <t>HUDIKSVALL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12846-2024</t>
        </is>
      </c>
      <c r="B287" s="1" t="n">
        <v>45384.80761574074</v>
      </c>
      <c r="C287" s="1" t="n">
        <v>45955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7114-2025</t>
        </is>
      </c>
      <c r="B288" s="1" t="n">
        <v>45702.30924768518</v>
      </c>
      <c r="C288" s="1" t="n">
        <v>45955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57909-2024</t>
        </is>
      </c>
      <c r="B289" s="1" t="n">
        <v>45631.49298611111</v>
      </c>
      <c r="C289" s="1" t="n">
        <v>45955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9601-2025</t>
        </is>
      </c>
      <c r="B290" s="1" t="n">
        <v>45715.65280092593</v>
      </c>
      <c r="C290" s="1" t="n">
        <v>45955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55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59856-2022</t>
        </is>
      </c>
      <c r="B291" s="1" t="n">
        <v>44908</v>
      </c>
      <c r="C291" s="1" t="n">
        <v>45955</v>
      </c>
      <c r="D291" t="inlineStr">
        <is>
          <t>GÄVLEBORGS LÄN</t>
        </is>
      </c>
      <c r="E291" t="inlineStr">
        <is>
          <t>HUDIKSVALL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43010-2022</t>
        </is>
      </c>
      <c r="B292" s="1" t="n">
        <v>44833.55001157407</v>
      </c>
      <c r="C292" s="1" t="n">
        <v>45955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11373-2024</t>
        </is>
      </c>
      <c r="B293" s="1" t="n">
        <v>45372.42395833333</v>
      </c>
      <c r="C293" s="1" t="n">
        <v>45955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5.3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47995-2024</t>
        </is>
      </c>
      <c r="B294" s="1" t="n">
        <v>45589.4359375</v>
      </c>
      <c r="C294" s="1" t="n">
        <v>45955</v>
      </c>
      <c r="D294" t="inlineStr">
        <is>
          <t>GÄVLEBORGS LÄN</t>
        </is>
      </c>
      <c r="E294" t="inlineStr">
        <is>
          <t>HUDIKSVALL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6949-2025</t>
        </is>
      </c>
      <c r="B295" s="1" t="n">
        <v>45701</v>
      </c>
      <c r="C295" s="1" t="n">
        <v>45955</v>
      </c>
      <c r="D295" t="inlineStr">
        <is>
          <t>GÄVLEBORGS LÄN</t>
        </is>
      </c>
      <c r="E295" t="inlineStr">
        <is>
          <t>HUDIKSVALL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35071-2024</t>
        </is>
      </c>
      <c r="B296" s="1" t="n">
        <v>45527.66324074074</v>
      </c>
      <c r="C296" s="1" t="n">
        <v>45955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35081-2024</t>
        </is>
      </c>
      <c r="B297" s="1" t="n">
        <v>45527.67694444444</v>
      </c>
      <c r="C297" s="1" t="n">
        <v>45955</v>
      </c>
      <c r="D297" t="inlineStr">
        <is>
          <t>GÄVLEBORGS LÄN</t>
        </is>
      </c>
      <c r="E297" t="inlineStr">
        <is>
          <t>HUDIKSVALL</t>
        </is>
      </c>
      <c r="F297" t="inlineStr">
        <is>
          <t>Holmen skog AB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23928-2023</t>
        </is>
      </c>
      <c r="B298" s="1" t="n">
        <v>45078</v>
      </c>
      <c r="C298" s="1" t="n">
        <v>45955</v>
      </c>
      <c r="D298" t="inlineStr">
        <is>
          <t>GÄVLEBORGS LÄN</t>
        </is>
      </c>
      <c r="E298" t="inlineStr">
        <is>
          <t>HUDIKSVALL</t>
        </is>
      </c>
      <c r="F298" t="inlineStr">
        <is>
          <t>Holmen skog AB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44813-2024</t>
        </is>
      </c>
      <c r="B299" s="1" t="n">
        <v>45574</v>
      </c>
      <c r="C299" s="1" t="n">
        <v>45955</v>
      </c>
      <c r="D299" t="inlineStr">
        <is>
          <t>GÄVLEBORGS LÄN</t>
        </is>
      </c>
      <c r="E299" t="inlineStr">
        <is>
          <t>HUDIKSVALL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45380-2024</t>
        </is>
      </c>
      <c r="B300" s="1" t="n">
        <v>45576.5243287037</v>
      </c>
      <c r="C300" s="1" t="n">
        <v>45955</v>
      </c>
      <c r="D300" t="inlineStr">
        <is>
          <t>GÄVLEBORGS LÄN</t>
        </is>
      </c>
      <c r="E300" t="inlineStr">
        <is>
          <t>HUDIKSVALL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73458-2021</t>
        </is>
      </c>
      <c r="B301" s="1" t="n">
        <v>44551.58166666667</v>
      </c>
      <c r="C301" s="1" t="n">
        <v>45955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20932-2025</t>
        </is>
      </c>
      <c r="B302" s="1" t="n">
        <v>45777.42674768518</v>
      </c>
      <c r="C302" s="1" t="n">
        <v>45955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10193-2023</t>
        </is>
      </c>
      <c r="B303" s="1" t="n">
        <v>44986</v>
      </c>
      <c r="C303" s="1" t="n">
        <v>45955</v>
      </c>
      <c r="D303" t="inlineStr">
        <is>
          <t>GÄVLEBORGS LÄN</t>
        </is>
      </c>
      <c r="E303" t="inlineStr">
        <is>
          <t>HUDIKSVALL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29592-2023</t>
        </is>
      </c>
      <c r="B304" s="1" t="n">
        <v>45106</v>
      </c>
      <c r="C304" s="1" t="n">
        <v>45955</v>
      </c>
      <c r="D304" t="inlineStr">
        <is>
          <t>GÄVLEBORGS LÄN</t>
        </is>
      </c>
      <c r="E304" t="inlineStr">
        <is>
          <t>HUDIKSVALL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4505-2024</t>
        </is>
      </c>
      <c r="B305" s="1" t="n">
        <v>45327</v>
      </c>
      <c r="C305" s="1" t="n">
        <v>45955</v>
      </c>
      <c r="D305" t="inlineStr">
        <is>
          <t>GÄVLEBORGS LÄN</t>
        </is>
      </c>
      <c r="E305" t="inlineStr">
        <is>
          <t>HUDIKSVALL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2010-2023</t>
        </is>
      </c>
      <c r="B306" s="1" t="n">
        <v>44939</v>
      </c>
      <c r="C306" s="1" t="n">
        <v>45955</v>
      </c>
      <c r="D306" t="inlineStr">
        <is>
          <t>GÄVLEBORGS LÄN</t>
        </is>
      </c>
      <c r="E306" t="inlineStr">
        <is>
          <t>HUDIKSVALL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364-2024</t>
        </is>
      </c>
      <c r="B307" s="1" t="n">
        <v>45295.92856481481</v>
      </c>
      <c r="C307" s="1" t="n">
        <v>45955</v>
      </c>
      <c r="D307" t="inlineStr">
        <is>
          <t>GÄVLEBORGS LÄN</t>
        </is>
      </c>
      <c r="E307" t="inlineStr">
        <is>
          <t>HUDIKSVALL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35879-2024</t>
        </is>
      </c>
      <c r="B308" s="1" t="n">
        <v>45533.35337962963</v>
      </c>
      <c r="C308" s="1" t="n">
        <v>45955</v>
      </c>
      <c r="D308" t="inlineStr">
        <is>
          <t>GÄVLEBORGS LÄN</t>
        </is>
      </c>
      <c r="E308" t="inlineStr">
        <is>
          <t>HUDIKSVALL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61207-2022</t>
        </is>
      </c>
      <c r="B309" s="1" t="n">
        <v>44915.53925925926</v>
      </c>
      <c r="C309" s="1" t="n">
        <v>45955</v>
      </c>
      <c r="D309" t="inlineStr">
        <is>
          <t>GÄVLEBORGS LÄN</t>
        </is>
      </c>
      <c r="E309" t="inlineStr">
        <is>
          <t>HUDIKSVALL</t>
        </is>
      </c>
      <c r="F309" t="inlineStr">
        <is>
          <t>Holmen skog AB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21369-2025</t>
        </is>
      </c>
      <c r="B310" s="1" t="n">
        <v>45782.44831018519</v>
      </c>
      <c r="C310" s="1" t="n">
        <v>45955</v>
      </c>
      <c r="D310" t="inlineStr">
        <is>
          <t>GÄVLEBORGS LÄN</t>
        </is>
      </c>
      <c r="E310" t="inlineStr">
        <is>
          <t>HUDIKSVALL</t>
        </is>
      </c>
      <c r="F310" t="inlineStr">
        <is>
          <t>Holmen skog AB</t>
        </is>
      </c>
      <c r="G310" t="n">
        <v>26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28174-2023</t>
        </is>
      </c>
      <c r="B311" s="1" t="n">
        <v>45099</v>
      </c>
      <c r="C311" s="1" t="n">
        <v>45955</v>
      </c>
      <c r="D311" t="inlineStr">
        <is>
          <t>GÄVLEBORGS LÄN</t>
        </is>
      </c>
      <c r="E311" t="inlineStr">
        <is>
          <t>HUDIKSVALL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32308-2024</t>
        </is>
      </c>
      <c r="B312" s="1" t="n">
        <v>45512.45641203703</v>
      </c>
      <c r="C312" s="1" t="n">
        <v>45955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39156-2021</t>
        </is>
      </c>
      <c r="B313" s="1" t="n">
        <v>44412.7115162037</v>
      </c>
      <c r="C313" s="1" t="n">
        <v>45955</v>
      </c>
      <c r="D313" t="inlineStr">
        <is>
          <t>GÄVLEBORGS LÄN</t>
        </is>
      </c>
      <c r="E313" t="inlineStr">
        <is>
          <t>HUDIKSVALL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21200-2025</t>
        </is>
      </c>
      <c r="B314" s="1" t="n">
        <v>45779.4734837963</v>
      </c>
      <c r="C314" s="1" t="n">
        <v>45955</v>
      </c>
      <c r="D314" t="inlineStr">
        <is>
          <t>GÄVLEBORGS LÄN</t>
        </is>
      </c>
      <c r="E314" t="inlineStr">
        <is>
          <t>HUDIKSVALL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61774-2023</t>
        </is>
      </c>
      <c r="B315" s="1" t="n">
        <v>45265</v>
      </c>
      <c r="C315" s="1" t="n">
        <v>45955</v>
      </c>
      <c r="D315" t="inlineStr">
        <is>
          <t>GÄVLEBORGS LÄN</t>
        </is>
      </c>
      <c r="E315" t="inlineStr">
        <is>
          <t>HUDIKSVALL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60194-2023</t>
        </is>
      </c>
      <c r="B316" s="1" t="n">
        <v>45258.58299768518</v>
      </c>
      <c r="C316" s="1" t="n">
        <v>45955</v>
      </c>
      <c r="D316" t="inlineStr">
        <is>
          <t>GÄVLEBORGS LÄN</t>
        </is>
      </c>
      <c r="E316" t="inlineStr">
        <is>
          <t>HUDIKSVALL</t>
        </is>
      </c>
      <c r="F316" t="inlineStr">
        <is>
          <t>Holmen skog AB</t>
        </is>
      </c>
      <c r="G316" t="n">
        <v>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21505-2025</t>
        </is>
      </c>
      <c r="B317" s="1" t="n">
        <v>45782.61508101852</v>
      </c>
      <c r="C317" s="1" t="n">
        <v>45955</v>
      </c>
      <c r="D317" t="inlineStr">
        <is>
          <t>GÄVLEBORGS LÄN</t>
        </is>
      </c>
      <c r="E317" t="inlineStr">
        <is>
          <t>HUDIKSVALL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21524-2025</t>
        </is>
      </c>
      <c r="B318" s="1" t="n">
        <v>45782.64039351852</v>
      </c>
      <c r="C318" s="1" t="n">
        <v>45955</v>
      </c>
      <c r="D318" t="inlineStr">
        <is>
          <t>GÄVLEBORGS LÄN</t>
        </is>
      </c>
      <c r="E318" t="inlineStr">
        <is>
          <t>HUDIKSVALL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21179-2025</t>
        </is>
      </c>
      <c r="B319" s="1" t="n">
        <v>45779.43439814815</v>
      </c>
      <c r="C319" s="1" t="n">
        <v>45955</v>
      </c>
      <c r="D319" t="inlineStr">
        <is>
          <t>GÄVLEBORGS LÄN</t>
        </is>
      </c>
      <c r="E319" t="inlineStr">
        <is>
          <t>HUDIKSVALL</t>
        </is>
      </c>
      <c r="F319" t="inlineStr">
        <is>
          <t>Holmen skog AB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63952-2023</t>
        </is>
      </c>
      <c r="B320" s="1" t="n">
        <v>45278</v>
      </c>
      <c r="C320" s="1" t="n">
        <v>45955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49925-2021</t>
        </is>
      </c>
      <c r="B321" s="1" t="n">
        <v>44455.92104166667</v>
      </c>
      <c r="C321" s="1" t="n">
        <v>45955</v>
      </c>
      <c r="D321" t="inlineStr">
        <is>
          <t>GÄVLEBORGS LÄN</t>
        </is>
      </c>
      <c r="E321" t="inlineStr">
        <is>
          <t>HUDIKSVALL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20639-2025</t>
        </is>
      </c>
      <c r="B322" s="1" t="n">
        <v>45776</v>
      </c>
      <c r="C322" s="1" t="n">
        <v>45955</v>
      </c>
      <c r="D322" t="inlineStr">
        <is>
          <t>GÄVLEBORGS LÄN</t>
        </is>
      </c>
      <c r="E322" t="inlineStr">
        <is>
          <t>HUDIKSVALL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59064-2022</t>
        </is>
      </c>
      <c r="B323" s="1" t="n">
        <v>44904.33759259259</v>
      </c>
      <c r="C323" s="1" t="n">
        <v>45955</v>
      </c>
      <c r="D323" t="inlineStr">
        <is>
          <t>GÄVLEBORGS LÄN</t>
        </is>
      </c>
      <c r="E323" t="inlineStr">
        <is>
          <t>HUDIKSVALL</t>
        </is>
      </c>
      <c r="F323" t="inlineStr">
        <is>
          <t>Kyrkan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25647-2024</t>
        </is>
      </c>
      <c r="B324" s="1" t="n">
        <v>45463.6680324074</v>
      </c>
      <c r="C324" s="1" t="n">
        <v>45955</v>
      </c>
      <c r="D324" t="inlineStr">
        <is>
          <t>GÄVLEBORGS LÄN</t>
        </is>
      </c>
      <c r="E324" t="inlineStr">
        <is>
          <t>HUDIKSVALL</t>
        </is>
      </c>
      <c r="F324" t="inlineStr">
        <is>
          <t>Sveaskog</t>
        </is>
      </c>
      <c r="G324" t="n">
        <v>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53796-2023</t>
        </is>
      </c>
      <c r="B325" s="1" t="n">
        <v>45231.35012731481</v>
      </c>
      <c r="C325" s="1" t="n">
        <v>45955</v>
      </c>
      <c r="D325" t="inlineStr">
        <is>
          <t>GÄVLEBORGS LÄN</t>
        </is>
      </c>
      <c r="E325" t="inlineStr">
        <is>
          <t>HUDIKSVALL</t>
        </is>
      </c>
      <c r="G325" t="n">
        <v>17.6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9400-2024</t>
        </is>
      </c>
      <c r="B326" s="1" t="n">
        <v>45359.42087962963</v>
      </c>
      <c r="C326" s="1" t="n">
        <v>45955</v>
      </c>
      <c r="D326" t="inlineStr">
        <is>
          <t>GÄVLEBORGS LÄN</t>
        </is>
      </c>
      <c r="E326" t="inlineStr">
        <is>
          <t>HUDIKSVALL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64010-2023</t>
        </is>
      </c>
      <c r="B327" s="1" t="n">
        <v>45278.92585648148</v>
      </c>
      <c r="C327" s="1" t="n">
        <v>45955</v>
      </c>
      <c r="D327" t="inlineStr">
        <is>
          <t>GÄVLEBORGS LÄN</t>
        </is>
      </c>
      <c r="E327" t="inlineStr">
        <is>
          <t>HUDIKSVALL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64593-2023</t>
        </is>
      </c>
      <c r="B328" s="1" t="n">
        <v>45281</v>
      </c>
      <c r="C328" s="1" t="n">
        <v>45955</v>
      </c>
      <c r="D328" t="inlineStr">
        <is>
          <t>GÄVLEBORGS LÄN</t>
        </is>
      </c>
      <c r="E328" t="inlineStr">
        <is>
          <t>HUDIKSVALL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30697-2024</t>
        </is>
      </c>
      <c r="B329" s="1" t="n">
        <v>45496.34385416667</v>
      </c>
      <c r="C329" s="1" t="n">
        <v>45955</v>
      </c>
      <c r="D329" t="inlineStr">
        <is>
          <t>GÄVLEBORGS LÄN</t>
        </is>
      </c>
      <c r="E329" t="inlineStr">
        <is>
          <t>HUDIKSVALL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66491-2020</t>
        </is>
      </c>
      <c r="B330" s="1" t="n">
        <v>44177</v>
      </c>
      <c r="C330" s="1" t="n">
        <v>45955</v>
      </c>
      <c r="D330" t="inlineStr">
        <is>
          <t>GÄVLEBORGS LÄN</t>
        </is>
      </c>
      <c r="E330" t="inlineStr">
        <is>
          <t>HUDIKSVALL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39154-2021</t>
        </is>
      </c>
      <c r="B331" s="1" t="n">
        <v>44412</v>
      </c>
      <c r="C331" s="1" t="n">
        <v>45955</v>
      </c>
      <c r="D331" t="inlineStr">
        <is>
          <t>GÄVLEBORGS LÄN</t>
        </is>
      </c>
      <c r="E331" t="inlineStr">
        <is>
          <t>HUDIKSVALL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64727-2023</t>
        </is>
      </c>
      <c r="B332" s="1" t="n">
        <v>45281.76929398148</v>
      </c>
      <c r="C332" s="1" t="n">
        <v>45955</v>
      </c>
      <c r="D332" t="inlineStr">
        <is>
          <t>GÄVLEBORGS LÄN</t>
        </is>
      </c>
      <c r="E332" t="inlineStr">
        <is>
          <t>HUDIKSVALL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36407-2024</t>
        </is>
      </c>
      <c r="B333" s="1" t="n">
        <v>45535.81711805556</v>
      </c>
      <c r="C333" s="1" t="n">
        <v>45955</v>
      </c>
      <c r="D333" t="inlineStr">
        <is>
          <t>GÄVLEBORGS LÄN</t>
        </is>
      </c>
      <c r="E333" t="inlineStr">
        <is>
          <t>HUDIKSVALL</t>
        </is>
      </c>
      <c r="F333" t="inlineStr">
        <is>
          <t>Holmen skog AB</t>
        </is>
      </c>
      <c r="G333" t="n">
        <v>7.7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30083-2024</t>
        </is>
      </c>
      <c r="B334" s="1" t="n">
        <v>45489</v>
      </c>
      <c r="C334" s="1" t="n">
        <v>45955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32412-2024</t>
        </is>
      </c>
      <c r="B335" s="1" t="n">
        <v>45512.71197916667</v>
      </c>
      <c r="C335" s="1" t="n">
        <v>45955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32414-2024</t>
        </is>
      </c>
      <c r="B336" s="1" t="n">
        <v>45512.72439814815</v>
      </c>
      <c r="C336" s="1" t="n">
        <v>45955</v>
      </c>
      <c r="D336" t="inlineStr">
        <is>
          <t>GÄVLEBORGS LÄN</t>
        </is>
      </c>
      <c r="E336" t="inlineStr">
        <is>
          <t>HUDIKSVALL</t>
        </is>
      </c>
      <c r="F336" t="inlineStr">
        <is>
          <t>Holmen skog AB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44058-2022</t>
        </is>
      </c>
      <c r="B337" s="1" t="n">
        <v>44839</v>
      </c>
      <c r="C337" s="1" t="n">
        <v>45955</v>
      </c>
      <c r="D337" t="inlineStr">
        <is>
          <t>GÄVLEBORGS LÄN</t>
        </is>
      </c>
      <c r="E337" t="inlineStr">
        <is>
          <t>HUDIKSVALL</t>
        </is>
      </c>
      <c r="F337" t="inlineStr">
        <is>
          <t>Holmen skog AB</t>
        </is>
      </c>
      <c r="G337" t="n">
        <v>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19600-2024</t>
        </is>
      </c>
      <c r="B338" s="1" t="n">
        <v>45431.79233796296</v>
      </c>
      <c r="C338" s="1" t="n">
        <v>45955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19603-2024</t>
        </is>
      </c>
      <c r="B339" s="1" t="n">
        <v>45431.87506944445</v>
      </c>
      <c r="C339" s="1" t="n">
        <v>45955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36405-2024</t>
        </is>
      </c>
      <c r="B340" s="1" t="n">
        <v>45535.78827546296</v>
      </c>
      <c r="C340" s="1" t="n">
        <v>45955</v>
      </c>
      <c r="D340" t="inlineStr">
        <is>
          <t>GÄVLEBORGS LÄN</t>
        </is>
      </c>
      <c r="E340" t="inlineStr">
        <is>
          <t>HUDIKSVALL</t>
        </is>
      </c>
      <c r="F340" t="inlineStr">
        <is>
          <t>Holmen skog AB</t>
        </is>
      </c>
      <c r="G340" t="n">
        <v>16.8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27545-2024</t>
        </is>
      </c>
      <c r="B341" s="1" t="n">
        <v>45474.60293981482</v>
      </c>
      <c r="C341" s="1" t="n">
        <v>45955</v>
      </c>
      <c r="D341" t="inlineStr">
        <is>
          <t>GÄVLEBORGS LÄN</t>
        </is>
      </c>
      <c r="E341" t="inlineStr">
        <is>
          <t>HUDIKSVALL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20612-2024</t>
        </is>
      </c>
      <c r="B342" s="1" t="n">
        <v>45436</v>
      </c>
      <c r="C342" s="1" t="n">
        <v>45955</v>
      </c>
      <c r="D342" t="inlineStr">
        <is>
          <t>GÄVLEBORGS LÄN</t>
        </is>
      </c>
      <c r="E342" t="inlineStr">
        <is>
          <t>HUDIKSVALL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21933-2025</t>
        </is>
      </c>
      <c r="B343" s="1" t="n">
        <v>45784</v>
      </c>
      <c r="C343" s="1" t="n">
        <v>45955</v>
      </c>
      <c r="D343" t="inlineStr">
        <is>
          <t>GÄVLEBORGS LÄN</t>
        </is>
      </c>
      <c r="E343" t="inlineStr">
        <is>
          <t>HUDIKSVALL</t>
        </is>
      </c>
      <c r="F343" t="inlineStr">
        <is>
          <t>Holmen skog AB</t>
        </is>
      </c>
      <c r="G343" t="n">
        <v>10.5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467-2024</t>
        </is>
      </c>
      <c r="B344" s="1" t="n">
        <v>45297.58568287037</v>
      </c>
      <c r="C344" s="1" t="n">
        <v>45955</v>
      </c>
      <c r="D344" t="inlineStr">
        <is>
          <t>GÄVLEBORGS LÄN</t>
        </is>
      </c>
      <c r="E344" t="inlineStr">
        <is>
          <t>HUDIKSVALL</t>
        </is>
      </c>
      <c r="F344" t="inlineStr">
        <is>
          <t>Holmen skog AB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  <c r="U344">
        <f>HYPERLINK("https://klasma.github.io/Logging_2184/knärot/A 467-2024 karta knärot.png", "A 467-2024")</f>
        <v/>
      </c>
      <c r="V344">
        <f>HYPERLINK("https://klasma.github.io/Logging_2184/klagomål/A 467-2024 FSC-klagomål.docx", "A 467-2024")</f>
        <v/>
      </c>
      <c r="W344">
        <f>HYPERLINK("https://klasma.github.io/Logging_2184/klagomålsmail/A 467-2024 FSC-klagomål mail.docx", "A 467-2024")</f>
        <v/>
      </c>
      <c r="X344">
        <f>HYPERLINK("https://klasma.github.io/Logging_2184/tillsyn/A 467-2024 tillsynsbegäran.docx", "A 467-2024")</f>
        <v/>
      </c>
      <c r="Y344">
        <f>HYPERLINK("https://klasma.github.io/Logging_2184/tillsynsmail/A 467-2024 tillsynsbegäran mail.docx", "A 467-2024")</f>
        <v/>
      </c>
    </row>
    <row r="345" ht="15" customHeight="1">
      <c r="A345" t="inlineStr">
        <is>
          <t>A 19456-2025</t>
        </is>
      </c>
      <c r="B345" s="1" t="n">
        <v>45770.36226851852</v>
      </c>
      <c r="C345" s="1" t="n">
        <v>45955</v>
      </c>
      <c r="D345" t="inlineStr">
        <is>
          <t>GÄVLEBORGS LÄN</t>
        </is>
      </c>
      <c r="E345" t="inlineStr">
        <is>
          <t>HUDIKSVALL</t>
        </is>
      </c>
      <c r="G345" t="n">
        <v>5.2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57679-2022</t>
        </is>
      </c>
      <c r="B346" s="1" t="n">
        <v>44897.46665509259</v>
      </c>
      <c r="C346" s="1" t="n">
        <v>45955</v>
      </c>
      <c r="D346" t="inlineStr">
        <is>
          <t>GÄVLEBORGS LÄN</t>
        </is>
      </c>
      <c r="E346" t="inlineStr">
        <is>
          <t>HUDIKSVALL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18457-2025</t>
        </is>
      </c>
      <c r="B347" s="1" t="n">
        <v>45762.67177083333</v>
      </c>
      <c r="C347" s="1" t="n">
        <v>45955</v>
      </c>
      <c r="D347" t="inlineStr">
        <is>
          <t>GÄVLEBORGS LÄN</t>
        </is>
      </c>
      <c r="E347" t="inlineStr">
        <is>
          <t>HUDIKSVALL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22148-2025</t>
        </is>
      </c>
      <c r="B348" s="1" t="n">
        <v>45785.5562037037</v>
      </c>
      <c r="C348" s="1" t="n">
        <v>45955</v>
      </c>
      <c r="D348" t="inlineStr">
        <is>
          <t>GÄVLEBORGS LÄN</t>
        </is>
      </c>
      <c r="E348" t="inlineStr">
        <is>
          <t>HUDIKSVALL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17764-2025</t>
        </is>
      </c>
      <c r="B349" s="1" t="n">
        <v>45758.50128472222</v>
      </c>
      <c r="C349" s="1" t="n">
        <v>45955</v>
      </c>
      <c r="D349" t="inlineStr">
        <is>
          <t>GÄVLEBORGS LÄN</t>
        </is>
      </c>
      <c r="E349" t="inlineStr">
        <is>
          <t>HUDIKSVALL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22015-2025</t>
        </is>
      </c>
      <c r="B350" s="1" t="n">
        <v>45784.78133101852</v>
      </c>
      <c r="C350" s="1" t="n">
        <v>45955</v>
      </c>
      <c r="D350" t="inlineStr">
        <is>
          <t>GÄVLEBORGS LÄN</t>
        </is>
      </c>
      <c r="E350" t="inlineStr">
        <is>
          <t>HUDIKSVALL</t>
        </is>
      </c>
      <c r="F350" t="inlineStr">
        <is>
          <t>Holmen skog AB</t>
        </is>
      </c>
      <c r="G350" t="n">
        <v>14.3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333-2024</t>
        </is>
      </c>
      <c r="B351" s="1" t="n">
        <v>45295.59415509259</v>
      </c>
      <c r="C351" s="1" t="n">
        <v>45955</v>
      </c>
      <c r="D351" t="inlineStr">
        <is>
          <t>GÄVLEBORGS LÄN</t>
        </is>
      </c>
      <c r="E351" t="inlineStr">
        <is>
          <t>HUDIKSVALL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2215-2023</t>
        </is>
      </c>
      <c r="B352" s="1" t="n">
        <v>44942.41722222222</v>
      </c>
      <c r="C352" s="1" t="n">
        <v>45955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41249-2024</t>
        </is>
      </c>
      <c r="B353" s="1" t="n">
        <v>45559.57722222222</v>
      </c>
      <c r="C353" s="1" t="n">
        <v>45955</v>
      </c>
      <c r="D353" t="inlineStr">
        <is>
          <t>GÄVLEBORGS LÄN</t>
        </is>
      </c>
      <c r="E353" t="inlineStr">
        <is>
          <t>HUDIKSVALL</t>
        </is>
      </c>
      <c r="F353" t="inlineStr">
        <is>
          <t>Holmen skog AB</t>
        </is>
      </c>
      <c r="G353" t="n">
        <v>16.3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41258-2024</t>
        </is>
      </c>
      <c r="B354" s="1" t="n">
        <v>45559.58393518518</v>
      </c>
      <c r="C354" s="1" t="n">
        <v>45955</v>
      </c>
      <c r="D354" t="inlineStr">
        <is>
          <t>GÄVLEBORGS LÄN</t>
        </is>
      </c>
      <c r="E354" t="inlineStr">
        <is>
          <t>HUDIKSVALL</t>
        </is>
      </c>
      <c r="F354" t="inlineStr">
        <is>
          <t>Holmen skog AB</t>
        </is>
      </c>
      <c r="G354" t="n">
        <v>8.4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16497-2025</t>
        </is>
      </c>
      <c r="B355" s="1" t="n">
        <v>45751.59929398148</v>
      </c>
      <c r="C355" s="1" t="n">
        <v>45955</v>
      </c>
      <c r="D355" t="inlineStr">
        <is>
          <t>GÄVLEBORGS LÄN</t>
        </is>
      </c>
      <c r="E355" t="inlineStr">
        <is>
          <t>HUDIKSVALL</t>
        </is>
      </c>
      <c r="F355" t="inlineStr">
        <is>
          <t>Holmen skog AB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24220-2024</t>
        </is>
      </c>
      <c r="B356" s="1" t="n">
        <v>45457.32453703704</v>
      </c>
      <c r="C356" s="1" t="n">
        <v>45955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50999-2024</t>
        </is>
      </c>
      <c r="B357" s="1" t="n">
        <v>45603</v>
      </c>
      <c r="C357" s="1" t="n">
        <v>45955</v>
      </c>
      <c r="D357" t="inlineStr">
        <is>
          <t>GÄVLEBORGS LÄN</t>
        </is>
      </c>
      <c r="E357" t="inlineStr">
        <is>
          <t>HUDIKSVALL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72535-2021</t>
        </is>
      </c>
      <c r="B358" s="1" t="n">
        <v>44546</v>
      </c>
      <c r="C358" s="1" t="n">
        <v>45955</v>
      </c>
      <c r="D358" t="inlineStr">
        <is>
          <t>GÄVLEBORGS LÄN</t>
        </is>
      </c>
      <c r="E358" t="inlineStr">
        <is>
          <t>HUDIKSVALL</t>
        </is>
      </c>
      <c r="F358" t="inlineStr">
        <is>
          <t>Sveaskog</t>
        </is>
      </c>
      <c r="G358" t="n">
        <v>23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11082-2023</t>
        </is>
      </c>
      <c r="B359" s="1" t="n">
        <v>44992</v>
      </c>
      <c r="C359" s="1" t="n">
        <v>45955</v>
      </c>
      <c r="D359" t="inlineStr">
        <is>
          <t>GÄVLEBORGS LÄN</t>
        </is>
      </c>
      <c r="E359" t="inlineStr">
        <is>
          <t>HUDIKSVALL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16073-2023</t>
        </is>
      </c>
      <c r="B360" s="1" t="n">
        <v>45027.45347222222</v>
      </c>
      <c r="C360" s="1" t="n">
        <v>45955</v>
      </c>
      <c r="D360" t="inlineStr">
        <is>
          <t>GÄVLEBORGS LÄN</t>
        </is>
      </c>
      <c r="E360" t="inlineStr">
        <is>
          <t>HUDIKSVALL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38295-2024</t>
        </is>
      </c>
      <c r="B361" s="1" t="n">
        <v>45545.6265625</v>
      </c>
      <c r="C361" s="1" t="n">
        <v>45955</v>
      </c>
      <c r="D361" t="inlineStr">
        <is>
          <t>GÄVLEBORGS LÄN</t>
        </is>
      </c>
      <c r="E361" t="inlineStr">
        <is>
          <t>HUDIKSVALL</t>
        </is>
      </c>
      <c r="F361" t="inlineStr">
        <is>
          <t>Holmen skog AB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48597-2024</t>
        </is>
      </c>
      <c r="B362" s="1" t="n">
        <v>45593.44456018518</v>
      </c>
      <c r="C362" s="1" t="n">
        <v>45955</v>
      </c>
      <c r="D362" t="inlineStr">
        <is>
          <t>GÄVLEBORGS LÄN</t>
        </is>
      </c>
      <c r="E362" t="inlineStr">
        <is>
          <t>HUDIKSVALL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22188-2025</t>
        </is>
      </c>
      <c r="B363" s="1" t="n">
        <v>45785.62377314815</v>
      </c>
      <c r="C363" s="1" t="n">
        <v>45955</v>
      </c>
      <c r="D363" t="inlineStr">
        <is>
          <t>GÄVLEBORGS LÄN</t>
        </is>
      </c>
      <c r="E363" t="inlineStr">
        <is>
          <t>HUDIKSVALL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30562-2023</t>
        </is>
      </c>
      <c r="B364" s="1" t="n">
        <v>45111</v>
      </c>
      <c r="C364" s="1" t="n">
        <v>45955</v>
      </c>
      <c r="D364" t="inlineStr">
        <is>
          <t>GÄVLEBORGS LÄN</t>
        </is>
      </c>
      <c r="E364" t="inlineStr">
        <is>
          <t>HUDIKSVALL</t>
        </is>
      </c>
      <c r="G364" t="n">
        <v>11.5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5230-2024</t>
        </is>
      </c>
      <c r="B365" s="1" t="n">
        <v>45330</v>
      </c>
      <c r="C365" s="1" t="n">
        <v>45955</v>
      </c>
      <c r="D365" t="inlineStr">
        <is>
          <t>GÄVLEBORGS LÄN</t>
        </is>
      </c>
      <c r="E365" t="inlineStr">
        <is>
          <t>HUDIKSVALL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406-2025</t>
        </is>
      </c>
      <c r="B366" s="1" t="n">
        <v>45663.63243055555</v>
      </c>
      <c r="C366" s="1" t="n">
        <v>45955</v>
      </c>
      <c r="D366" t="inlineStr">
        <is>
          <t>GÄVLEBORGS LÄN</t>
        </is>
      </c>
      <c r="E366" t="inlineStr">
        <is>
          <t>HUDIKSVALL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46260-2025</t>
        </is>
      </c>
      <c r="B367" s="1" t="n">
        <v>45925.36064814815</v>
      </c>
      <c r="C367" s="1" t="n">
        <v>45955</v>
      </c>
      <c r="D367" t="inlineStr">
        <is>
          <t>GÄVLEBORGS LÄN</t>
        </is>
      </c>
      <c r="E367" t="inlineStr">
        <is>
          <t>HUDIKSVALL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5788-2025</t>
        </is>
      </c>
      <c r="B368" s="1" t="n">
        <v>45694</v>
      </c>
      <c r="C368" s="1" t="n">
        <v>45955</v>
      </c>
      <c r="D368" t="inlineStr">
        <is>
          <t>GÄVLEBORGS LÄN</t>
        </is>
      </c>
      <c r="E368" t="inlineStr">
        <is>
          <t>HUDIKSVALL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44070-2023</t>
        </is>
      </c>
      <c r="B369" s="1" t="n">
        <v>45188</v>
      </c>
      <c r="C369" s="1" t="n">
        <v>45955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11.6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32402-2024</t>
        </is>
      </c>
      <c r="B370" s="1" t="n">
        <v>45512.66758101852</v>
      </c>
      <c r="C370" s="1" t="n">
        <v>45955</v>
      </c>
      <c r="D370" t="inlineStr">
        <is>
          <t>GÄVLEBORGS LÄN</t>
        </is>
      </c>
      <c r="E370" t="inlineStr">
        <is>
          <t>HUDIKSVALL</t>
        </is>
      </c>
      <c r="F370" t="inlineStr">
        <is>
          <t>Holmen skog AB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35590-2023</t>
        </is>
      </c>
      <c r="B371" s="1" t="n">
        <v>45147</v>
      </c>
      <c r="C371" s="1" t="n">
        <v>45955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8434-2024</t>
        </is>
      </c>
      <c r="B372" s="1" t="n">
        <v>45353</v>
      </c>
      <c r="C372" s="1" t="n">
        <v>45955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15775-2025</t>
        </is>
      </c>
      <c r="B373" s="1" t="n">
        <v>45748.59644675926</v>
      </c>
      <c r="C373" s="1" t="n">
        <v>45955</v>
      </c>
      <c r="D373" t="inlineStr">
        <is>
          <t>GÄVLEBORGS LÄN</t>
        </is>
      </c>
      <c r="E373" t="inlineStr">
        <is>
          <t>HUDIKSVALL</t>
        </is>
      </c>
      <c r="F373" t="inlineStr">
        <is>
          <t>Kommuner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22869-2024</t>
        </is>
      </c>
      <c r="B374" s="1" t="n">
        <v>45448.64054398148</v>
      </c>
      <c r="C374" s="1" t="n">
        <v>45955</v>
      </c>
      <c r="D374" t="inlineStr">
        <is>
          <t>GÄVLEBORGS LÄN</t>
        </is>
      </c>
      <c r="E374" t="inlineStr">
        <is>
          <t>HUDIKSVALL</t>
        </is>
      </c>
      <c r="F374" t="inlineStr">
        <is>
          <t>Holmen skog AB</t>
        </is>
      </c>
      <c r="G374" t="n">
        <v>5.7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22454-2025</t>
        </is>
      </c>
      <c r="B375" s="1" t="n">
        <v>45786.60467592593</v>
      </c>
      <c r="C375" s="1" t="n">
        <v>45955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16594-2024</t>
        </is>
      </c>
      <c r="B376" s="1" t="n">
        <v>45408.51733796296</v>
      </c>
      <c r="C376" s="1" t="n">
        <v>45955</v>
      </c>
      <c r="D376" t="inlineStr">
        <is>
          <t>GÄVLEBORGS LÄN</t>
        </is>
      </c>
      <c r="E376" t="inlineStr">
        <is>
          <t>HUDIKSVALL</t>
        </is>
      </c>
      <c r="G376" t="n">
        <v>11.8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60190-2023</t>
        </is>
      </c>
      <c r="B377" s="1" t="n">
        <v>45258.57988425926</v>
      </c>
      <c r="C377" s="1" t="n">
        <v>45955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60192-2023</t>
        </is>
      </c>
      <c r="B378" s="1" t="n">
        <v>45258</v>
      </c>
      <c r="C378" s="1" t="n">
        <v>45955</v>
      </c>
      <c r="D378" t="inlineStr">
        <is>
          <t>GÄVLEBORGS LÄN</t>
        </is>
      </c>
      <c r="E378" t="inlineStr">
        <is>
          <t>HUDIKSVALL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22600-2025</t>
        </is>
      </c>
      <c r="B379" s="1" t="n">
        <v>45789.41515046296</v>
      </c>
      <c r="C379" s="1" t="n">
        <v>45955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57949-2023</t>
        </is>
      </c>
      <c r="B380" s="1" t="n">
        <v>45244</v>
      </c>
      <c r="C380" s="1" t="n">
        <v>45955</v>
      </c>
      <c r="D380" t="inlineStr">
        <is>
          <t>GÄVLEBORGS LÄN</t>
        </is>
      </c>
      <c r="E380" t="inlineStr">
        <is>
          <t>HUDIKSVALL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38142-2024</t>
        </is>
      </c>
      <c r="B381" s="1" t="n">
        <v>45545.42521990741</v>
      </c>
      <c r="C381" s="1" t="n">
        <v>45955</v>
      </c>
      <c r="D381" t="inlineStr">
        <is>
          <t>GÄVLEBORGS LÄN</t>
        </is>
      </c>
      <c r="E381" t="inlineStr">
        <is>
          <t>HUDIKSVALL</t>
        </is>
      </c>
      <c r="F381" t="inlineStr">
        <is>
          <t>Holmen skog AB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46257-2025</t>
        </is>
      </c>
      <c r="B382" s="1" t="n">
        <v>45925.3475925926</v>
      </c>
      <c r="C382" s="1" t="n">
        <v>45955</v>
      </c>
      <c r="D382" t="inlineStr">
        <is>
          <t>GÄVLEBORGS LÄN</t>
        </is>
      </c>
      <c r="E382" t="inlineStr">
        <is>
          <t>HUDIKSVALL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22903-2025</t>
        </is>
      </c>
      <c r="B383" s="1" t="n">
        <v>45790.41447916667</v>
      </c>
      <c r="C383" s="1" t="n">
        <v>45955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58423-2022</t>
        </is>
      </c>
      <c r="B384" s="1" t="n">
        <v>44901.92490740741</v>
      </c>
      <c r="C384" s="1" t="n">
        <v>45955</v>
      </c>
      <c r="D384" t="inlineStr">
        <is>
          <t>GÄVLEBORGS LÄN</t>
        </is>
      </c>
      <c r="E384" t="inlineStr">
        <is>
          <t>HUDIKSVALL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34293-2024</t>
        </is>
      </c>
      <c r="B385" s="1" t="n">
        <v>45524.64042824074</v>
      </c>
      <c r="C385" s="1" t="n">
        <v>45955</v>
      </c>
      <c r="D385" t="inlineStr">
        <is>
          <t>GÄVLEBORGS LÄN</t>
        </is>
      </c>
      <c r="E385" t="inlineStr">
        <is>
          <t>HUDIKSVALL</t>
        </is>
      </c>
      <c r="F385" t="inlineStr">
        <is>
          <t>Holmen skog AB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2120-2024</t>
        </is>
      </c>
      <c r="B386" s="1" t="n">
        <v>45309.50126157407</v>
      </c>
      <c r="C386" s="1" t="n">
        <v>45955</v>
      </c>
      <c r="D386" t="inlineStr">
        <is>
          <t>GÄVLEBORGS LÄN</t>
        </is>
      </c>
      <c r="E386" t="inlineStr">
        <is>
          <t>HUDIKSVALL</t>
        </is>
      </c>
      <c r="F386" t="inlineStr">
        <is>
          <t>Holmen skog AB</t>
        </is>
      </c>
      <c r="G386" t="n">
        <v>10.9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63134-2023</t>
        </is>
      </c>
      <c r="B387" s="1" t="n">
        <v>45273.46143518519</v>
      </c>
      <c r="C387" s="1" t="n">
        <v>45955</v>
      </c>
      <c r="D387" t="inlineStr">
        <is>
          <t>GÄVLEBORGS LÄN</t>
        </is>
      </c>
      <c r="E387" t="inlineStr">
        <is>
          <t>HUDIKSVALL</t>
        </is>
      </c>
      <c r="F387" t="inlineStr">
        <is>
          <t>Holmen skog AB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22832-2025</t>
        </is>
      </c>
      <c r="B388" s="1" t="n">
        <v>45789.88387731482</v>
      </c>
      <c r="C388" s="1" t="n">
        <v>45955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82.3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22611-2025</t>
        </is>
      </c>
      <c r="B389" s="1" t="n">
        <v>45789.42327546296</v>
      </c>
      <c r="C389" s="1" t="n">
        <v>45955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22579-2025</t>
        </is>
      </c>
      <c r="B390" s="1" t="n">
        <v>45789.37967592593</v>
      </c>
      <c r="C390" s="1" t="n">
        <v>45955</v>
      </c>
      <c r="D390" t="inlineStr">
        <is>
          <t>GÄVLEBORGS LÄN</t>
        </is>
      </c>
      <c r="E390" t="inlineStr">
        <is>
          <t>HUDIKSVALL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32342-2024</t>
        </is>
      </c>
      <c r="B391" s="1" t="n">
        <v>45512.51696759259</v>
      </c>
      <c r="C391" s="1" t="n">
        <v>45955</v>
      </c>
      <c r="D391" t="inlineStr">
        <is>
          <t>GÄVLEBORGS LÄN</t>
        </is>
      </c>
      <c r="E391" t="inlineStr">
        <is>
          <t>HUDIKSVALL</t>
        </is>
      </c>
      <c r="F391" t="inlineStr">
        <is>
          <t>Holmen skog AB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22935-2025</t>
        </is>
      </c>
      <c r="B392" s="1" t="n">
        <v>45790.45569444444</v>
      </c>
      <c r="C392" s="1" t="n">
        <v>45955</v>
      </c>
      <c r="D392" t="inlineStr">
        <is>
          <t>GÄVLEBORGS LÄN</t>
        </is>
      </c>
      <c r="E392" t="inlineStr">
        <is>
          <t>HUDIKSVALL</t>
        </is>
      </c>
      <c r="F392" t="inlineStr">
        <is>
          <t>Holmen skog AB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23014-2025</t>
        </is>
      </c>
      <c r="B393" s="1" t="n">
        <v>45790.63721064815</v>
      </c>
      <c r="C393" s="1" t="n">
        <v>45955</v>
      </c>
      <c r="D393" t="inlineStr">
        <is>
          <t>GÄVLEBORGS LÄN</t>
        </is>
      </c>
      <c r="E393" t="inlineStr">
        <is>
          <t>HUDIKSVALL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22722-2025</t>
        </is>
      </c>
      <c r="B394" s="1" t="n">
        <v>45789.57319444444</v>
      </c>
      <c r="C394" s="1" t="n">
        <v>45955</v>
      </c>
      <c r="D394" t="inlineStr">
        <is>
          <t>GÄVLEBORGS LÄN</t>
        </is>
      </c>
      <c r="E394" t="inlineStr">
        <is>
          <t>HUDIKSVALL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61938-2022</t>
        </is>
      </c>
      <c r="B395" s="1" t="n">
        <v>44918.25254629629</v>
      </c>
      <c r="C395" s="1" t="n">
        <v>45955</v>
      </c>
      <c r="D395" t="inlineStr">
        <is>
          <t>GÄVLEBORGS LÄN</t>
        </is>
      </c>
      <c r="E395" t="inlineStr">
        <is>
          <t>HUDIKSVALL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22608-2025</t>
        </is>
      </c>
      <c r="B396" s="1" t="n">
        <v>45789.42083333333</v>
      </c>
      <c r="C396" s="1" t="n">
        <v>45955</v>
      </c>
      <c r="D396" t="inlineStr">
        <is>
          <t>GÄVLEBORGS LÄN</t>
        </is>
      </c>
      <c r="E396" t="inlineStr">
        <is>
          <t>HUDIKSVALL</t>
        </is>
      </c>
      <c r="F396" t="inlineStr">
        <is>
          <t>Holmen skog AB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22859-2025</t>
        </is>
      </c>
      <c r="B397" s="1" t="n">
        <v>45790</v>
      </c>
      <c r="C397" s="1" t="n">
        <v>45955</v>
      </c>
      <c r="D397" t="inlineStr">
        <is>
          <t>GÄVLEBORGS LÄN</t>
        </is>
      </c>
      <c r="E397" t="inlineStr">
        <is>
          <t>HUDIKSVALL</t>
        </is>
      </c>
      <c r="F397" t="inlineStr">
        <is>
          <t>Holmen skog AB</t>
        </is>
      </c>
      <c r="G397" t="n">
        <v>14.7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  <c r="U397">
        <f>HYPERLINK("https://klasma.github.io/Logging_2184/knärot/A 22859-2025 karta knärot.png", "A 22859-2025")</f>
        <v/>
      </c>
      <c r="V397">
        <f>HYPERLINK("https://klasma.github.io/Logging_2184/klagomål/A 22859-2025 FSC-klagomål.docx", "A 22859-2025")</f>
        <v/>
      </c>
      <c r="W397">
        <f>HYPERLINK("https://klasma.github.io/Logging_2184/klagomålsmail/A 22859-2025 FSC-klagomål mail.docx", "A 22859-2025")</f>
        <v/>
      </c>
      <c r="X397">
        <f>HYPERLINK("https://klasma.github.io/Logging_2184/tillsyn/A 22859-2025 tillsynsbegäran.docx", "A 22859-2025")</f>
        <v/>
      </c>
      <c r="Y397">
        <f>HYPERLINK("https://klasma.github.io/Logging_2184/tillsynsmail/A 22859-2025 tillsynsbegäran mail.docx", "A 22859-2025")</f>
        <v/>
      </c>
    </row>
    <row r="398" ht="15" customHeight="1">
      <c r="A398" t="inlineStr">
        <is>
          <t>A 18538-2024</t>
        </is>
      </c>
      <c r="B398" s="1" t="n">
        <v>45425.63649305556</v>
      </c>
      <c r="C398" s="1" t="n">
        <v>45955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11267-2023</t>
        </is>
      </c>
      <c r="B399" s="1" t="n">
        <v>44992</v>
      </c>
      <c r="C399" s="1" t="n">
        <v>45955</v>
      </c>
      <c r="D399" t="inlineStr">
        <is>
          <t>GÄVLEBORGS LÄN</t>
        </is>
      </c>
      <c r="E399" t="inlineStr">
        <is>
          <t>HUDIKSVALL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22916-2025</t>
        </is>
      </c>
      <c r="B400" s="1" t="n">
        <v>45790.43091435185</v>
      </c>
      <c r="C400" s="1" t="n">
        <v>45955</v>
      </c>
      <c r="D400" t="inlineStr">
        <is>
          <t>GÄVLEBORGS LÄN</t>
        </is>
      </c>
      <c r="E400" t="inlineStr">
        <is>
          <t>HUDIKSVALL</t>
        </is>
      </c>
      <c r="F400" t="inlineStr">
        <is>
          <t>Holmen skog AB</t>
        </is>
      </c>
      <c r="G400" t="n">
        <v>15.8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30107-2024</t>
        </is>
      </c>
      <c r="B401" s="1" t="n">
        <v>45489</v>
      </c>
      <c r="C401" s="1" t="n">
        <v>45955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30408-2024</t>
        </is>
      </c>
      <c r="B402" s="1" t="n">
        <v>45491</v>
      </c>
      <c r="C402" s="1" t="n">
        <v>45955</v>
      </c>
      <c r="D402" t="inlineStr">
        <is>
          <t>GÄVLEBORGS LÄN</t>
        </is>
      </c>
      <c r="E402" t="inlineStr">
        <is>
          <t>HUDIKSVALL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26396-2024</t>
        </is>
      </c>
      <c r="B403" s="1" t="n">
        <v>45469.43953703704</v>
      </c>
      <c r="C403" s="1" t="n">
        <v>45955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8.6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30981-2024</t>
        </is>
      </c>
      <c r="B404" s="1" t="n">
        <v>45499.49630787037</v>
      </c>
      <c r="C404" s="1" t="n">
        <v>45955</v>
      </c>
      <c r="D404" t="inlineStr">
        <is>
          <t>GÄVLEBORGS LÄN</t>
        </is>
      </c>
      <c r="E404" t="inlineStr">
        <is>
          <t>HUDIKSVALL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26456-2023</t>
        </is>
      </c>
      <c r="B405" s="1" t="n">
        <v>45092.46173611111</v>
      </c>
      <c r="C405" s="1" t="n">
        <v>45955</v>
      </c>
      <c r="D405" t="inlineStr">
        <is>
          <t>GÄVLEBORGS LÄN</t>
        </is>
      </c>
      <c r="E405" t="inlineStr">
        <is>
          <t>HUDIKSVALL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30982-2024</t>
        </is>
      </c>
      <c r="B406" s="1" t="n">
        <v>45499.50350694444</v>
      </c>
      <c r="C406" s="1" t="n">
        <v>45955</v>
      </c>
      <c r="D406" t="inlineStr">
        <is>
          <t>GÄVLEBORGS LÄN</t>
        </is>
      </c>
      <c r="E406" t="inlineStr">
        <is>
          <t>HUDIKSVALL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45179-2024</t>
        </is>
      </c>
      <c r="B407" s="1" t="n">
        <v>45575.66247685185</v>
      </c>
      <c r="C407" s="1" t="n">
        <v>45955</v>
      </c>
      <c r="D407" t="inlineStr">
        <is>
          <t>GÄVLEBORGS LÄN</t>
        </is>
      </c>
      <c r="E407" t="inlineStr">
        <is>
          <t>HUDIKSVALL</t>
        </is>
      </c>
      <c r="F407" t="inlineStr">
        <is>
          <t>Holmen skog AB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30701-2024</t>
        </is>
      </c>
      <c r="B408" s="1" t="n">
        <v>45496.36615740741</v>
      </c>
      <c r="C408" s="1" t="n">
        <v>45955</v>
      </c>
      <c r="D408" t="inlineStr">
        <is>
          <t>GÄVLEBORGS LÄN</t>
        </is>
      </c>
      <c r="E408" t="inlineStr">
        <is>
          <t>HUDIKSVALL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38667-2023</t>
        </is>
      </c>
      <c r="B409" s="1" t="n">
        <v>45162.91134259259</v>
      </c>
      <c r="C409" s="1" t="n">
        <v>45955</v>
      </c>
      <c r="D409" t="inlineStr">
        <is>
          <t>GÄVLEBORGS LÄN</t>
        </is>
      </c>
      <c r="E409" t="inlineStr">
        <is>
          <t>HUDIKSVALL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60847-2022</t>
        </is>
      </c>
      <c r="B410" s="1" t="n">
        <v>44914.50501157407</v>
      </c>
      <c r="C410" s="1" t="n">
        <v>45955</v>
      </c>
      <c r="D410" t="inlineStr">
        <is>
          <t>GÄVLEBORGS LÄN</t>
        </is>
      </c>
      <c r="E410" t="inlineStr">
        <is>
          <t>HUDIKSVALL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9026-2023</t>
        </is>
      </c>
      <c r="B411" s="1" t="n">
        <v>44979.62972222222</v>
      </c>
      <c r="C411" s="1" t="n">
        <v>45955</v>
      </c>
      <c r="D411" t="inlineStr">
        <is>
          <t>GÄVLEBORGS LÄN</t>
        </is>
      </c>
      <c r="E411" t="inlineStr">
        <is>
          <t>HUDIKSVALL</t>
        </is>
      </c>
      <c r="F411" t="inlineStr">
        <is>
          <t>Holmen skog AB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6095-2024</t>
        </is>
      </c>
      <c r="B412" s="1" t="n">
        <v>45337</v>
      </c>
      <c r="C412" s="1" t="n">
        <v>45955</v>
      </c>
      <c r="D412" t="inlineStr">
        <is>
          <t>GÄVLEBORGS LÄN</t>
        </is>
      </c>
      <c r="E412" t="inlineStr">
        <is>
          <t>HUDIKSVALL</t>
        </is>
      </c>
      <c r="F412" t="inlineStr">
        <is>
          <t>Holmen skog AB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6730-2024</t>
        </is>
      </c>
      <c r="B413" s="1" t="n">
        <v>45342.38497685185</v>
      </c>
      <c r="C413" s="1" t="n">
        <v>45955</v>
      </c>
      <c r="D413" t="inlineStr">
        <is>
          <t>GÄVLEBORGS LÄN</t>
        </is>
      </c>
      <c r="E413" t="inlineStr">
        <is>
          <t>HUDIKSVALL</t>
        </is>
      </c>
      <c r="G413" t="n">
        <v>6.4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45181-2024</t>
        </is>
      </c>
      <c r="B414" s="1" t="n">
        <v>45575.66368055555</v>
      </c>
      <c r="C414" s="1" t="n">
        <v>45955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14840-2025</t>
        </is>
      </c>
      <c r="B415" s="1" t="n">
        <v>45743.38597222222</v>
      </c>
      <c r="C415" s="1" t="n">
        <v>45955</v>
      </c>
      <c r="D415" t="inlineStr">
        <is>
          <t>GÄVLEBORGS LÄN</t>
        </is>
      </c>
      <c r="E415" t="inlineStr">
        <is>
          <t>HUDIKSVALL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38701-2024</t>
        </is>
      </c>
      <c r="B416" s="1" t="n">
        <v>45547</v>
      </c>
      <c r="C416" s="1" t="n">
        <v>45955</v>
      </c>
      <c r="D416" t="inlineStr">
        <is>
          <t>GÄVLEBORGS LÄN</t>
        </is>
      </c>
      <c r="E416" t="inlineStr">
        <is>
          <t>HUDIKSVALL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21821-2025</t>
        </is>
      </c>
      <c r="B417" s="1" t="n">
        <v>45783.79831018519</v>
      </c>
      <c r="C417" s="1" t="n">
        <v>45955</v>
      </c>
      <c r="D417" t="inlineStr">
        <is>
          <t>GÄVLEBORGS LÄN</t>
        </is>
      </c>
      <c r="E417" t="inlineStr">
        <is>
          <t>HUDIKSVALL</t>
        </is>
      </c>
      <c r="F417" t="inlineStr">
        <is>
          <t>Holmen skog AB</t>
        </is>
      </c>
      <c r="G417" t="n">
        <v>44.8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2127-2024</t>
        </is>
      </c>
      <c r="B418" s="1" t="n">
        <v>45309.51131944444</v>
      </c>
      <c r="C418" s="1" t="n">
        <v>45955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38259-2025</t>
        </is>
      </c>
      <c r="B419" s="1" t="n">
        <v>45883.39480324074</v>
      </c>
      <c r="C419" s="1" t="n">
        <v>45955</v>
      </c>
      <c r="D419" t="inlineStr">
        <is>
          <t>GÄVLEBORGS LÄN</t>
        </is>
      </c>
      <c r="E419" t="inlineStr">
        <is>
          <t>HUDIKSVALL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19682-2024</t>
        </is>
      </c>
      <c r="B420" s="1" t="n">
        <v>45432</v>
      </c>
      <c r="C420" s="1" t="n">
        <v>45955</v>
      </c>
      <c r="D420" t="inlineStr">
        <is>
          <t>GÄVLEBORGS LÄN</t>
        </is>
      </c>
      <c r="E420" t="inlineStr">
        <is>
          <t>HUDIKSVALL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50161-2024</t>
        </is>
      </c>
      <c r="B421" s="1" t="n">
        <v>45600</v>
      </c>
      <c r="C421" s="1" t="n">
        <v>45955</v>
      </c>
      <c r="D421" t="inlineStr">
        <is>
          <t>GÄVLEBORGS LÄN</t>
        </is>
      </c>
      <c r="E421" t="inlineStr">
        <is>
          <t>HUDIKSVALL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27477-2024</t>
        </is>
      </c>
      <c r="B422" s="1" t="n">
        <v>45474</v>
      </c>
      <c r="C422" s="1" t="n">
        <v>45955</v>
      </c>
      <c r="D422" t="inlineStr">
        <is>
          <t>GÄVLEBORGS LÄN</t>
        </is>
      </c>
      <c r="E422" t="inlineStr">
        <is>
          <t>HUDIKSVALL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20208-2025</t>
        </is>
      </c>
      <c r="B423" s="1" t="n">
        <v>45772.61755787037</v>
      </c>
      <c r="C423" s="1" t="n">
        <v>45955</v>
      </c>
      <c r="D423" t="inlineStr">
        <is>
          <t>GÄVLEBORGS LÄN</t>
        </is>
      </c>
      <c r="E423" t="inlineStr">
        <is>
          <t>HUDIKSVALL</t>
        </is>
      </c>
      <c r="G423" t="n">
        <v>10.1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27956-2024</t>
        </is>
      </c>
      <c r="B424" s="1" t="n">
        <v>45476.34413194445</v>
      </c>
      <c r="C424" s="1" t="n">
        <v>45955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50899-2021</t>
        </is>
      </c>
      <c r="B425" s="1" t="n">
        <v>44460</v>
      </c>
      <c r="C425" s="1" t="n">
        <v>45955</v>
      </c>
      <c r="D425" t="inlineStr">
        <is>
          <t>GÄVLEBORGS LÄN</t>
        </is>
      </c>
      <c r="E425" t="inlineStr">
        <is>
          <t>HUDIKSVALL</t>
        </is>
      </c>
      <c r="F425" t="inlineStr">
        <is>
          <t>Holmen skog AB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38578-2024</t>
        </is>
      </c>
      <c r="B426" s="1" t="n">
        <v>45546.64511574074</v>
      </c>
      <c r="C426" s="1" t="n">
        <v>45955</v>
      </c>
      <c r="D426" t="inlineStr">
        <is>
          <t>GÄVLEBORGS LÄN</t>
        </is>
      </c>
      <c r="E426" t="inlineStr">
        <is>
          <t>HUDIKSVALL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32109-2024</t>
        </is>
      </c>
      <c r="B427" s="1" t="n">
        <v>45511.4409837963</v>
      </c>
      <c r="C427" s="1" t="n">
        <v>45955</v>
      </c>
      <c r="D427" t="inlineStr">
        <is>
          <t>GÄVLEBORGS LÄN</t>
        </is>
      </c>
      <c r="E427" t="inlineStr">
        <is>
          <t>HUDIKSVALL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53259-2024</t>
        </is>
      </c>
      <c r="B428" s="1" t="n">
        <v>45614.34181712963</v>
      </c>
      <c r="C428" s="1" t="n">
        <v>45955</v>
      </c>
      <c r="D428" t="inlineStr">
        <is>
          <t>GÄVLEBORGS LÄN</t>
        </is>
      </c>
      <c r="E428" t="inlineStr">
        <is>
          <t>HUDIKSVALL</t>
        </is>
      </c>
      <c r="F428" t="inlineStr">
        <is>
          <t>Holmen skog AB</t>
        </is>
      </c>
      <c r="G428" t="n">
        <v>35.7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10427-2025</t>
        </is>
      </c>
      <c r="B429" s="1" t="n">
        <v>45720.65511574074</v>
      </c>
      <c r="C429" s="1" t="n">
        <v>45955</v>
      </c>
      <c r="D429" t="inlineStr">
        <is>
          <t>GÄVLEBORGS LÄN</t>
        </is>
      </c>
      <c r="E429" t="inlineStr">
        <is>
          <t>HUDIKSVALL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1105-2025</t>
        </is>
      </c>
      <c r="B430" s="1" t="n">
        <v>45666.64752314815</v>
      </c>
      <c r="C430" s="1" t="n">
        <v>45955</v>
      </c>
      <c r="D430" t="inlineStr">
        <is>
          <t>GÄVLEBORGS LÄN</t>
        </is>
      </c>
      <c r="E430" t="inlineStr">
        <is>
          <t>HUDIKSVALL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64579-2023</t>
        </is>
      </c>
      <c r="B431" s="1" t="n">
        <v>45281</v>
      </c>
      <c r="C431" s="1" t="n">
        <v>45955</v>
      </c>
      <c r="D431" t="inlineStr">
        <is>
          <t>GÄVLEBORGS LÄN</t>
        </is>
      </c>
      <c r="E431" t="inlineStr">
        <is>
          <t>HUDIKSVALL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47284-2024</t>
        </is>
      </c>
      <c r="B432" s="1" t="n">
        <v>45587.22604166667</v>
      </c>
      <c r="C432" s="1" t="n">
        <v>45955</v>
      </c>
      <c r="D432" t="inlineStr">
        <is>
          <t>GÄVLEBORGS LÄN</t>
        </is>
      </c>
      <c r="E432" t="inlineStr">
        <is>
          <t>HUDIKSVALL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61258-2022</t>
        </is>
      </c>
      <c r="B433" s="1" t="n">
        <v>44915</v>
      </c>
      <c r="C433" s="1" t="n">
        <v>45955</v>
      </c>
      <c r="D433" t="inlineStr">
        <is>
          <t>GÄVLEBORGS LÄN</t>
        </is>
      </c>
      <c r="E433" t="inlineStr">
        <is>
          <t>HUDIKSVALL</t>
        </is>
      </c>
      <c r="G433" t="n">
        <v>10.3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47145-2023</t>
        </is>
      </c>
      <c r="B434" s="1" t="n">
        <v>45201.83716435185</v>
      </c>
      <c r="C434" s="1" t="n">
        <v>45955</v>
      </c>
      <c r="D434" t="inlineStr">
        <is>
          <t>GÄVLEBORGS LÄN</t>
        </is>
      </c>
      <c r="E434" t="inlineStr">
        <is>
          <t>HUDIKSVALL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6227-2023</t>
        </is>
      </c>
      <c r="B435" s="1" t="n">
        <v>44964</v>
      </c>
      <c r="C435" s="1" t="n">
        <v>45955</v>
      </c>
      <c r="D435" t="inlineStr">
        <is>
          <t>GÄVLEBORGS LÄN</t>
        </is>
      </c>
      <c r="E435" t="inlineStr">
        <is>
          <t>HUDIKSVALL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1409-2024</t>
        </is>
      </c>
      <c r="B436" s="1" t="n">
        <v>45303.60253472222</v>
      </c>
      <c r="C436" s="1" t="n">
        <v>45955</v>
      </c>
      <c r="D436" t="inlineStr">
        <is>
          <t>GÄVLEBORGS LÄN</t>
        </is>
      </c>
      <c r="E436" t="inlineStr">
        <is>
          <t>HUDIKSVALL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60517-2022</t>
        </is>
      </c>
      <c r="B437" s="1" t="n">
        <v>44911</v>
      </c>
      <c r="C437" s="1" t="n">
        <v>45955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30983-2024</t>
        </is>
      </c>
      <c r="B438" s="1" t="n">
        <v>45499.50947916666</v>
      </c>
      <c r="C438" s="1" t="n">
        <v>45955</v>
      </c>
      <c r="D438" t="inlineStr">
        <is>
          <t>GÄVLEBORGS LÄN</t>
        </is>
      </c>
      <c r="E438" t="inlineStr">
        <is>
          <t>HUDIKSVALL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11101-2024</t>
        </is>
      </c>
      <c r="B439" s="1" t="n">
        <v>45371.32391203703</v>
      </c>
      <c r="C439" s="1" t="n">
        <v>45955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9.800000000000001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44277-2024</t>
        </is>
      </c>
      <c r="B440" s="1" t="n">
        <v>45573.4915625</v>
      </c>
      <c r="C440" s="1" t="n">
        <v>45955</v>
      </c>
      <c r="D440" t="inlineStr">
        <is>
          <t>GÄVLEBORGS LÄN</t>
        </is>
      </c>
      <c r="E440" t="inlineStr">
        <is>
          <t>HUDIKSVALL</t>
        </is>
      </c>
      <c r="G440" t="n">
        <v>5.6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25173-2024</t>
        </is>
      </c>
      <c r="B441" s="1" t="n">
        <v>45462.54525462963</v>
      </c>
      <c r="C441" s="1" t="n">
        <v>45955</v>
      </c>
      <c r="D441" t="inlineStr">
        <is>
          <t>GÄVLEBORGS LÄN</t>
        </is>
      </c>
      <c r="E441" t="inlineStr">
        <is>
          <t>HUDIKSVALL</t>
        </is>
      </c>
      <c r="F441" t="inlineStr">
        <is>
          <t>Holmen skog AB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53721-2024</t>
        </is>
      </c>
      <c r="B442" s="1" t="n">
        <v>45615.43945601852</v>
      </c>
      <c r="C442" s="1" t="n">
        <v>45955</v>
      </c>
      <c r="D442" t="inlineStr">
        <is>
          <t>GÄVLEBORGS LÄN</t>
        </is>
      </c>
      <c r="E442" t="inlineStr">
        <is>
          <t>HUDIKSVALL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2652-2024</t>
        </is>
      </c>
      <c r="B443" s="1" t="n">
        <v>45314.37128472222</v>
      </c>
      <c r="C443" s="1" t="n">
        <v>45955</v>
      </c>
      <c r="D443" t="inlineStr">
        <is>
          <t>GÄVLEBORGS LÄN</t>
        </is>
      </c>
      <c r="E443" t="inlineStr">
        <is>
          <t>HUDIKSVALL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2685-2024</t>
        </is>
      </c>
      <c r="B444" s="1" t="n">
        <v>45314</v>
      </c>
      <c r="C444" s="1" t="n">
        <v>45955</v>
      </c>
      <c r="D444" t="inlineStr">
        <is>
          <t>GÄVLEBORGS LÄN</t>
        </is>
      </c>
      <c r="E444" t="inlineStr">
        <is>
          <t>HUDIKSVALL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13267-2025</t>
        </is>
      </c>
      <c r="B445" s="1" t="n">
        <v>45735</v>
      </c>
      <c r="C445" s="1" t="n">
        <v>45955</v>
      </c>
      <c r="D445" t="inlineStr">
        <is>
          <t>GÄVLEBORGS LÄN</t>
        </is>
      </c>
      <c r="E445" t="inlineStr">
        <is>
          <t>HUDIKSVALL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4164-2024</t>
        </is>
      </c>
      <c r="B446" s="1" t="n">
        <v>45323</v>
      </c>
      <c r="C446" s="1" t="n">
        <v>45955</v>
      </c>
      <c r="D446" t="inlineStr">
        <is>
          <t>GÄVLEBORGS LÄN</t>
        </is>
      </c>
      <c r="E446" t="inlineStr">
        <is>
          <t>HUDIKSVALL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46667-2024</t>
        </is>
      </c>
      <c r="B447" s="1" t="n">
        <v>45583.37123842593</v>
      </c>
      <c r="C447" s="1" t="n">
        <v>45955</v>
      </c>
      <c r="D447" t="inlineStr">
        <is>
          <t>GÄVLEBORGS LÄN</t>
        </is>
      </c>
      <c r="E447" t="inlineStr">
        <is>
          <t>HUDIKSVALL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64350-2020</t>
        </is>
      </c>
      <c r="B448" s="1" t="n">
        <v>44168</v>
      </c>
      <c r="C448" s="1" t="n">
        <v>45955</v>
      </c>
      <c r="D448" t="inlineStr">
        <is>
          <t>GÄVLEBORGS LÄN</t>
        </is>
      </c>
      <c r="E448" t="inlineStr">
        <is>
          <t>HUDIKSVALL</t>
        </is>
      </c>
      <c r="F448" t="inlineStr">
        <is>
          <t>Holmen skog AB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72899-2021</t>
        </is>
      </c>
      <c r="B449" s="1" t="n">
        <v>44547.58841435185</v>
      </c>
      <c r="C449" s="1" t="n">
        <v>45955</v>
      </c>
      <c r="D449" t="inlineStr">
        <is>
          <t>GÄVLEBORGS LÄN</t>
        </is>
      </c>
      <c r="E449" t="inlineStr">
        <is>
          <t>HUDIKSVALL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42217-2024</t>
        </is>
      </c>
      <c r="B450" s="1" t="n">
        <v>45562.54127314815</v>
      </c>
      <c r="C450" s="1" t="n">
        <v>45955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3162-2023</t>
        </is>
      </c>
      <c r="B451" s="1" t="n">
        <v>44946</v>
      </c>
      <c r="C451" s="1" t="n">
        <v>45955</v>
      </c>
      <c r="D451" t="inlineStr">
        <is>
          <t>GÄVLEBORGS LÄN</t>
        </is>
      </c>
      <c r="E451" t="inlineStr">
        <is>
          <t>HUDIKSVALL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55352-2024</t>
        </is>
      </c>
      <c r="B452" s="1" t="n">
        <v>45621</v>
      </c>
      <c r="C452" s="1" t="n">
        <v>45955</v>
      </c>
      <c r="D452" t="inlineStr">
        <is>
          <t>GÄVLEBORGS LÄN</t>
        </is>
      </c>
      <c r="E452" t="inlineStr">
        <is>
          <t>HUDIKSVALL</t>
        </is>
      </c>
      <c r="F452" t="inlineStr">
        <is>
          <t>Holmen skog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22977-2024</t>
        </is>
      </c>
      <c r="B453" s="1" t="n">
        <v>45449.86233796296</v>
      </c>
      <c r="C453" s="1" t="n">
        <v>45955</v>
      </c>
      <c r="D453" t="inlineStr">
        <is>
          <t>GÄVLEBORGS LÄN</t>
        </is>
      </c>
      <c r="E453" t="inlineStr">
        <is>
          <t>HUDIKSVALL</t>
        </is>
      </c>
      <c r="F453" t="inlineStr">
        <is>
          <t>Holmen skog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23701-2025</t>
        </is>
      </c>
      <c r="B454" s="1" t="n">
        <v>45793.36111111111</v>
      </c>
      <c r="C454" s="1" t="n">
        <v>45955</v>
      </c>
      <c r="D454" t="inlineStr">
        <is>
          <t>GÄVLEBORGS LÄN</t>
        </is>
      </c>
      <c r="E454" t="inlineStr">
        <is>
          <t>HUDIKSVALL</t>
        </is>
      </c>
      <c r="G454" t="n">
        <v>4.7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50790-2024</t>
        </is>
      </c>
      <c r="B455" s="1" t="n">
        <v>45602.47313657407</v>
      </c>
      <c r="C455" s="1" t="n">
        <v>45955</v>
      </c>
      <c r="D455" t="inlineStr">
        <is>
          <t>GÄVLEBORGS LÄN</t>
        </is>
      </c>
      <c r="E455" t="inlineStr">
        <is>
          <t>HUDIKSVALL</t>
        </is>
      </c>
      <c r="F455" t="inlineStr">
        <is>
          <t>Holmen skog AB</t>
        </is>
      </c>
      <c r="G455" t="n">
        <v>13.9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13663-2025</t>
        </is>
      </c>
      <c r="B456" s="1" t="n">
        <v>45736</v>
      </c>
      <c r="C456" s="1" t="n">
        <v>45955</v>
      </c>
      <c r="D456" t="inlineStr">
        <is>
          <t>GÄVLEBORGS LÄN</t>
        </is>
      </c>
      <c r="E456" t="inlineStr">
        <is>
          <t>HUDIKSVALL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35061-2024</t>
        </is>
      </c>
      <c r="B457" s="1" t="n">
        <v>45527.65628472222</v>
      </c>
      <c r="C457" s="1" t="n">
        <v>45955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61579-2024</t>
        </is>
      </c>
      <c r="B458" s="1" t="n">
        <v>45646.62292824074</v>
      </c>
      <c r="C458" s="1" t="n">
        <v>45955</v>
      </c>
      <c r="D458" t="inlineStr">
        <is>
          <t>GÄVLEBORGS LÄN</t>
        </is>
      </c>
      <c r="E458" t="inlineStr">
        <is>
          <t>HUDIKSVALL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38535-2023</t>
        </is>
      </c>
      <c r="B459" s="1" t="n">
        <v>45162</v>
      </c>
      <c r="C459" s="1" t="n">
        <v>45955</v>
      </c>
      <c r="D459" t="inlineStr">
        <is>
          <t>GÄVLEBORGS LÄN</t>
        </is>
      </c>
      <c r="E459" t="inlineStr">
        <is>
          <t>HUDIKSVALL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6085-2025</t>
        </is>
      </c>
      <c r="B460" s="1" t="n">
        <v>45697.62211805556</v>
      </c>
      <c r="C460" s="1" t="n">
        <v>45955</v>
      </c>
      <c r="D460" t="inlineStr">
        <is>
          <t>GÄVLEBORGS LÄN</t>
        </is>
      </c>
      <c r="E460" t="inlineStr">
        <is>
          <t>HUDIKSVALL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48367-2024</t>
        </is>
      </c>
      <c r="B461" s="1" t="n">
        <v>45590.57818287037</v>
      </c>
      <c r="C461" s="1" t="n">
        <v>45955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17.6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603-2025</t>
        </is>
      </c>
      <c r="B462" s="1" t="n">
        <v>45664</v>
      </c>
      <c r="C462" s="1" t="n">
        <v>45955</v>
      </c>
      <c r="D462" t="inlineStr">
        <is>
          <t>GÄVLEBORGS LÄN</t>
        </is>
      </c>
      <c r="E462" t="inlineStr">
        <is>
          <t>HUDIKSVALL</t>
        </is>
      </c>
      <c r="F462" t="inlineStr">
        <is>
          <t>Holmen skog AB</t>
        </is>
      </c>
      <c r="G462" t="n">
        <v>5.2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55519-2024</t>
        </is>
      </c>
      <c r="B463" s="1" t="n">
        <v>45622</v>
      </c>
      <c r="C463" s="1" t="n">
        <v>45955</v>
      </c>
      <c r="D463" t="inlineStr">
        <is>
          <t>GÄVLEBORGS LÄN</t>
        </is>
      </c>
      <c r="E463" t="inlineStr">
        <is>
          <t>HUDIKSVALL</t>
        </is>
      </c>
      <c r="F463" t="inlineStr">
        <is>
          <t>Holmen skog AB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55574-2024</t>
        </is>
      </c>
      <c r="B464" s="1" t="n">
        <v>45622.55423611111</v>
      </c>
      <c r="C464" s="1" t="n">
        <v>45955</v>
      </c>
      <c r="D464" t="inlineStr">
        <is>
          <t>GÄVLEBORGS LÄN</t>
        </is>
      </c>
      <c r="E464" t="inlineStr">
        <is>
          <t>HUDIKSVALL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42657-2024</t>
        </is>
      </c>
      <c r="B465" s="1" t="n">
        <v>45566.33591435185</v>
      </c>
      <c r="C465" s="1" t="n">
        <v>45955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10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23663-2025</t>
        </is>
      </c>
      <c r="B466" s="1" t="n">
        <v>45792.81592592593</v>
      </c>
      <c r="C466" s="1" t="n">
        <v>45955</v>
      </c>
      <c r="D466" t="inlineStr">
        <is>
          <t>GÄVLEBORGS LÄN</t>
        </is>
      </c>
      <c r="E466" t="inlineStr">
        <is>
          <t>HUDIKSVALL</t>
        </is>
      </c>
      <c r="F466" t="inlineStr">
        <is>
          <t>Holmen skog AB</t>
        </is>
      </c>
      <c r="G466" t="n">
        <v>24.7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53624-2024</t>
        </is>
      </c>
      <c r="B467" s="1" t="n">
        <v>45614</v>
      </c>
      <c r="C467" s="1" t="n">
        <v>45955</v>
      </c>
      <c r="D467" t="inlineStr">
        <is>
          <t>GÄVLEBORGS LÄN</t>
        </is>
      </c>
      <c r="E467" t="inlineStr">
        <is>
          <t>HUDIKSVALL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61977-2022</t>
        </is>
      </c>
      <c r="B468" s="1" t="n">
        <v>44918</v>
      </c>
      <c r="C468" s="1" t="n">
        <v>45955</v>
      </c>
      <c r="D468" t="inlineStr">
        <is>
          <t>GÄVLEBORGS LÄN</t>
        </is>
      </c>
      <c r="E468" t="inlineStr">
        <is>
          <t>HUDIKSVALL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624-2025</t>
        </is>
      </c>
      <c r="B469" s="1" t="n">
        <v>45664</v>
      </c>
      <c r="C469" s="1" t="n">
        <v>45955</v>
      </c>
      <c r="D469" t="inlineStr">
        <is>
          <t>GÄVLEBORGS LÄN</t>
        </is>
      </c>
      <c r="E469" t="inlineStr">
        <is>
          <t>HUDIKSVALL</t>
        </is>
      </c>
      <c r="F469" t="inlineStr">
        <is>
          <t>Holmen skog AB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38755-2024</t>
        </is>
      </c>
      <c r="B470" s="1" t="n">
        <v>45547</v>
      </c>
      <c r="C470" s="1" t="n">
        <v>45955</v>
      </c>
      <c r="D470" t="inlineStr">
        <is>
          <t>GÄVLEBORGS LÄN</t>
        </is>
      </c>
      <c r="E470" t="inlineStr">
        <is>
          <t>HUDIKSVALL</t>
        </is>
      </c>
      <c r="F470" t="inlineStr">
        <is>
          <t>Holmen skog AB</t>
        </is>
      </c>
      <c r="G470" t="n">
        <v>6.4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38201-2024</t>
        </is>
      </c>
      <c r="B471" s="1" t="n">
        <v>45545.5003125</v>
      </c>
      <c r="C471" s="1" t="n">
        <v>45955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18829-2024</t>
        </is>
      </c>
      <c r="B472" s="1" t="n">
        <v>45426.64759259259</v>
      </c>
      <c r="C472" s="1" t="n">
        <v>45955</v>
      </c>
      <c r="D472" t="inlineStr">
        <is>
          <t>GÄVLEBORGS LÄN</t>
        </is>
      </c>
      <c r="E472" t="inlineStr">
        <is>
          <t>HUDIKSVALL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5345-2025</t>
        </is>
      </c>
      <c r="B473" s="1" t="n">
        <v>45688</v>
      </c>
      <c r="C473" s="1" t="n">
        <v>45955</v>
      </c>
      <c r="D473" t="inlineStr">
        <is>
          <t>GÄVLEBORGS LÄN</t>
        </is>
      </c>
      <c r="E473" t="inlineStr">
        <is>
          <t>HUDIKSVALL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48649-2024</t>
        </is>
      </c>
      <c r="B474" s="1" t="n">
        <v>45593.47898148148</v>
      </c>
      <c r="C474" s="1" t="n">
        <v>45955</v>
      </c>
      <c r="D474" t="inlineStr">
        <is>
          <t>GÄVLEBORGS LÄN</t>
        </is>
      </c>
      <c r="E474" t="inlineStr">
        <is>
          <t>HUDIKSVALL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24382-2025</t>
        </is>
      </c>
      <c r="B475" s="1" t="n">
        <v>45797.62836805556</v>
      </c>
      <c r="C475" s="1" t="n">
        <v>45955</v>
      </c>
      <c r="D475" t="inlineStr">
        <is>
          <t>GÄVLEBORGS LÄN</t>
        </is>
      </c>
      <c r="E475" t="inlineStr">
        <is>
          <t>HUDIKSVALL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70264-2021</t>
        </is>
      </c>
      <c r="B476" s="1" t="n">
        <v>44536</v>
      </c>
      <c r="C476" s="1" t="n">
        <v>45955</v>
      </c>
      <c r="D476" t="inlineStr">
        <is>
          <t>GÄVLEBORGS LÄN</t>
        </is>
      </c>
      <c r="E476" t="inlineStr">
        <is>
          <t>HUDIKSVALL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66418-2021</t>
        </is>
      </c>
      <c r="B477" s="1" t="n">
        <v>44518</v>
      </c>
      <c r="C477" s="1" t="n">
        <v>45955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21927-2024</t>
        </is>
      </c>
      <c r="B478" s="1" t="n">
        <v>45443.46575231481</v>
      </c>
      <c r="C478" s="1" t="n">
        <v>45955</v>
      </c>
      <c r="D478" t="inlineStr">
        <is>
          <t>GÄVLEBORGS LÄN</t>
        </is>
      </c>
      <c r="E478" t="inlineStr">
        <is>
          <t>HUDIKSVALL</t>
        </is>
      </c>
      <c r="F478" t="inlineStr">
        <is>
          <t>Holmen skog AB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21940-2024</t>
        </is>
      </c>
      <c r="B479" s="1" t="n">
        <v>45443.4759375</v>
      </c>
      <c r="C479" s="1" t="n">
        <v>45955</v>
      </c>
      <c r="D479" t="inlineStr">
        <is>
          <t>GÄVLEBORGS LÄN</t>
        </is>
      </c>
      <c r="E479" t="inlineStr">
        <is>
          <t>HUDIKSVALL</t>
        </is>
      </c>
      <c r="F479" t="inlineStr">
        <is>
          <t>Holmen skog AB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24240-2025</t>
        </is>
      </c>
      <c r="B480" s="1" t="n">
        <v>45797</v>
      </c>
      <c r="C480" s="1" t="n">
        <v>45955</v>
      </c>
      <c r="D480" t="inlineStr">
        <is>
          <t>GÄVLEBORGS LÄN</t>
        </is>
      </c>
      <c r="E480" t="inlineStr">
        <is>
          <t>HUDIKSVALL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8005-2022</t>
        </is>
      </c>
      <c r="B481" s="1" t="n">
        <v>44609.37395833333</v>
      </c>
      <c r="C481" s="1" t="n">
        <v>45955</v>
      </c>
      <c r="D481" t="inlineStr">
        <is>
          <t>GÄVLEBORGS LÄN</t>
        </is>
      </c>
      <c r="E481" t="inlineStr">
        <is>
          <t>HUDIKSVALL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47700-2024</t>
        </is>
      </c>
      <c r="B482" s="1" t="n">
        <v>45588.46262731482</v>
      </c>
      <c r="C482" s="1" t="n">
        <v>45955</v>
      </c>
      <c r="D482" t="inlineStr">
        <is>
          <t>GÄVLEBORGS LÄN</t>
        </is>
      </c>
      <c r="E482" t="inlineStr">
        <is>
          <t>HUDIKSVALL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24239-2025</t>
        </is>
      </c>
      <c r="B483" s="1" t="n">
        <v>45797</v>
      </c>
      <c r="C483" s="1" t="n">
        <v>45955</v>
      </c>
      <c r="D483" t="inlineStr">
        <is>
          <t>GÄVLEBORGS LÄN</t>
        </is>
      </c>
      <c r="E483" t="inlineStr">
        <is>
          <t>HUDIKSVALL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72083-2021</t>
        </is>
      </c>
      <c r="B484" s="1" t="n">
        <v>44544.51949074074</v>
      </c>
      <c r="C484" s="1" t="n">
        <v>45955</v>
      </c>
      <c r="D484" t="inlineStr">
        <is>
          <t>GÄVLEBORGS LÄN</t>
        </is>
      </c>
      <c r="E484" t="inlineStr">
        <is>
          <t>HUDIKSVALL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47116-2024</t>
        </is>
      </c>
      <c r="B485" s="1" t="n">
        <v>45586.56028935185</v>
      </c>
      <c r="C485" s="1" t="n">
        <v>45955</v>
      </c>
      <c r="D485" t="inlineStr">
        <is>
          <t>GÄVLEBORGS LÄN</t>
        </is>
      </c>
      <c r="E485" t="inlineStr">
        <is>
          <t>HUDIKSVALL</t>
        </is>
      </c>
      <c r="F485" t="inlineStr">
        <is>
          <t>Holmen skog AB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13670-2024</t>
        </is>
      </c>
      <c r="B486" s="1" t="n">
        <v>45390.52055555556</v>
      </c>
      <c r="C486" s="1" t="n">
        <v>45955</v>
      </c>
      <c r="D486" t="inlineStr">
        <is>
          <t>GÄVLEBORGS LÄN</t>
        </is>
      </c>
      <c r="E486" t="inlineStr">
        <is>
          <t>HUDIKSVALL</t>
        </is>
      </c>
      <c r="F486" t="inlineStr">
        <is>
          <t>Holmen skog AB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24330-2025</t>
        </is>
      </c>
      <c r="B487" s="1" t="n">
        <v>45797.5678587963</v>
      </c>
      <c r="C487" s="1" t="n">
        <v>45955</v>
      </c>
      <c r="D487" t="inlineStr">
        <is>
          <t>GÄVLEBORGS LÄN</t>
        </is>
      </c>
      <c r="E487" t="inlineStr">
        <is>
          <t>HUDIKSVALL</t>
        </is>
      </c>
      <c r="F487" t="inlineStr">
        <is>
          <t>Kommuner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24584-2025</t>
        </is>
      </c>
      <c r="B488" s="1" t="n">
        <v>45798.5106712963</v>
      </c>
      <c r="C488" s="1" t="n">
        <v>45955</v>
      </c>
      <c r="D488" t="inlineStr">
        <is>
          <t>GÄVLEBORGS LÄN</t>
        </is>
      </c>
      <c r="E488" t="inlineStr">
        <is>
          <t>HUDIKSVALL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55330-2021</t>
        </is>
      </c>
      <c r="B489" s="1" t="n">
        <v>44475</v>
      </c>
      <c r="C489" s="1" t="n">
        <v>45955</v>
      </c>
      <c r="D489" t="inlineStr">
        <is>
          <t>GÄVLEBORGS LÄN</t>
        </is>
      </c>
      <c r="E489" t="inlineStr">
        <is>
          <t>HUDIKSVALL</t>
        </is>
      </c>
      <c r="G489" t="n">
        <v>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4565-2024</t>
        </is>
      </c>
      <c r="B490" s="1" t="n">
        <v>45327</v>
      </c>
      <c r="C490" s="1" t="n">
        <v>45955</v>
      </c>
      <c r="D490" t="inlineStr">
        <is>
          <t>GÄVLEBORGS LÄN</t>
        </is>
      </c>
      <c r="E490" t="inlineStr">
        <is>
          <t>HUDIKSVALL</t>
        </is>
      </c>
      <c r="F490" t="inlineStr">
        <is>
          <t>Holmen skog AB</t>
        </is>
      </c>
      <c r="G490" t="n">
        <v>34.7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24320-2025</t>
        </is>
      </c>
      <c r="B491" s="1" t="n">
        <v>45797.55208333334</v>
      </c>
      <c r="C491" s="1" t="n">
        <v>45955</v>
      </c>
      <c r="D491" t="inlineStr">
        <is>
          <t>GÄVLEBORGS LÄN</t>
        </is>
      </c>
      <c r="E491" t="inlineStr">
        <is>
          <t>HUDIKSVALL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24241-2025</t>
        </is>
      </c>
      <c r="B492" s="1" t="n">
        <v>45797.38637731481</v>
      </c>
      <c r="C492" s="1" t="n">
        <v>45955</v>
      </c>
      <c r="D492" t="inlineStr">
        <is>
          <t>GÄVLEBORGS LÄN</t>
        </is>
      </c>
      <c r="E492" t="inlineStr">
        <is>
          <t>HUDIKSVALL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56820-2023</t>
        </is>
      </c>
      <c r="B493" s="1" t="n">
        <v>45244.45385416667</v>
      </c>
      <c r="C493" s="1" t="n">
        <v>45955</v>
      </c>
      <c r="D493" t="inlineStr">
        <is>
          <t>GÄVLEBORGS LÄN</t>
        </is>
      </c>
      <c r="E493" t="inlineStr">
        <is>
          <t>HUDIKSVALL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35963-2023</t>
        </is>
      </c>
      <c r="B494" s="1" t="n">
        <v>45148.86685185185</v>
      </c>
      <c r="C494" s="1" t="n">
        <v>45955</v>
      </c>
      <c r="D494" t="inlineStr">
        <is>
          <t>GÄVLEBORGS LÄN</t>
        </is>
      </c>
      <c r="E494" t="inlineStr">
        <is>
          <t>HUDIKSVALL</t>
        </is>
      </c>
      <c r="G494" t="n">
        <v>9.699999999999999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39858-2023</t>
        </is>
      </c>
      <c r="B495" s="1" t="n">
        <v>45168.37981481481</v>
      </c>
      <c r="C495" s="1" t="n">
        <v>45955</v>
      </c>
      <c r="D495" t="inlineStr">
        <is>
          <t>GÄVLEBORGS LÄN</t>
        </is>
      </c>
      <c r="E495" t="inlineStr">
        <is>
          <t>HUDIKSVALL</t>
        </is>
      </c>
      <c r="F495" t="inlineStr">
        <is>
          <t>Holmen skog AB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42942-2024</t>
        </is>
      </c>
      <c r="B496" s="1" t="n">
        <v>45567.35226851852</v>
      </c>
      <c r="C496" s="1" t="n">
        <v>45955</v>
      </c>
      <c r="D496" t="inlineStr">
        <is>
          <t>GÄVLEBORGS LÄN</t>
        </is>
      </c>
      <c r="E496" t="inlineStr">
        <is>
          <t>HUDIKSVALL</t>
        </is>
      </c>
      <c r="F496" t="inlineStr">
        <is>
          <t>Holmen skog AB</t>
        </is>
      </c>
      <c r="G496" t="n">
        <v>5.4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24942-2025</t>
        </is>
      </c>
      <c r="B497" s="1" t="n">
        <v>45799.56214120371</v>
      </c>
      <c r="C497" s="1" t="n">
        <v>45955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33.5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35164-2023</t>
        </is>
      </c>
      <c r="B498" s="1" t="n">
        <v>45145</v>
      </c>
      <c r="C498" s="1" t="n">
        <v>45955</v>
      </c>
      <c r="D498" t="inlineStr">
        <is>
          <t>GÄVLEBORGS LÄN</t>
        </is>
      </c>
      <c r="E498" t="inlineStr">
        <is>
          <t>HUDIKSVALL</t>
        </is>
      </c>
      <c r="F498" t="inlineStr">
        <is>
          <t>Holmen skog AB</t>
        </is>
      </c>
      <c r="G498" t="n">
        <v>8.800000000000001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20043-2025</t>
        </is>
      </c>
      <c r="B499" s="1" t="n">
        <v>45772.38306712963</v>
      </c>
      <c r="C499" s="1" t="n">
        <v>45955</v>
      </c>
      <c r="D499" t="inlineStr">
        <is>
          <t>GÄVLEBORGS LÄN</t>
        </is>
      </c>
      <c r="E499" t="inlineStr">
        <is>
          <t>HUDIKSVALL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30398-2023</t>
        </is>
      </c>
      <c r="B500" s="1" t="n">
        <v>45111.47403935185</v>
      </c>
      <c r="C500" s="1" t="n">
        <v>45955</v>
      </c>
      <c r="D500" t="inlineStr">
        <is>
          <t>GÄVLEBORGS LÄN</t>
        </is>
      </c>
      <c r="E500" t="inlineStr">
        <is>
          <t>HUDIKSVALL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18568-2023</t>
        </is>
      </c>
      <c r="B501" s="1" t="n">
        <v>45043.32208333333</v>
      </c>
      <c r="C501" s="1" t="n">
        <v>45955</v>
      </c>
      <c r="D501" t="inlineStr">
        <is>
          <t>GÄVLEBORGS LÄN</t>
        </is>
      </c>
      <c r="E501" t="inlineStr">
        <is>
          <t>HUDIKSVALL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24917-2025</t>
        </is>
      </c>
      <c r="B502" s="1" t="n">
        <v>45799.54292824074</v>
      </c>
      <c r="C502" s="1" t="n">
        <v>45955</v>
      </c>
      <c r="D502" t="inlineStr">
        <is>
          <t>GÄVLEBORGS LÄN</t>
        </is>
      </c>
      <c r="E502" t="inlineStr">
        <is>
          <t>HUDIKSVALL</t>
        </is>
      </c>
      <c r="F502" t="inlineStr">
        <is>
          <t>Sveaskog</t>
        </is>
      </c>
      <c r="G502" t="n">
        <v>36.9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8486-2024</t>
        </is>
      </c>
      <c r="B503" s="1" t="n">
        <v>45355</v>
      </c>
      <c r="C503" s="1" t="n">
        <v>45955</v>
      </c>
      <c r="D503" t="inlineStr">
        <is>
          <t>GÄVLEBORGS LÄN</t>
        </is>
      </c>
      <c r="E503" t="inlineStr">
        <is>
          <t>HUDIKSVALL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46828-2024</t>
        </is>
      </c>
      <c r="B504" s="1" t="n">
        <v>45583</v>
      </c>
      <c r="C504" s="1" t="n">
        <v>45955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19.1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14796-2023</t>
        </is>
      </c>
      <c r="B505" s="1" t="n">
        <v>45014</v>
      </c>
      <c r="C505" s="1" t="n">
        <v>45955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10.4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24748-2025</t>
        </is>
      </c>
      <c r="B506" s="1" t="n">
        <v>45799.34690972222</v>
      </c>
      <c r="C506" s="1" t="n">
        <v>45955</v>
      </c>
      <c r="D506" t="inlineStr">
        <is>
          <t>GÄVLEBORGS LÄN</t>
        </is>
      </c>
      <c r="E506" t="inlineStr">
        <is>
          <t>HUDIKSVALL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25187-2025</t>
        </is>
      </c>
      <c r="B507" s="1" t="n">
        <v>45800.455</v>
      </c>
      <c r="C507" s="1" t="n">
        <v>45955</v>
      </c>
      <c r="D507" t="inlineStr">
        <is>
          <t>GÄVLEBORGS LÄN</t>
        </is>
      </c>
      <c r="E507" t="inlineStr">
        <is>
          <t>HUDIKSVALL</t>
        </is>
      </c>
      <c r="F507" t="inlineStr">
        <is>
          <t>Holmen skog AB</t>
        </is>
      </c>
      <c r="G507" t="n">
        <v>53.6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64344-2021</t>
        </is>
      </c>
      <c r="B508" s="1" t="n">
        <v>44511</v>
      </c>
      <c r="C508" s="1" t="n">
        <v>45955</v>
      </c>
      <c r="D508" t="inlineStr">
        <is>
          <t>GÄVLEBORGS LÄN</t>
        </is>
      </c>
      <c r="E508" t="inlineStr">
        <is>
          <t>HUDIKSVALL</t>
        </is>
      </c>
      <c r="G508" t="n">
        <v>5.2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25148-2025</t>
        </is>
      </c>
      <c r="B509" s="1" t="n">
        <v>45800.42070601852</v>
      </c>
      <c r="C509" s="1" t="n">
        <v>45955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20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24999-2025</t>
        </is>
      </c>
      <c r="B510" s="1" t="n">
        <v>45799.6178125</v>
      </c>
      <c r="C510" s="1" t="n">
        <v>45955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6.9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25844-2025</t>
        </is>
      </c>
      <c r="B511" s="1" t="n">
        <v>45800</v>
      </c>
      <c r="C511" s="1" t="n">
        <v>45955</v>
      </c>
      <c r="D511" t="inlineStr">
        <is>
          <t>GÄVLEBORGS LÄN</t>
        </is>
      </c>
      <c r="E511" t="inlineStr">
        <is>
          <t>HUDIKSVALL</t>
        </is>
      </c>
      <c r="G511" t="n">
        <v>5.4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55629-2024</t>
        </is>
      </c>
      <c r="B512" s="1" t="n">
        <v>45622.60282407407</v>
      </c>
      <c r="C512" s="1" t="n">
        <v>45955</v>
      </c>
      <c r="D512" t="inlineStr">
        <is>
          <t>GÄVLEBORGS LÄN</t>
        </is>
      </c>
      <c r="E512" t="inlineStr">
        <is>
          <t>HUDIKSVALL</t>
        </is>
      </c>
      <c r="F512" t="inlineStr">
        <is>
          <t>Holmen skog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59593-2021</t>
        </is>
      </c>
      <c r="B513" s="1" t="n">
        <v>44491</v>
      </c>
      <c r="C513" s="1" t="n">
        <v>45955</v>
      </c>
      <c r="D513" t="inlineStr">
        <is>
          <t>GÄVLEBORGS LÄN</t>
        </is>
      </c>
      <c r="E513" t="inlineStr">
        <is>
          <t>HUDIKSVALL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25492-2025</t>
        </is>
      </c>
      <c r="B514" s="1" t="n">
        <v>45803.32609953704</v>
      </c>
      <c r="C514" s="1" t="n">
        <v>45955</v>
      </c>
      <c r="D514" t="inlineStr">
        <is>
          <t>GÄVLEBORGS LÄN</t>
        </is>
      </c>
      <c r="E514" t="inlineStr">
        <is>
          <t>HUDIKSVALL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25538-2025</t>
        </is>
      </c>
      <c r="B515" s="1" t="n">
        <v>45803.42084490741</v>
      </c>
      <c r="C515" s="1" t="n">
        <v>45955</v>
      </c>
      <c r="D515" t="inlineStr">
        <is>
          <t>GÄVLEBORGS LÄN</t>
        </is>
      </c>
      <c r="E515" t="inlineStr">
        <is>
          <t>HUDIKSVALL</t>
        </is>
      </c>
      <c r="F515" t="inlineStr">
        <is>
          <t>Holmen skog AB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25551-2025</t>
        </is>
      </c>
      <c r="B516" s="1" t="n">
        <v>45803.44678240741</v>
      </c>
      <c r="C516" s="1" t="n">
        <v>45955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25673-2025</t>
        </is>
      </c>
      <c r="B517" s="1" t="n">
        <v>45803.63233796296</v>
      </c>
      <c r="C517" s="1" t="n">
        <v>45955</v>
      </c>
      <c r="D517" t="inlineStr">
        <is>
          <t>GÄVLEBORGS LÄN</t>
        </is>
      </c>
      <c r="E517" t="inlineStr">
        <is>
          <t>HUDIKSVALL</t>
        </is>
      </c>
      <c r="F517" t="inlineStr">
        <is>
          <t>Holmen skog AB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61478-2023</t>
        </is>
      </c>
      <c r="B518" s="1" t="n">
        <v>45264.92703703704</v>
      </c>
      <c r="C518" s="1" t="n">
        <v>45955</v>
      </c>
      <c r="D518" t="inlineStr">
        <is>
          <t>GÄVLEBORGS LÄN</t>
        </is>
      </c>
      <c r="E518" t="inlineStr">
        <is>
          <t>HUDIKSVALL</t>
        </is>
      </c>
      <c r="G518" t="n">
        <v>4.1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34873-2024</t>
        </is>
      </c>
      <c r="B519" s="1" t="n">
        <v>45527</v>
      </c>
      <c r="C519" s="1" t="n">
        <v>45955</v>
      </c>
      <c r="D519" t="inlineStr">
        <is>
          <t>GÄVLEBORGS LÄN</t>
        </is>
      </c>
      <c r="E519" t="inlineStr">
        <is>
          <t>HUDIKSVALL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450-2025</t>
        </is>
      </c>
      <c r="B520" s="1" t="n">
        <v>45664.39973379629</v>
      </c>
      <c r="C520" s="1" t="n">
        <v>45955</v>
      </c>
      <c r="D520" t="inlineStr">
        <is>
          <t>GÄVLEBORGS LÄN</t>
        </is>
      </c>
      <c r="E520" t="inlineStr">
        <is>
          <t>HUDIKSVALL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38687-2024</t>
        </is>
      </c>
      <c r="B521" s="1" t="n">
        <v>45547</v>
      </c>
      <c r="C521" s="1" t="n">
        <v>45955</v>
      </c>
      <c r="D521" t="inlineStr">
        <is>
          <t>GÄVLEBORGS LÄN</t>
        </is>
      </c>
      <c r="E521" t="inlineStr">
        <is>
          <t>HUDIKSVALL</t>
        </is>
      </c>
      <c r="G521" t="n">
        <v>8.9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38703-2024</t>
        </is>
      </c>
      <c r="B522" s="1" t="n">
        <v>45547</v>
      </c>
      <c r="C522" s="1" t="n">
        <v>45955</v>
      </c>
      <c r="D522" t="inlineStr">
        <is>
          <t>GÄVLEBORGS LÄN</t>
        </is>
      </c>
      <c r="E522" t="inlineStr">
        <is>
          <t>HUDIKSVALL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25784-2025</t>
        </is>
      </c>
      <c r="B523" s="1" t="n">
        <v>45804.3675</v>
      </c>
      <c r="C523" s="1" t="n">
        <v>45955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18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25497-2025</t>
        </is>
      </c>
      <c r="B524" s="1" t="n">
        <v>45803.34307870371</v>
      </c>
      <c r="C524" s="1" t="n">
        <v>45955</v>
      </c>
      <c r="D524" t="inlineStr">
        <is>
          <t>GÄVLEBORGS LÄN</t>
        </is>
      </c>
      <c r="E524" t="inlineStr">
        <is>
          <t>HUDIKSVALL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38220-2024</t>
        </is>
      </c>
      <c r="B525" s="1" t="n">
        <v>45545.53237268519</v>
      </c>
      <c r="C525" s="1" t="n">
        <v>45955</v>
      </c>
      <c r="D525" t="inlineStr">
        <is>
          <t>GÄVLEBORGS LÄN</t>
        </is>
      </c>
      <c r="E525" t="inlineStr">
        <is>
          <t>HUDIKSVALL</t>
        </is>
      </c>
      <c r="F525" t="inlineStr">
        <is>
          <t>Holmen skog AB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20383-2025</t>
        </is>
      </c>
      <c r="B526" s="1" t="n">
        <v>45775</v>
      </c>
      <c r="C526" s="1" t="n">
        <v>45955</v>
      </c>
      <c r="D526" t="inlineStr">
        <is>
          <t>GÄVLEBORGS LÄN</t>
        </is>
      </c>
      <c r="E526" t="inlineStr">
        <is>
          <t>HUDIKSVALL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25828-2025</t>
        </is>
      </c>
      <c r="B527" s="1" t="n">
        <v>45804.44484953704</v>
      </c>
      <c r="C527" s="1" t="n">
        <v>45955</v>
      </c>
      <c r="D527" t="inlineStr">
        <is>
          <t>GÄVLEBORGS LÄN</t>
        </is>
      </c>
      <c r="E527" t="inlineStr">
        <is>
          <t>HUDIKSVALL</t>
        </is>
      </c>
      <c r="F527" t="inlineStr">
        <is>
          <t>Holmen skog AB</t>
        </is>
      </c>
      <c r="G527" t="n">
        <v>7.3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50242-2024</t>
        </is>
      </c>
      <c r="B528" s="1" t="n">
        <v>45600.56403935186</v>
      </c>
      <c r="C528" s="1" t="n">
        <v>45955</v>
      </c>
      <c r="D528" t="inlineStr">
        <is>
          <t>GÄVLEBORGS LÄN</t>
        </is>
      </c>
      <c r="E528" t="inlineStr">
        <is>
          <t>HUDIKSVALL</t>
        </is>
      </c>
      <c r="G528" t="n">
        <v>3.9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12880-2023</t>
        </is>
      </c>
      <c r="B529" s="1" t="n">
        <v>45001</v>
      </c>
      <c r="C529" s="1" t="n">
        <v>45955</v>
      </c>
      <c r="D529" t="inlineStr">
        <is>
          <t>GÄVLEBORGS LÄN</t>
        </is>
      </c>
      <c r="E529" t="inlineStr">
        <is>
          <t>HUDIKSVALL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25503-2025</t>
        </is>
      </c>
      <c r="B530" s="1" t="n">
        <v>45803.34987268518</v>
      </c>
      <c r="C530" s="1" t="n">
        <v>45955</v>
      </c>
      <c r="D530" t="inlineStr">
        <is>
          <t>GÄVLEBORGS LÄN</t>
        </is>
      </c>
      <c r="E530" t="inlineStr">
        <is>
          <t>HUDIKSVALL</t>
        </is>
      </c>
      <c r="F530" t="inlineStr">
        <is>
          <t>Holmen skog AB</t>
        </is>
      </c>
      <c r="G530" t="n">
        <v>7.8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4301-2023</t>
        </is>
      </c>
      <c r="B531" s="1" t="n">
        <v>44953</v>
      </c>
      <c r="C531" s="1" t="n">
        <v>45955</v>
      </c>
      <c r="D531" t="inlineStr">
        <is>
          <t>GÄVLEBORGS LÄN</t>
        </is>
      </c>
      <c r="E531" t="inlineStr">
        <is>
          <t>HUDIKSVALL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8496-2024</t>
        </is>
      </c>
      <c r="B532" s="1" t="n">
        <v>45355.44675925926</v>
      </c>
      <c r="C532" s="1" t="n">
        <v>45955</v>
      </c>
      <c r="D532" t="inlineStr">
        <is>
          <t>GÄVLEBORGS LÄN</t>
        </is>
      </c>
      <c r="E532" t="inlineStr">
        <is>
          <t>HUDIKSVALL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16327-2023</t>
        </is>
      </c>
      <c r="B533" s="1" t="n">
        <v>45028</v>
      </c>
      <c r="C533" s="1" t="n">
        <v>45955</v>
      </c>
      <c r="D533" t="inlineStr">
        <is>
          <t>GÄVLEBORGS LÄN</t>
        </is>
      </c>
      <c r="E533" t="inlineStr">
        <is>
          <t>HUDIKSVALL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25268-2024</t>
        </is>
      </c>
      <c r="B534" s="1" t="n">
        <v>45462.62112268519</v>
      </c>
      <c r="C534" s="1" t="n">
        <v>45955</v>
      </c>
      <c r="D534" t="inlineStr">
        <is>
          <t>GÄVLEBORGS LÄN</t>
        </is>
      </c>
      <c r="E534" t="inlineStr">
        <is>
          <t>HUDIKSVALL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41230-2024</t>
        </is>
      </c>
      <c r="B535" s="1" t="n">
        <v>45559.56349537037</v>
      </c>
      <c r="C535" s="1" t="n">
        <v>45955</v>
      </c>
      <c r="D535" t="inlineStr">
        <is>
          <t>GÄVLEBORGS LÄN</t>
        </is>
      </c>
      <c r="E535" t="inlineStr">
        <is>
          <t>HUDIKSVALL</t>
        </is>
      </c>
      <c r="F535" t="inlineStr">
        <is>
          <t>Holmen skog AB</t>
        </is>
      </c>
      <c r="G535" t="n">
        <v>5.9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7369-2023</t>
        </is>
      </c>
      <c r="B536" s="1" t="n">
        <v>44966</v>
      </c>
      <c r="C536" s="1" t="n">
        <v>45955</v>
      </c>
      <c r="D536" t="inlineStr">
        <is>
          <t>GÄVLEBORGS LÄN</t>
        </is>
      </c>
      <c r="E536" t="inlineStr">
        <is>
          <t>HUDIKSVALL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32007-2024</t>
        </is>
      </c>
      <c r="B537" s="1" t="n">
        <v>45510.60719907407</v>
      </c>
      <c r="C537" s="1" t="n">
        <v>45955</v>
      </c>
      <c r="D537" t="inlineStr">
        <is>
          <t>GÄVLEBORGS LÄN</t>
        </is>
      </c>
      <c r="E537" t="inlineStr">
        <is>
          <t>HUDIKSVALL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67558-2020</t>
        </is>
      </c>
      <c r="B538" s="1" t="n">
        <v>44181</v>
      </c>
      <c r="C538" s="1" t="n">
        <v>45955</v>
      </c>
      <c r="D538" t="inlineStr">
        <is>
          <t>GÄVLEBORGS LÄN</t>
        </is>
      </c>
      <c r="E538" t="inlineStr">
        <is>
          <t>HUDIKSVALL</t>
        </is>
      </c>
      <c r="G538" t="n">
        <v>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52438-2023</t>
        </is>
      </c>
      <c r="B539" s="1" t="n">
        <v>45225.35223379629</v>
      </c>
      <c r="C539" s="1" t="n">
        <v>45955</v>
      </c>
      <c r="D539" t="inlineStr">
        <is>
          <t>GÄVLEBORGS LÄN</t>
        </is>
      </c>
      <c r="E539" t="inlineStr">
        <is>
          <t>HUDIKSVALL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14098-2025</t>
        </is>
      </c>
      <c r="B540" s="1" t="n">
        <v>45740.4488425926</v>
      </c>
      <c r="C540" s="1" t="n">
        <v>45955</v>
      </c>
      <c r="D540" t="inlineStr">
        <is>
          <t>GÄVLEBORGS LÄN</t>
        </is>
      </c>
      <c r="E540" t="inlineStr">
        <is>
          <t>HUDIKSVALL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47500-2025</t>
        </is>
      </c>
      <c r="B541" s="1" t="n">
        <v>45930.8484375</v>
      </c>
      <c r="C541" s="1" t="n">
        <v>45955</v>
      </c>
      <c r="D541" t="inlineStr">
        <is>
          <t>GÄVLEBORGS LÄN</t>
        </is>
      </c>
      <c r="E541" t="inlineStr">
        <is>
          <t>HUDIKSVALL</t>
        </is>
      </c>
      <c r="G541" t="n">
        <v>12.1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26813-2025</t>
        </is>
      </c>
      <c r="B542" s="1" t="n">
        <v>45810.62530092592</v>
      </c>
      <c r="C542" s="1" t="n">
        <v>45955</v>
      </c>
      <c r="D542" t="inlineStr">
        <is>
          <t>GÄVLEBORGS LÄN</t>
        </is>
      </c>
      <c r="E542" t="inlineStr">
        <is>
          <t>HUDIKSVALL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27909-2025</t>
        </is>
      </c>
      <c r="B543" s="1" t="n">
        <v>45817.47628472222</v>
      </c>
      <c r="C543" s="1" t="n">
        <v>45955</v>
      </c>
      <c r="D543" t="inlineStr">
        <is>
          <t>GÄVLEBORGS LÄN</t>
        </is>
      </c>
      <c r="E543" t="inlineStr">
        <is>
          <t>HUDIKSVALL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33588-2024</t>
        </is>
      </c>
      <c r="B544" s="1" t="n">
        <v>45520.3509375</v>
      </c>
      <c r="C544" s="1" t="n">
        <v>45955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31691-2024</t>
        </is>
      </c>
      <c r="B545" s="1" t="n">
        <v>45507.84005787037</v>
      </c>
      <c r="C545" s="1" t="n">
        <v>45955</v>
      </c>
      <c r="D545" t="inlineStr">
        <is>
          <t>GÄVLEBORGS LÄN</t>
        </is>
      </c>
      <c r="E545" t="inlineStr">
        <is>
          <t>HUDIKSVALL</t>
        </is>
      </c>
      <c r="F545" t="inlineStr">
        <is>
          <t>Holmen skog AB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47260-2025</t>
        </is>
      </c>
      <c r="B546" s="1" t="n">
        <v>45930.449375</v>
      </c>
      <c r="C546" s="1" t="n">
        <v>45955</v>
      </c>
      <c r="D546" t="inlineStr">
        <is>
          <t>GÄVLEBORGS LÄN</t>
        </is>
      </c>
      <c r="E546" t="inlineStr">
        <is>
          <t>HUDIKSVALL</t>
        </is>
      </c>
      <c r="F546" t="inlineStr">
        <is>
          <t>Holmen skog AB</t>
        </is>
      </c>
      <c r="G546" t="n">
        <v>18.3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55319-2021</t>
        </is>
      </c>
      <c r="B547" s="1" t="n">
        <v>44475</v>
      </c>
      <c r="C547" s="1" t="n">
        <v>45955</v>
      </c>
      <c r="D547" t="inlineStr">
        <is>
          <t>GÄVLEBORGS LÄN</t>
        </is>
      </c>
      <c r="E547" t="inlineStr">
        <is>
          <t>HUDIKSVALL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44182-2023</t>
        </is>
      </c>
      <c r="B548" s="1" t="n">
        <v>45188.52214120371</v>
      </c>
      <c r="C548" s="1" t="n">
        <v>45955</v>
      </c>
      <c r="D548" t="inlineStr">
        <is>
          <t>GÄVLEBORGS LÄN</t>
        </is>
      </c>
      <c r="E548" t="inlineStr">
        <is>
          <t>HUDIKSVALL</t>
        </is>
      </c>
      <c r="F548" t="inlineStr">
        <is>
          <t>Holmen skog AB</t>
        </is>
      </c>
      <c r="G548" t="n">
        <v>14.6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44688-2024</t>
        </is>
      </c>
      <c r="B549" s="1" t="n">
        <v>45574.55434027778</v>
      </c>
      <c r="C549" s="1" t="n">
        <v>45955</v>
      </c>
      <c r="D549" t="inlineStr">
        <is>
          <t>GÄVLEBORGS LÄN</t>
        </is>
      </c>
      <c r="E549" t="inlineStr">
        <is>
          <t>HUDIKSVALL</t>
        </is>
      </c>
      <c r="G549" t="n">
        <v>66.59999999999999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22465-2021</t>
        </is>
      </c>
      <c r="B550" s="1" t="n">
        <v>44326</v>
      </c>
      <c r="C550" s="1" t="n">
        <v>45955</v>
      </c>
      <c r="D550" t="inlineStr">
        <is>
          <t>GÄVLEBORGS LÄN</t>
        </is>
      </c>
      <c r="E550" t="inlineStr">
        <is>
          <t>HUDIKSVALL</t>
        </is>
      </c>
      <c r="F550" t="inlineStr">
        <is>
          <t>Holmen skog AB</t>
        </is>
      </c>
      <c r="G550" t="n">
        <v>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16858-2024</t>
        </is>
      </c>
      <c r="B551" s="1" t="n">
        <v>45411.55578703704</v>
      </c>
      <c r="C551" s="1" t="n">
        <v>45955</v>
      </c>
      <c r="D551" t="inlineStr">
        <is>
          <t>GÄVLEBORGS LÄN</t>
        </is>
      </c>
      <c r="E551" t="inlineStr">
        <is>
          <t>HUDIKSVALL</t>
        </is>
      </c>
      <c r="G551" t="n">
        <v>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16781-2024</t>
        </is>
      </c>
      <c r="B552" s="1" t="n">
        <v>45411.4180324074</v>
      </c>
      <c r="C552" s="1" t="n">
        <v>45955</v>
      </c>
      <c r="D552" t="inlineStr">
        <is>
          <t>GÄVLEBORGS LÄN</t>
        </is>
      </c>
      <c r="E552" t="inlineStr">
        <is>
          <t>HUDIKSVALL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26827-2025</t>
        </is>
      </c>
      <c r="B553" s="1" t="n">
        <v>45810.65016203704</v>
      </c>
      <c r="C553" s="1" t="n">
        <v>45955</v>
      </c>
      <c r="D553" t="inlineStr">
        <is>
          <t>GÄVLEBORGS LÄN</t>
        </is>
      </c>
      <c r="E553" t="inlineStr">
        <is>
          <t>HUDIKSVALL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57196-2024</t>
        </is>
      </c>
      <c r="B554" s="1" t="n">
        <v>45629.47431712963</v>
      </c>
      <c r="C554" s="1" t="n">
        <v>45955</v>
      </c>
      <c r="D554" t="inlineStr">
        <is>
          <t>GÄVLEBORGS LÄN</t>
        </is>
      </c>
      <c r="E554" t="inlineStr">
        <is>
          <t>HUDIKSVALL</t>
        </is>
      </c>
      <c r="F554" t="inlineStr">
        <is>
          <t>Naturvårdsverket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34128-2024</t>
        </is>
      </c>
      <c r="B555" s="1" t="n">
        <v>45524.34494212963</v>
      </c>
      <c r="C555" s="1" t="n">
        <v>45955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19768-2025</t>
        </is>
      </c>
      <c r="B556" s="1" t="n">
        <v>45771.40961805556</v>
      </c>
      <c r="C556" s="1" t="n">
        <v>45955</v>
      </c>
      <c r="D556" t="inlineStr">
        <is>
          <t>GÄVLEBORGS LÄN</t>
        </is>
      </c>
      <c r="E556" t="inlineStr">
        <is>
          <t>HUDIKSVALL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27955-2024</t>
        </is>
      </c>
      <c r="B557" s="1" t="n">
        <v>45476.3388425926</v>
      </c>
      <c r="C557" s="1" t="n">
        <v>45955</v>
      </c>
      <c r="D557" t="inlineStr">
        <is>
          <t>GÄVLEBORGS LÄN</t>
        </is>
      </c>
      <c r="E557" t="inlineStr">
        <is>
          <t>HUDIKSVALL</t>
        </is>
      </c>
      <c r="F557" t="inlineStr">
        <is>
          <t>Holmen skog AB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45318-2023</t>
        </is>
      </c>
      <c r="B558" s="1" t="n">
        <v>45191.76460648148</v>
      </c>
      <c r="C558" s="1" t="n">
        <v>45955</v>
      </c>
      <c r="D558" t="inlineStr">
        <is>
          <t>GÄVLEBORGS LÄN</t>
        </is>
      </c>
      <c r="E558" t="inlineStr">
        <is>
          <t>HUDIKSVALL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47065-2025</t>
        </is>
      </c>
      <c r="B559" s="1" t="n">
        <v>45929.63133101852</v>
      </c>
      <c r="C559" s="1" t="n">
        <v>45955</v>
      </c>
      <c r="D559" t="inlineStr">
        <is>
          <t>GÄVLEBORGS LÄN</t>
        </is>
      </c>
      <c r="E559" t="inlineStr">
        <is>
          <t>HUDIKSVALL</t>
        </is>
      </c>
      <c r="G559" t="n">
        <v>12.1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26402-2025</t>
        </is>
      </c>
      <c r="B560" s="1" t="n">
        <v>45807.3384375</v>
      </c>
      <c r="C560" s="1" t="n">
        <v>45955</v>
      </c>
      <c r="D560" t="inlineStr">
        <is>
          <t>GÄVLEBORGS LÄN</t>
        </is>
      </c>
      <c r="E560" t="inlineStr">
        <is>
          <t>HUDIKSVALL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47181-2025</t>
        </is>
      </c>
      <c r="B561" s="1" t="n">
        <v>45930.31375</v>
      </c>
      <c r="C561" s="1" t="n">
        <v>45955</v>
      </c>
      <c r="D561" t="inlineStr">
        <is>
          <t>GÄVLEBORGS LÄN</t>
        </is>
      </c>
      <c r="E561" t="inlineStr">
        <is>
          <t>HUDIKSVALL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47183-2025</t>
        </is>
      </c>
      <c r="B562" s="1" t="n">
        <v>45930.31965277778</v>
      </c>
      <c r="C562" s="1" t="n">
        <v>45955</v>
      </c>
      <c r="D562" t="inlineStr">
        <is>
          <t>GÄVLEBORGS LÄN</t>
        </is>
      </c>
      <c r="E562" t="inlineStr">
        <is>
          <t>HUDIKSVALL</t>
        </is>
      </c>
      <c r="G562" t="n">
        <v>16.4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46922-2025</t>
        </is>
      </c>
      <c r="B563" s="1" t="n">
        <v>45929.43685185185</v>
      </c>
      <c r="C563" s="1" t="n">
        <v>45955</v>
      </c>
      <c r="D563" t="inlineStr">
        <is>
          <t>GÄVLEBORGS LÄN</t>
        </is>
      </c>
      <c r="E563" t="inlineStr">
        <is>
          <t>HUDIKSVALL</t>
        </is>
      </c>
      <c r="F563" t="inlineStr">
        <is>
          <t>Holmen skog AB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24370-2025</t>
        </is>
      </c>
      <c r="B564" s="1" t="n">
        <v>45797.60760416667</v>
      </c>
      <c r="C564" s="1" t="n">
        <v>45955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47185-2025</t>
        </is>
      </c>
      <c r="B565" s="1" t="n">
        <v>45930.32195601852</v>
      </c>
      <c r="C565" s="1" t="n">
        <v>45955</v>
      </c>
      <c r="D565" t="inlineStr">
        <is>
          <t>GÄVLEBORGS LÄN</t>
        </is>
      </c>
      <c r="E565" t="inlineStr">
        <is>
          <t>HUDIKSVALL</t>
        </is>
      </c>
      <c r="G565" t="n">
        <v>2.3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13085-2023</t>
        </is>
      </c>
      <c r="B566" s="1" t="n">
        <v>45002.42137731481</v>
      </c>
      <c r="C566" s="1" t="n">
        <v>45955</v>
      </c>
      <c r="D566" t="inlineStr">
        <is>
          <t>GÄVLEBORGS LÄN</t>
        </is>
      </c>
      <c r="E566" t="inlineStr">
        <is>
          <t>HUDIKSVALL</t>
        </is>
      </c>
      <c r="F566" t="inlineStr">
        <is>
          <t>Holmen skog AB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69851-2021</t>
        </is>
      </c>
      <c r="B567" s="1" t="n">
        <v>44532.68631944444</v>
      </c>
      <c r="C567" s="1" t="n">
        <v>45955</v>
      </c>
      <c r="D567" t="inlineStr">
        <is>
          <t>GÄVLEBORGS LÄN</t>
        </is>
      </c>
      <c r="E567" t="inlineStr">
        <is>
          <t>HUDIKSVALL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51424-2024</t>
        </is>
      </c>
      <c r="B568" s="1" t="n">
        <v>45604.46155092592</v>
      </c>
      <c r="C568" s="1" t="n">
        <v>45955</v>
      </c>
      <c r="D568" t="inlineStr">
        <is>
          <t>GÄVLEBORGS LÄN</t>
        </is>
      </c>
      <c r="E568" t="inlineStr">
        <is>
          <t>HUDIKSVALL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12674-2023</t>
        </is>
      </c>
      <c r="B569" s="1" t="n">
        <v>45000</v>
      </c>
      <c r="C569" s="1" t="n">
        <v>45955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46859-2025</t>
        </is>
      </c>
      <c r="B570" s="1" t="n">
        <v>45929.29104166666</v>
      </c>
      <c r="C570" s="1" t="n">
        <v>45955</v>
      </c>
      <c r="D570" t="inlineStr">
        <is>
          <t>GÄVLEBORGS LÄN</t>
        </is>
      </c>
      <c r="E570" t="inlineStr">
        <is>
          <t>HUDIKSVALL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42629-2024</t>
        </is>
      </c>
      <c r="B571" s="1" t="n">
        <v>45565.87759259259</v>
      </c>
      <c r="C571" s="1" t="n">
        <v>45955</v>
      </c>
      <c r="D571" t="inlineStr">
        <is>
          <t>GÄVLEBORGS LÄN</t>
        </is>
      </c>
      <c r="E571" t="inlineStr">
        <is>
          <t>HUDIKSVALL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46902-2025</t>
        </is>
      </c>
      <c r="B572" s="1" t="n">
        <v>45929.39336805556</v>
      </c>
      <c r="C572" s="1" t="n">
        <v>45955</v>
      </c>
      <c r="D572" t="inlineStr">
        <is>
          <t>GÄVLEBORGS LÄN</t>
        </is>
      </c>
      <c r="E572" t="inlineStr">
        <is>
          <t>HUDIKSVALL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54219-2023</t>
        </is>
      </c>
      <c r="B573" s="1" t="n">
        <v>45232</v>
      </c>
      <c r="C573" s="1" t="n">
        <v>45955</v>
      </c>
      <c r="D573" t="inlineStr">
        <is>
          <t>GÄVLEBORGS LÄN</t>
        </is>
      </c>
      <c r="E573" t="inlineStr">
        <is>
          <t>HUDIKSVALL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10890-2025</t>
        </is>
      </c>
      <c r="B574" s="1" t="n">
        <v>45722.67138888889</v>
      </c>
      <c r="C574" s="1" t="n">
        <v>45955</v>
      </c>
      <c r="D574" t="inlineStr">
        <is>
          <t>GÄVLEBORGS LÄN</t>
        </is>
      </c>
      <c r="E574" t="inlineStr">
        <is>
          <t>HUDIKSVALL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26403-2025</t>
        </is>
      </c>
      <c r="B575" s="1" t="n">
        <v>45807.33965277778</v>
      </c>
      <c r="C575" s="1" t="n">
        <v>45955</v>
      </c>
      <c r="D575" t="inlineStr">
        <is>
          <t>GÄVLEBORGS LÄN</t>
        </is>
      </c>
      <c r="E575" t="inlineStr">
        <is>
          <t>HUDIKSVALL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24040-2025</t>
        </is>
      </c>
      <c r="B576" s="1" t="n">
        <v>45796.48783564815</v>
      </c>
      <c r="C576" s="1" t="n">
        <v>45955</v>
      </c>
      <c r="D576" t="inlineStr">
        <is>
          <t>GÄVLEBORGS LÄN</t>
        </is>
      </c>
      <c r="E576" t="inlineStr">
        <is>
          <t>HUDIKSVALL</t>
        </is>
      </c>
      <c r="F576" t="inlineStr">
        <is>
          <t>Holmen skog AB</t>
        </is>
      </c>
      <c r="G576" t="n">
        <v>16.3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26788-2025</t>
        </is>
      </c>
      <c r="B577" s="1" t="n">
        <v>45810.58700231482</v>
      </c>
      <c r="C577" s="1" t="n">
        <v>45955</v>
      </c>
      <c r="D577" t="inlineStr">
        <is>
          <t>GÄVLEBORGS LÄN</t>
        </is>
      </c>
      <c r="E577" t="inlineStr">
        <is>
          <t>HUDIKSVALL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24238-2025</t>
        </is>
      </c>
      <c r="B578" s="1" t="n">
        <v>45797</v>
      </c>
      <c r="C578" s="1" t="n">
        <v>45955</v>
      </c>
      <c r="D578" t="inlineStr">
        <is>
          <t>GÄVLEBORGS LÄN</t>
        </is>
      </c>
      <c r="E578" t="inlineStr">
        <is>
          <t>HUDIKSVALL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46992-2025</t>
        </is>
      </c>
      <c r="B579" s="1" t="n">
        <v>45929.54643518518</v>
      </c>
      <c r="C579" s="1" t="n">
        <v>45955</v>
      </c>
      <c r="D579" t="inlineStr">
        <is>
          <t>GÄVLEBORGS LÄN</t>
        </is>
      </c>
      <c r="E579" t="inlineStr">
        <is>
          <t>HUDIKSVALL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2739-2025</t>
        </is>
      </c>
      <c r="B580" s="1" t="n">
        <v>45677.45535879629</v>
      </c>
      <c r="C580" s="1" t="n">
        <v>45955</v>
      </c>
      <c r="D580" t="inlineStr">
        <is>
          <t>GÄVLEBORGS LÄN</t>
        </is>
      </c>
      <c r="E580" t="inlineStr">
        <is>
          <t>HUDIKSVALL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46886-2025</t>
        </is>
      </c>
      <c r="B581" s="1" t="n">
        <v>45929.36715277778</v>
      </c>
      <c r="C581" s="1" t="n">
        <v>45955</v>
      </c>
      <c r="D581" t="inlineStr">
        <is>
          <t>GÄVLEBORGS LÄN</t>
        </is>
      </c>
      <c r="E581" t="inlineStr">
        <is>
          <t>HUDIKSVALL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67049-2021</t>
        </is>
      </c>
      <c r="B582" s="1" t="n">
        <v>44522.74202546296</v>
      </c>
      <c r="C582" s="1" t="n">
        <v>45955</v>
      </c>
      <c r="D582" t="inlineStr">
        <is>
          <t>GÄVLEBORGS LÄN</t>
        </is>
      </c>
      <c r="E582" t="inlineStr">
        <is>
          <t>HUDIKSVALL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74009-2021</t>
        </is>
      </c>
      <c r="B583" s="1" t="n">
        <v>44557</v>
      </c>
      <c r="C583" s="1" t="n">
        <v>45955</v>
      </c>
      <c r="D583" t="inlineStr">
        <is>
          <t>GÄVLEBORGS LÄN</t>
        </is>
      </c>
      <c r="E583" t="inlineStr">
        <is>
          <t>HUDIKSVALL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13603-2025</t>
        </is>
      </c>
      <c r="B584" s="1" t="n">
        <v>45736</v>
      </c>
      <c r="C584" s="1" t="n">
        <v>45955</v>
      </c>
      <c r="D584" t="inlineStr">
        <is>
          <t>GÄVLEBORGS LÄN</t>
        </is>
      </c>
      <c r="E584" t="inlineStr">
        <is>
          <t>HUDIKSVALL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26894-2025</t>
        </is>
      </c>
      <c r="B585" s="1" t="n">
        <v>45811.33554398148</v>
      </c>
      <c r="C585" s="1" t="n">
        <v>45955</v>
      </c>
      <c r="D585" t="inlineStr">
        <is>
          <t>GÄVLEBORGS LÄN</t>
        </is>
      </c>
      <c r="E585" t="inlineStr">
        <is>
          <t>HUDIKSVALL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60359-2024</t>
        </is>
      </c>
      <c r="B586" s="1" t="n">
        <v>45643.44834490741</v>
      </c>
      <c r="C586" s="1" t="n">
        <v>45955</v>
      </c>
      <c r="D586" t="inlineStr">
        <is>
          <t>GÄVLEBORGS LÄN</t>
        </is>
      </c>
      <c r="E586" t="inlineStr">
        <is>
          <t>HUDIKSVALL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22945-2023</t>
        </is>
      </c>
      <c r="B587" s="1" t="n">
        <v>45072</v>
      </c>
      <c r="C587" s="1" t="n">
        <v>45955</v>
      </c>
      <c r="D587" t="inlineStr">
        <is>
          <t>GÄVLEBORGS LÄN</t>
        </is>
      </c>
      <c r="E587" t="inlineStr">
        <is>
          <t>HUDIKSVALL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27253-2025</t>
        </is>
      </c>
      <c r="B588" s="1" t="n">
        <v>45812.47171296296</v>
      </c>
      <c r="C588" s="1" t="n">
        <v>45955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61536-2022</t>
        </is>
      </c>
      <c r="B589" s="1" t="n">
        <v>44916</v>
      </c>
      <c r="C589" s="1" t="n">
        <v>45955</v>
      </c>
      <c r="D589" t="inlineStr">
        <is>
          <t>GÄVLEBORGS LÄN</t>
        </is>
      </c>
      <c r="E589" t="inlineStr">
        <is>
          <t>HUDIKSVALL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27159-2025</t>
        </is>
      </c>
      <c r="B590" s="1" t="n">
        <v>45812</v>
      </c>
      <c r="C590" s="1" t="n">
        <v>45955</v>
      </c>
      <c r="D590" t="inlineStr">
        <is>
          <t>GÄVLEBORGS LÄN</t>
        </is>
      </c>
      <c r="E590" t="inlineStr">
        <is>
          <t>HUDIKSVALL</t>
        </is>
      </c>
      <c r="F590" t="inlineStr">
        <is>
          <t>Holmen skog AB</t>
        </is>
      </c>
      <c r="G590" t="n">
        <v>29.4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27176-2025</t>
        </is>
      </c>
      <c r="B591" s="1" t="n">
        <v>45812.35118055555</v>
      </c>
      <c r="C591" s="1" t="n">
        <v>45955</v>
      </c>
      <c r="D591" t="inlineStr">
        <is>
          <t>GÄVLEBORGS LÄN</t>
        </is>
      </c>
      <c r="E591" t="inlineStr">
        <is>
          <t>HUDIKSVALL</t>
        </is>
      </c>
      <c r="F591" t="inlineStr">
        <is>
          <t>Holmen skog AB</t>
        </is>
      </c>
      <c r="G591" t="n">
        <v>6.9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27206-2025</t>
        </is>
      </c>
      <c r="B592" s="1" t="n">
        <v>45812.40342592593</v>
      </c>
      <c r="C592" s="1" t="n">
        <v>45955</v>
      </c>
      <c r="D592" t="inlineStr">
        <is>
          <t>GÄVLEBORGS LÄN</t>
        </is>
      </c>
      <c r="E592" t="inlineStr">
        <is>
          <t>HUDIKSVALL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41521-2024</t>
        </is>
      </c>
      <c r="B593" s="1" t="n">
        <v>45560.47880787037</v>
      </c>
      <c r="C593" s="1" t="n">
        <v>45955</v>
      </c>
      <c r="D593" t="inlineStr">
        <is>
          <t>GÄVLEBORGS LÄN</t>
        </is>
      </c>
      <c r="E593" t="inlineStr">
        <is>
          <t>HUDIKSVALL</t>
        </is>
      </c>
      <c r="F593" t="inlineStr">
        <is>
          <t>Holmen skog AB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27078-2025</t>
        </is>
      </c>
      <c r="B594" s="1" t="n">
        <v>45811.65109953703</v>
      </c>
      <c r="C594" s="1" t="n">
        <v>45955</v>
      </c>
      <c r="D594" t="inlineStr">
        <is>
          <t>GÄVLEBORGS LÄN</t>
        </is>
      </c>
      <c r="E594" t="inlineStr">
        <is>
          <t>HUDIKSVALL</t>
        </is>
      </c>
      <c r="G594" t="n">
        <v>5.9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27299-2025</t>
        </is>
      </c>
      <c r="B595" s="1" t="n">
        <v>45812.57129629629</v>
      </c>
      <c r="C595" s="1" t="n">
        <v>45955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39643-2025</t>
        </is>
      </c>
      <c r="B596" s="1" t="n">
        <v>45890.61131944445</v>
      </c>
      <c r="C596" s="1" t="n">
        <v>45955</v>
      </c>
      <c r="D596" t="inlineStr">
        <is>
          <t>GÄVLEBORGS LÄN</t>
        </is>
      </c>
      <c r="E596" t="inlineStr">
        <is>
          <t>HUDIKSVALL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40321-2024</t>
        </is>
      </c>
      <c r="B597" s="1" t="n">
        <v>45554.80881944444</v>
      </c>
      <c r="C597" s="1" t="n">
        <v>45955</v>
      </c>
      <c r="D597" t="inlineStr">
        <is>
          <t>GÄVLEBORGS LÄN</t>
        </is>
      </c>
      <c r="E597" t="inlineStr">
        <is>
          <t>HUDIKSVALL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58005-2024</t>
        </is>
      </c>
      <c r="B598" s="1" t="n">
        <v>45631.6459837963</v>
      </c>
      <c r="C598" s="1" t="n">
        <v>45955</v>
      </c>
      <c r="D598" t="inlineStr">
        <is>
          <t>GÄVLEBORGS LÄN</t>
        </is>
      </c>
      <c r="E598" t="inlineStr">
        <is>
          <t>HUDIKSVALL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37689-2024</t>
        </is>
      </c>
      <c r="B599" s="1" t="n">
        <v>45541</v>
      </c>
      <c r="C599" s="1" t="n">
        <v>45955</v>
      </c>
      <c r="D599" t="inlineStr">
        <is>
          <t>GÄVLEBORGS LÄN</t>
        </is>
      </c>
      <c r="E599" t="inlineStr">
        <is>
          <t>HUDIKSVALL</t>
        </is>
      </c>
      <c r="F599" t="inlineStr">
        <is>
          <t>Kommuner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31707-2024</t>
        </is>
      </c>
      <c r="B600" s="1" t="n">
        <v>45508.92780092593</v>
      </c>
      <c r="C600" s="1" t="n">
        <v>45955</v>
      </c>
      <c r="D600" t="inlineStr">
        <is>
          <t>GÄVLEBORGS LÄN</t>
        </is>
      </c>
      <c r="E600" t="inlineStr">
        <is>
          <t>HUDIKSVALL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39244-2025</t>
        </is>
      </c>
      <c r="B601" s="1" t="n">
        <v>45889.34674768519</v>
      </c>
      <c r="C601" s="1" t="n">
        <v>45955</v>
      </c>
      <c r="D601" t="inlineStr">
        <is>
          <t>GÄVLEBORGS LÄN</t>
        </is>
      </c>
      <c r="E601" t="inlineStr">
        <is>
          <t>HUDIKSVALL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27289-2025</t>
        </is>
      </c>
      <c r="B602" s="1" t="n">
        <v>45812.55351851852</v>
      </c>
      <c r="C602" s="1" t="n">
        <v>45955</v>
      </c>
      <c r="D602" t="inlineStr">
        <is>
          <t>GÄVLEBORGS LÄN</t>
        </is>
      </c>
      <c r="E602" t="inlineStr">
        <is>
          <t>HUDIKSVALL</t>
        </is>
      </c>
      <c r="F602" t="inlineStr">
        <is>
          <t>Holmen skog AB</t>
        </is>
      </c>
      <c r="G602" t="n">
        <v>4.4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5395-2025</t>
        </is>
      </c>
      <c r="B603" s="1" t="n">
        <v>45692</v>
      </c>
      <c r="C603" s="1" t="n">
        <v>45955</v>
      </c>
      <c r="D603" t="inlineStr">
        <is>
          <t>GÄVLEBORGS LÄN</t>
        </is>
      </c>
      <c r="E603" t="inlineStr">
        <is>
          <t>HUDIKSVALL</t>
        </is>
      </c>
      <c r="F603" t="inlineStr">
        <is>
          <t>Holmen skog AB</t>
        </is>
      </c>
      <c r="G603" t="n">
        <v>7.3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39635-2025</t>
        </is>
      </c>
      <c r="B604" s="1" t="n">
        <v>45890</v>
      </c>
      <c r="C604" s="1" t="n">
        <v>45955</v>
      </c>
      <c r="D604" t="inlineStr">
        <is>
          <t>GÄVLEBORGS LÄN</t>
        </is>
      </c>
      <c r="E604" t="inlineStr">
        <is>
          <t>HUDIKSVALL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24329-2024</t>
        </is>
      </c>
      <c r="B605" s="1" t="n">
        <v>45457.53825231481</v>
      </c>
      <c r="C605" s="1" t="n">
        <v>45955</v>
      </c>
      <c r="D605" t="inlineStr">
        <is>
          <t>GÄVLEBORGS LÄN</t>
        </is>
      </c>
      <c r="E605" t="inlineStr">
        <is>
          <t>HUDIKSVALL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16745-2025</t>
        </is>
      </c>
      <c r="B606" s="1" t="n">
        <v>45754.56126157408</v>
      </c>
      <c r="C606" s="1" t="n">
        <v>45955</v>
      </c>
      <c r="D606" t="inlineStr">
        <is>
          <t>GÄVLEBORGS LÄN</t>
        </is>
      </c>
      <c r="E606" t="inlineStr">
        <is>
          <t>HUDIKSVALL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27618-2025</t>
        </is>
      </c>
      <c r="B607" s="1" t="n">
        <v>45813.54710648148</v>
      </c>
      <c r="C607" s="1" t="n">
        <v>45955</v>
      </c>
      <c r="D607" t="inlineStr">
        <is>
          <t>GÄVLEBORGS LÄN</t>
        </is>
      </c>
      <c r="E607" t="inlineStr">
        <is>
          <t>HUDIKSVALL</t>
        </is>
      </c>
      <c r="F607" t="inlineStr">
        <is>
          <t>Holmen skog AB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47745-2025</t>
        </is>
      </c>
      <c r="B608" s="1" t="n">
        <v>45931.64962962963</v>
      </c>
      <c r="C608" s="1" t="n">
        <v>45955</v>
      </c>
      <c r="D608" t="inlineStr">
        <is>
          <t>GÄVLEBORGS LÄN</t>
        </is>
      </c>
      <c r="E608" t="inlineStr">
        <is>
          <t>HUDIKSVALL</t>
        </is>
      </c>
      <c r="G608" t="n">
        <v>20.1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58339-2024</t>
        </is>
      </c>
      <c r="B609" s="1" t="n">
        <v>45632.63729166667</v>
      </c>
      <c r="C609" s="1" t="n">
        <v>45955</v>
      </c>
      <c r="D609" t="inlineStr">
        <is>
          <t>GÄVLEBORGS LÄN</t>
        </is>
      </c>
      <c r="E609" t="inlineStr">
        <is>
          <t>HUDIKSVALL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27514-2025</t>
        </is>
      </c>
      <c r="B610" s="1" t="n">
        <v>45813.42991898148</v>
      </c>
      <c r="C610" s="1" t="n">
        <v>45955</v>
      </c>
      <c r="D610" t="inlineStr">
        <is>
          <t>GÄVLEBORGS LÄN</t>
        </is>
      </c>
      <c r="E610" t="inlineStr">
        <is>
          <t>HUDIKSVALL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13997-2024</t>
        </is>
      </c>
      <c r="B611" s="1" t="n">
        <v>45392</v>
      </c>
      <c r="C611" s="1" t="n">
        <v>45955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6.8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19942-2025</t>
        </is>
      </c>
      <c r="B612" s="1" t="n">
        <v>45771.64755787037</v>
      </c>
      <c r="C612" s="1" t="n">
        <v>45955</v>
      </c>
      <c r="D612" t="inlineStr">
        <is>
          <t>GÄVLEBORGS LÄN</t>
        </is>
      </c>
      <c r="E612" t="inlineStr">
        <is>
          <t>HUDIKSVALL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16070-2025</t>
        </is>
      </c>
      <c r="B613" s="1" t="n">
        <v>45749.67291666667</v>
      </c>
      <c r="C613" s="1" t="n">
        <v>45955</v>
      </c>
      <c r="D613" t="inlineStr">
        <is>
          <t>GÄVLEBORGS LÄN</t>
        </is>
      </c>
      <c r="E613" t="inlineStr">
        <is>
          <t>HUDIKSVALL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27791-2025</t>
        </is>
      </c>
      <c r="B614" s="1" t="n">
        <v>45816</v>
      </c>
      <c r="C614" s="1" t="n">
        <v>45955</v>
      </c>
      <c r="D614" t="inlineStr">
        <is>
          <t>GÄVLEBORGS LÄN</t>
        </is>
      </c>
      <c r="E614" t="inlineStr">
        <is>
          <t>HUDIKSVALL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60904-2024</t>
        </is>
      </c>
      <c r="B615" s="1" t="n">
        <v>45645.30571759259</v>
      </c>
      <c r="C615" s="1" t="n">
        <v>45955</v>
      </c>
      <c r="D615" t="inlineStr">
        <is>
          <t>GÄVLEBORGS LÄN</t>
        </is>
      </c>
      <c r="E615" t="inlineStr">
        <is>
          <t>HUDIKSVALL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28163-2025</t>
        </is>
      </c>
      <c r="B616" s="1" t="n">
        <v>45818.37123842593</v>
      </c>
      <c r="C616" s="1" t="n">
        <v>45955</v>
      </c>
      <c r="D616" t="inlineStr">
        <is>
          <t>GÄVLEBORGS LÄN</t>
        </is>
      </c>
      <c r="E616" t="inlineStr">
        <is>
          <t>HUDIKSVALL</t>
        </is>
      </c>
      <c r="G616" t="n">
        <v>4.4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46590-2024</t>
        </is>
      </c>
      <c r="B617" s="1" t="n">
        <v>45582.79400462963</v>
      </c>
      <c r="C617" s="1" t="n">
        <v>45955</v>
      </c>
      <c r="D617" t="inlineStr">
        <is>
          <t>GÄVLEBORGS LÄN</t>
        </is>
      </c>
      <c r="E617" t="inlineStr">
        <is>
          <t>HUDIKSVALL</t>
        </is>
      </c>
      <c r="F617" t="inlineStr">
        <is>
          <t>Holmen skog AB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46593-2024</t>
        </is>
      </c>
      <c r="B618" s="1" t="n">
        <v>45582.816875</v>
      </c>
      <c r="C618" s="1" t="n">
        <v>45955</v>
      </c>
      <c r="D618" t="inlineStr">
        <is>
          <t>GÄVLEBORGS LÄN</t>
        </is>
      </c>
      <c r="E618" t="inlineStr">
        <is>
          <t>HUDIKSVALL</t>
        </is>
      </c>
      <c r="F618" t="inlineStr">
        <is>
          <t>Holmen skog AB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46598-2024</t>
        </is>
      </c>
      <c r="B619" s="1" t="n">
        <v>45582</v>
      </c>
      <c r="C619" s="1" t="n">
        <v>45955</v>
      </c>
      <c r="D619" t="inlineStr">
        <is>
          <t>GÄVLEBORGS LÄN</t>
        </is>
      </c>
      <c r="E619" t="inlineStr">
        <is>
          <t>HUDIKSVALL</t>
        </is>
      </c>
      <c r="F619" t="inlineStr">
        <is>
          <t>Holmen skog AB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8051-2024</t>
        </is>
      </c>
      <c r="B620" s="1" t="n">
        <v>45351</v>
      </c>
      <c r="C620" s="1" t="n">
        <v>45955</v>
      </c>
      <c r="D620" t="inlineStr">
        <is>
          <t>GÄVLEBORGS LÄN</t>
        </is>
      </c>
      <c r="E620" t="inlineStr">
        <is>
          <t>HUDIKSVALL</t>
        </is>
      </c>
      <c r="F620" t="inlineStr">
        <is>
          <t>Holmen skog AB</t>
        </is>
      </c>
      <c r="G620" t="n">
        <v>12.9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8096-2024</t>
        </is>
      </c>
      <c r="B621" s="1" t="n">
        <v>45351.45673611111</v>
      </c>
      <c r="C621" s="1" t="n">
        <v>45955</v>
      </c>
      <c r="D621" t="inlineStr">
        <is>
          <t>GÄVLEBORGS LÄN</t>
        </is>
      </c>
      <c r="E621" t="inlineStr">
        <is>
          <t>HUDIKSVALL</t>
        </is>
      </c>
      <c r="F621" t="inlineStr">
        <is>
          <t>Holmen skog AB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35000-2024</t>
        </is>
      </c>
      <c r="B622" s="1" t="n">
        <v>45527</v>
      </c>
      <c r="C622" s="1" t="n">
        <v>45955</v>
      </c>
      <c r="D622" t="inlineStr">
        <is>
          <t>GÄVLEBORGS LÄN</t>
        </is>
      </c>
      <c r="E622" t="inlineStr">
        <is>
          <t>HUDIKSVALL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9140-2023</t>
        </is>
      </c>
      <c r="B623" s="1" t="n">
        <v>44980.36575231481</v>
      </c>
      <c r="C623" s="1" t="n">
        <v>45955</v>
      </c>
      <c r="D623" t="inlineStr">
        <is>
          <t>GÄVLEBORGS LÄN</t>
        </is>
      </c>
      <c r="E623" t="inlineStr">
        <is>
          <t>HUDIKSVALL</t>
        </is>
      </c>
      <c r="F623" t="inlineStr">
        <is>
          <t>Holmen skog AB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9163-2023</t>
        </is>
      </c>
      <c r="B624" s="1" t="n">
        <v>44980.4041087963</v>
      </c>
      <c r="C624" s="1" t="n">
        <v>45955</v>
      </c>
      <c r="D624" t="inlineStr">
        <is>
          <t>GÄVLEBORGS LÄN</t>
        </is>
      </c>
      <c r="E624" t="inlineStr">
        <is>
          <t>HUDIKSVALL</t>
        </is>
      </c>
      <c r="F624" t="inlineStr">
        <is>
          <t>Holmen skog AB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39232-2025</t>
        </is>
      </c>
      <c r="B625" s="1" t="n">
        <v>45889.31090277778</v>
      </c>
      <c r="C625" s="1" t="n">
        <v>45955</v>
      </c>
      <c r="D625" t="inlineStr">
        <is>
          <t>GÄVLEBORGS LÄN</t>
        </is>
      </c>
      <c r="E625" t="inlineStr">
        <is>
          <t>HUDIKSVALL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37693-2024</t>
        </is>
      </c>
      <c r="B626" s="1" t="n">
        <v>45541</v>
      </c>
      <c r="C626" s="1" t="n">
        <v>45955</v>
      </c>
      <c r="D626" t="inlineStr">
        <is>
          <t>GÄVLEBORGS LÄN</t>
        </is>
      </c>
      <c r="E626" t="inlineStr">
        <is>
          <t>HUDIKSVALL</t>
        </is>
      </c>
      <c r="F626" t="inlineStr">
        <is>
          <t>Kommuner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37697-2024</t>
        </is>
      </c>
      <c r="B627" s="1" t="n">
        <v>45541</v>
      </c>
      <c r="C627" s="1" t="n">
        <v>45955</v>
      </c>
      <c r="D627" t="inlineStr">
        <is>
          <t>GÄVLEBORGS LÄN</t>
        </is>
      </c>
      <c r="E627" t="inlineStr">
        <is>
          <t>HUDIKSVALL</t>
        </is>
      </c>
      <c r="F627" t="inlineStr">
        <is>
          <t>Kommuner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40167-2025</t>
        </is>
      </c>
      <c r="B628" s="1" t="n">
        <v>45894.62585648148</v>
      </c>
      <c r="C628" s="1" t="n">
        <v>45955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33.3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28810-2023</t>
        </is>
      </c>
      <c r="B629" s="1" t="n">
        <v>45104</v>
      </c>
      <c r="C629" s="1" t="n">
        <v>45955</v>
      </c>
      <c r="D629" t="inlineStr">
        <is>
          <t>GÄVLEBORGS LÄN</t>
        </is>
      </c>
      <c r="E629" t="inlineStr">
        <is>
          <t>HUDIKSVALL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28184-2025</t>
        </is>
      </c>
      <c r="B630" s="1" t="n">
        <v>45818.40274305556</v>
      </c>
      <c r="C630" s="1" t="n">
        <v>45955</v>
      </c>
      <c r="D630" t="inlineStr">
        <is>
          <t>GÄVLEBORGS LÄN</t>
        </is>
      </c>
      <c r="E630" t="inlineStr">
        <is>
          <t>HUDIKSVALL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27886-2025</t>
        </is>
      </c>
      <c r="B631" s="1" t="n">
        <v>45817.45390046296</v>
      </c>
      <c r="C631" s="1" t="n">
        <v>45955</v>
      </c>
      <c r="D631" t="inlineStr">
        <is>
          <t>GÄVLEBORGS LÄN</t>
        </is>
      </c>
      <c r="E631" t="inlineStr">
        <is>
          <t>HUDIKSVALL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27881-2025</t>
        </is>
      </c>
      <c r="B632" s="1" t="n">
        <v>45817</v>
      </c>
      <c r="C632" s="1" t="n">
        <v>45955</v>
      </c>
      <c r="D632" t="inlineStr">
        <is>
          <t>GÄVLEBORGS LÄN</t>
        </is>
      </c>
      <c r="E632" t="inlineStr">
        <is>
          <t>HUDIKSVALL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59571-2022</t>
        </is>
      </c>
      <c r="B633" s="1" t="n">
        <v>44907.6153125</v>
      </c>
      <c r="C633" s="1" t="n">
        <v>45955</v>
      </c>
      <c r="D633" t="inlineStr">
        <is>
          <t>GÄVLEBORGS LÄN</t>
        </is>
      </c>
      <c r="E633" t="inlineStr">
        <is>
          <t>HUDIKSVALL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27993-2025</t>
        </is>
      </c>
      <c r="B634" s="1" t="n">
        <v>45817.59138888889</v>
      </c>
      <c r="C634" s="1" t="n">
        <v>45955</v>
      </c>
      <c r="D634" t="inlineStr">
        <is>
          <t>GÄVLEBORGS LÄN</t>
        </is>
      </c>
      <c r="E634" t="inlineStr">
        <is>
          <t>HUDIKSVALL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2993-2021</t>
        </is>
      </c>
      <c r="B635" s="1" t="n">
        <v>44216</v>
      </c>
      <c r="C635" s="1" t="n">
        <v>45955</v>
      </c>
      <c r="D635" t="inlineStr">
        <is>
          <t>GÄVLEBORGS LÄN</t>
        </is>
      </c>
      <c r="E635" t="inlineStr">
        <is>
          <t>HUDIKSVALL</t>
        </is>
      </c>
      <c r="F635" t="inlineStr">
        <is>
          <t>Naturvårdsverket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55511-2024</t>
        </is>
      </c>
      <c r="B636" s="1" t="n">
        <v>45622.46751157408</v>
      </c>
      <c r="C636" s="1" t="n">
        <v>45955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23924-2023</t>
        </is>
      </c>
      <c r="B637" s="1" t="n">
        <v>45078.58785879629</v>
      </c>
      <c r="C637" s="1" t="n">
        <v>45955</v>
      </c>
      <c r="D637" t="inlineStr">
        <is>
          <t>GÄVLEBORGS LÄN</t>
        </is>
      </c>
      <c r="E637" t="inlineStr">
        <is>
          <t>HUDIKSVALL</t>
        </is>
      </c>
      <c r="F637" t="inlineStr">
        <is>
          <t>Holmen skog AB</t>
        </is>
      </c>
      <c r="G637" t="n">
        <v>4.6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39267-2022</t>
        </is>
      </c>
      <c r="B638" s="1" t="n">
        <v>44817</v>
      </c>
      <c r="C638" s="1" t="n">
        <v>45955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11.2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48447-2025</t>
        </is>
      </c>
      <c r="B639" s="1" t="n">
        <v>45935.64613425926</v>
      </c>
      <c r="C639" s="1" t="n">
        <v>45955</v>
      </c>
      <c r="D639" t="inlineStr">
        <is>
          <t>GÄVLEBORGS LÄN</t>
        </is>
      </c>
      <c r="E639" t="inlineStr">
        <is>
          <t>HUDIKSVALL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22588-2023</t>
        </is>
      </c>
      <c r="B640" s="1" t="n">
        <v>45071.48023148148</v>
      </c>
      <c r="C640" s="1" t="n">
        <v>45955</v>
      </c>
      <c r="D640" t="inlineStr">
        <is>
          <t>GÄVLEBORGS LÄN</t>
        </is>
      </c>
      <c r="E640" t="inlineStr">
        <is>
          <t>HUDIKSVALL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48380-2025</t>
        </is>
      </c>
      <c r="B641" s="1" t="n">
        <v>45933.78475694444</v>
      </c>
      <c r="C641" s="1" t="n">
        <v>45955</v>
      </c>
      <c r="D641" t="inlineStr">
        <is>
          <t>GÄVLEBORGS LÄN</t>
        </is>
      </c>
      <c r="E641" t="inlineStr">
        <is>
          <t>HUDIKSVALL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28633-2025</t>
        </is>
      </c>
      <c r="B642" s="1" t="n">
        <v>45819.62692129629</v>
      </c>
      <c r="C642" s="1" t="n">
        <v>45955</v>
      </c>
      <c r="D642" t="inlineStr">
        <is>
          <t>GÄVLEBORGS LÄN</t>
        </is>
      </c>
      <c r="E642" t="inlineStr">
        <is>
          <t>HUDIKSVALL</t>
        </is>
      </c>
      <c r="G642" t="n">
        <v>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28410-2025</t>
        </is>
      </c>
      <c r="B643" s="1" t="n">
        <v>45819.34619212963</v>
      </c>
      <c r="C643" s="1" t="n">
        <v>45955</v>
      </c>
      <c r="D643" t="inlineStr">
        <is>
          <t>GÄVLEBORGS LÄN</t>
        </is>
      </c>
      <c r="E643" t="inlineStr">
        <is>
          <t>HUDIKSVALL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8137-2023</t>
        </is>
      </c>
      <c r="B644" s="1" t="n">
        <v>44974.44017361111</v>
      </c>
      <c r="C644" s="1" t="n">
        <v>45955</v>
      </c>
      <c r="D644" t="inlineStr">
        <is>
          <t>GÄVLEBORGS LÄN</t>
        </is>
      </c>
      <c r="E644" t="inlineStr">
        <is>
          <t>HUDIKSVALL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28381-2025</t>
        </is>
      </c>
      <c r="B645" s="1" t="n">
        <v>45819.30736111111</v>
      </c>
      <c r="C645" s="1" t="n">
        <v>45955</v>
      </c>
      <c r="D645" t="inlineStr">
        <is>
          <t>GÄVLEBORGS LÄN</t>
        </is>
      </c>
      <c r="E645" t="inlineStr">
        <is>
          <t>HUDIKSVALL</t>
        </is>
      </c>
      <c r="F645" t="inlineStr">
        <is>
          <t>Holmen skog AB</t>
        </is>
      </c>
      <c r="G645" t="n">
        <v>8.699999999999999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31786-2025</t>
        </is>
      </c>
      <c r="B646" s="1" t="n">
        <v>45834.53503472222</v>
      </c>
      <c r="C646" s="1" t="n">
        <v>45955</v>
      </c>
      <c r="D646" t="inlineStr">
        <is>
          <t>GÄVLEBORGS LÄN</t>
        </is>
      </c>
      <c r="E646" t="inlineStr">
        <is>
          <t>HUDIKSVALL</t>
        </is>
      </c>
      <c r="G646" t="n">
        <v>8.300000000000001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210-2025</t>
        </is>
      </c>
      <c r="B647" s="1" t="n">
        <v>45660.33320601852</v>
      </c>
      <c r="C647" s="1" t="n">
        <v>45955</v>
      </c>
      <c r="D647" t="inlineStr">
        <is>
          <t>GÄVLEBORGS LÄN</t>
        </is>
      </c>
      <c r="E647" t="inlineStr">
        <is>
          <t>HUDIKSVALL</t>
        </is>
      </c>
      <c r="F647" t="inlineStr">
        <is>
          <t>Holmen skog AB</t>
        </is>
      </c>
      <c r="G647" t="n">
        <v>6.2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56738-2023</t>
        </is>
      </c>
      <c r="B648" s="1" t="n">
        <v>45244.35681712963</v>
      </c>
      <c r="C648" s="1" t="n">
        <v>45955</v>
      </c>
      <c r="D648" t="inlineStr">
        <is>
          <t>GÄVLEBORGS LÄN</t>
        </is>
      </c>
      <c r="E648" t="inlineStr">
        <is>
          <t>HUDIKSVALL</t>
        </is>
      </c>
      <c r="F648" t="inlineStr">
        <is>
          <t>Holmen skog AB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56755-2023</t>
        </is>
      </c>
      <c r="B649" s="1" t="n">
        <v>45244.37376157408</v>
      </c>
      <c r="C649" s="1" t="n">
        <v>45955</v>
      </c>
      <c r="D649" t="inlineStr">
        <is>
          <t>GÄVLEBORGS LÄN</t>
        </is>
      </c>
      <c r="E649" t="inlineStr">
        <is>
          <t>HUDIKSVALL</t>
        </is>
      </c>
      <c r="F649" t="inlineStr">
        <is>
          <t>Holmen skog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28475-2025</t>
        </is>
      </c>
      <c r="B650" s="1" t="n">
        <v>45819.44251157407</v>
      </c>
      <c r="C650" s="1" t="n">
        <v>45955</v>
      </c>
      <c r="D650" t="inlineStr">
        <is>
          <t>GÄVLEBORGS LÄN</t>
        </is>
      </c>
      <c r="E650" t="inlineStr">
        <is>
          <t>HUDIKSVALL</t>
        </is>
      </c>
      <c r="F650" t="inlineStr">
        <is>
          <t>Holmen skog AB</t>
        </is>
      </c>
      <c r="G650" t="n">
        <v>4.8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62124-2023</t>
        </is>
      </c>
      <c r="B651" s="1" t="n">
        <v>45267.32875</v>
      </c>
      <c r="C651" s="1" t="n">
        <v>45955</v>
      </c>
      <c r="D651" t="inlineStr">
        <is>
          <t>GÄVLEBORGS LÄN</t>
        </is>
      </c>
      <c r="E651" t="inlineStr">
        <is>
          <t>HUDIKSVALL</t>
        </is>
      </c>
      <c r="F651" t="inlineStr">
        <is>
          <t>Sveaskog</t>
        </is>
      </c>
      <c r="G651" t="n">
        <v>10.3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28504-2025</t>
        </is>
      </c>
      <c r="B652" s="1" t="n">
        <v>45819.47546296296</v>
      </c>
      <c r="C652" s="1" t="n">
        <v>45955</v>
      </c>
      <c r="D652" t="inlineStr">
        <is>
          <t>GÄVLEBORGS LÄN</t>
        </is>
      </c>
      <c r="E652" t="inlineStr">
        <is>
          <t>HUDIKSVALL</t>
        </is>
      </c>
      <c r="F652" t="inlineStr">
        <is>
          <t>Holmen skog AB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5405-2025</t>
        </is>
      </c>
      <c r="B653" s="1" t="n">
        <v>45692</v>
      </c>
      <c r="C653" s="1" t="n">
        <v>45955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48.2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46827-2024</t>
        </is>
      </c>
      <c r="B654" s="1" t="n">
        <v>45583</v>
      </c>
      <c r="C654" s="1" t="n">
        <v>45955</v>
      </c>
      <c r="D654" t="inlineStr">
        <is>
          <t>GÄVLEBORGS LÄN</t>
        </is>
      </c>
      <c r="E654" t="inlineStr">
        <is>
          <t>HUDIKSVALL</t>
        </is>
      </c>
      <c r="F654" t="inlineStr">
        <is>
          <t>Sveaskog</t>
        </is>
      </c>
      <c r="G654" t="n">
        <v>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55613-2024</t>
        </is>
      </c>
      <c r="B655" s="1" t="n">
        <v>45622</v>
      </c>
      <c r="C655" s="1" t="n">
        <v>45955</v>
      </c>
      <c r="D655" t="inlineStr">
        <is>
          <t>GÄVLEBORGS LÄN</t>
        </is>
      </c>
      <c r="E655" t="inlineStr">
        <is>
          <t>HUDIKSVALL</t>
        </is>
      </c>
      <c r="F655" t="inlineStr">
        <is>
          <t>Holmen skog AB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28456-2025</t>
        </is>
      </c>
      <c r="B656" s="1" t="n">
        <v>45819.40685185185</v>
      </c>
      <c r="C656" s="1" t="n">
        <v>45955</v>
      </c>
      <c r="D656" t="inlineStr">
        <is>
          <t>GÄVLEBORGS LÄN</t>
        </is>
      </c>
      <c r="E656" t="inlineStr">
        <is>
          <t>HUDIKSVALL</t>
        </is>
      </c>
      <c r="G656" t="n">
        <v>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48448-2025</t>
        </is>
      </c>
      <c r="B657" s="1" t="n">
        <v>45935.65700231482</v>
      </c>
      <c r="C657" s="1" t="n">
        <v>45955</v>
      </c>
      <c r="D657" t="inlineStr">
        <is>
          <t>GÄVLEBORGS LÄN</t>
        </is>
      </c>
      <c r="E657" t="inlineStr">
        <is>
          <t>HUDIKSVALL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28485-2025</t>
        </is>
      </c>
      <c r="B658" s="1" t="n">
        <v>45819.4637037037</v>
      </c>
      <c r="C658" s="1" t="n">
        <v>45955</v>
      </c>
      <c r="D658" t="inlineStr">
        <is>
          <t>GÄVLEBORGS LÄN</t>
        </is>
      </c>
      <c r="E658" t="inlineStr">
        <is>
          <t>HUDIKSVALL</t>
        </is>
      </c>
      <c r="F658" t="inlineStr">
        <is>
          <t>Holmen skog AB</t>
        </is>
      </c>
      <c r="G658" t="n">
        <v>5.8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28549-2025</t>
        </is>
      </c>
      <c r="B659" s="1" t="n">
        <v>45819.53112268518</v>
      </c>
      <c r="C659" s="1" t="n">
        <v>45955</v>
      </c>
      <c r="D659" t="inlineStr">
        <is>
          <t>GÄVLEBORGS LÄN</t>
        </is>
      </c>
      <c r="E659" t="inlineStr">
        <is>
          <t>HUDIKSVALL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28599-2025</t>
        </is>
      </c>
      <c r="B660" s="1" t="n">
        <v>45819.5966550926</v>
      </c>
      <c r="C660" s="1" t="n">
        <v>45955</v>
      </c>
      <c r="D660" t="inlineStr">
        <is>
          <t>GÄVLEBORGS LÄN</t>
        </is>
      </c>
      <c r="E660" t="inlineStr">
        <is>
          <t>HUDIKSVALL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28457-2025</t>
        </is>
      </c>
      <c r="B661" s="1" t="n">
        <v>45819.40884259259</v>
      </c>
      <c r="C661" s="1" t="n">
        <v>45955</v>
      </c>
      <c r="D661" t="inlineStr">
        <is>
          <t>GÄVLEBORGS LÄN</t>
        </is>
      </c>
      <c r="E661" t="inlineStr">
        <is>
          <t>HUDIKSVALL</t>
        </is>
      </c>
      <c r="F661" t="inlineStr">
        <is>
          <t>Holmen skog AB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28411-2025</t>
        </is>
      </c>
      <c r="B662" s="1" t="n">
        <v>45819.3462037037</v>
      </c>
      <c r="C662" s="1" t="n">
        <v>45955</v>
      </c>
      <c r="D662" t="inlineStr">
        <is>
          <t>GÄVLEBORGS LÄN</t>
        </is>
      </c>
      <c r="E662" t="inlineStr">
        <is>
          <t>HUDIKSVALL</t>
        </is>
      </c>
      <c r="G662" t="n">
        <v>0.1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28815-2025</t>
        </is>
      </c>
      <c r="B663" s="1" t="n">
        <v>45820</v>
      </c>
      <c r="C663" s="1" t="n">
        <v>45955</v>
      </c>
      <c r="D663" t="inlineStr">
        <is>
          <t>GÄVLEBORGS LÄN</t>
        </is>
      </c>
      <c r="E663" t="inlineStr">
        <is>
          <t>HUDIKSVALL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47314-2024</t>
        </is>
      </c>
      <c r="B664" s="1" t="n">
        <v>45587.36900462963</v>
      </c>
      <c r="C664" s="1" t="n">
        <v>45955</v>
      </c>
      <c r="D664" t="inlineStr">
        <is>
          <t>GÄVLEBORGS LÄN</t>
        </is>
      </c>
      <c r="E664" t="inlineStr">
        <is>
          <t>HUDIKSVALL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28472-2025</t>
        </is>
      </c>
      <c r="B665" s="1" t="n">
        <v>45819.43876157407</v>
      </c>
      <c r="C665" s="1" t="n">
        <v>45955</v>
      </c>
      <c r="D665" t="inlineStr">
        <is>
          <t>GÄVLEBORGS LÄN</t>
        </is>
      </c>
      <c r="E665" t="inlineStr">
        <is>
          <t>HUDIKSVALL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42687-2024</t>
        </is>
      </c>
      <c r="B666" s="1" t="n">
        <v>45566.39753472222</v>
      </c>
      <c r="C666" s="1" t="n">
        <v>45955</v>
      </c>
      <c r="D666" t="inlineStr">
        <is>
          <t>GÄVLEBORGS LÄN</t>
        </is>
      </c>
      <c r="E666" t="inlineStr">
        <is>
          <t>HUDIKSVALL</t>
        </is>
      </c>
      <c r="F666" t="inlineStr">
        <is>
          <t>Holmen skog AB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28809-2025</t>
        </is>
      </c>
      <c r="B667" s="1" t="n">
        <v>45820.5178125</v>
      </c>
      <c r="C667" s="1" t="n">
        <v>45955</v>
      </c>
      <c r="D667" t="inlineStr">
        <is>
          <t>GÄVLEBORGS LÄN</t>
        </is>
      </c>
      <c r="E667" t="inlineStr">
        <is>
          <t>HUDIKSVALL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46207-2024</t>
        </is>
      </c>
      <c r="B668" s="1" t="n">
        <v>45581.54894675926</v>
      </c>
      <c r="C668" s="1" t="n">
        <v>45955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29227-2025</t>
        </is>
      </c>
      <c r="B669" s="1" t="n">
        <v>45824.33912037037</v>
      </c>
      <c r="C669" s="1" t="n">
        <v>45955</v>
      </c>
      <c r="D669" t="inlineStr">
        <is>
          <t>GÄVLEBORGS LÄN</t>
        </is>
      </c>
      <c r="E669" t="inlineStr">
        <is>
          <t>HUDIKSVALL</t>
        </is>
      </c>
      <c r="G669" t="n">
        <v>5.7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48154-2025</t>
        </is>
      </c>
      <c r="B670" s="1" t="n">
        <v>45933.41241898148</v>
      </c>
      <c r="C670" s="1" t="n">
        <v>45955</v>
      </c>
      <c r="D670" t="inlineStr">
        <is>
          <t>GÄVLEBORGS LÄN</t>
        </is>
      </c>
      <c r="E670" t="inlineStr">
        <is>
          <t>HUDIKSVALL</t>
        </is>
      </c>
      <c r="F670" t="inlineStr">
        <is>
          <t>Holmen skog AB</t>
        </is>
      </c>
      <c r="G670" t="n">
        <v>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22641-2024</t>
        </is>
      </c>
      <c r="B671" s="1" t="n">
        <v>45447</v>
      </c>
      <c r="C671" s="1" t="n">
        <v>45955</v>
      </c>
      <c r="D671" t="inlineStr">
        <is>
          <t>GÄVLEBORGS LÄN</t>
        </is>
      </c>
      <c r="E671" t="inlineStr">
        <is>
          <t>HUDIKSVALL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29276-2025</t>
        </is>
      </c>
      <c r="B672" s="1" t="n">
        <v>45824.41805555556</v>
      </c>
      <c r="C672" s="1" t="n">
        <v>45955</v>
      </c>
      <c r="D672" t="inlineStr">
        <is>
          <t>GÄVLEBORGS LÄN</t>
        </is>
      </c>
      <c r="E672" t="inlineStr">
        <is>
          <t>HUDIKSVALL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29338-2025</t>
        </is>
      </c>
      <c r="B673" s="1" t="n">
        <v>45824.49907407408</v>
      </c>
      <c r="C673" s="1" t="n">
        <v>45955</v>
      </c>
      <c r="D673" t="inlineStr">
        <is>
          <t>GÄVLEBORGS LÄN</t>
        </is>
      </c>
      <c r="E673" t="inlineStr">
        <is>
          <t>HUDIKSVALL</t>
        </is>
      </c>
      <c r="F673" t="inlineStr">
        <is>
          <t>Holmen skog AB</t>
        </is>
      </c>
      <c r="G673" t="n">
        <v>5.2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32250-2025</t>
        </is>
      </c>
      <c r="B674" s="1" t="n">
        <v>45835.62608796296</v>
      </c>
      <c r="C674" s="1" t="n">
        <v>45955</v>
      </c>
      <c r="D674" t="inlineStr">
        <is>
          <t>GÄVLEBORGS LÄN</t>
        </is>
      </c>
      <c r="E674" t="inlineStr">
        <is>
          <t>HUDIKSVALL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29253-2025</t>
        </is>
      </c>
      <c r="B675" s="1" t="n">
        <v>45824.37842592593</v>
      </c>
      <c r="C675" s="1" t="n">
        <v>45955</v>
      </c>
      <c r="D675" t="inlineStr">
        <is>
          <t>GÄVLEBORGS LÄN</t>
        </is>
      </c>
      <c r="E675" t="inlineStr">
        <is>
          <t>HUDIKSVALL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51071-2024</t>
        </is>
      </c>
      <c r="B676" s="1" t="n">
        <v>45603.44983796297</v>
      </c>
      <c r="C676" s="1" t="n">
        <v>45955</v>
      </c>
      <c r="D676" t="inlineStr">
        <is>
          <t>GÄVLEBORGS LÄN</t>
        </is>
      </c>
      <c r="E676" t="inlineStr">
        <is>
          <t>HUDIKSVALL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29357-2025</t>
        </is>
      </c>
      <c r="B677" s="1" t="n">
        <v>45824.55668981482</v>
      </c>
      <c r="C677" s="1" t="n">
        <v>45955</v>
      </c>
      <c r="D677" t="inlineStr">
        <is>
          <t>GÄVLEBORGS LÄN</t>
        </is>
      </c>
      <c r="E677" t="inlineStr">
        <is>
          <t>HUDIKSVALL</t>
        </is>
      </c>
      <c r="F677" t="inlineStr">
        <is>
          <t>Holmen skog AB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29334-2025</t>
        </is>
      </c>
      <c r="B678" s="1" t="n">
        <v>45824.49040509259</v>
      </c>
      <c r="C678" s="1" t="n">
        <v>45955</v>
      </c>
      <c r="D678" t="inlineStr">
        <is>
          <t>GÄVLEBORGS LÄN</t>
        </is>
      </c>
      <c r="E678" t="inlineStr">
        <is>
          <t>HUDIKSVALL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35002-2023</t>
        </is>
      </c>
      <c r="B679" s="1" t="n">
        <v>45142</v>
      </c>
      <c r="C679" s="1" t="n">
        <v>45955</v>
      </c>
      <c r="D679" t="inlineStr">
        <is>
          <t>GÄVLEBORGS LÄN</t>
        </is>
      </c>
      <c r="E679" t="inlineStr">
        <is>
          <t>HUDIKSVALL</t>
        </is>
      </c>
      <c r="G679" t="n">
        <v>2.5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46705-2025</t>
        </is>
      </c>
      <c r="B680" s="1" t="n">
        <v>45926</v>
      </c>
      <c r="C680" s="1" t="n">
        <v>45955</v>
      </c>
      <c r="D680" t="inlineStr">
        <is>
          <t>GÄVLEBORGS LÄN</t>
        </is>
      </c>
      <c r="E680" t="inlineStr">
        <is>
          <t>HUDIKSVALL</t>
        </is>
      </c>
      <c r="G680" t="n">
        <v>6.4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29329-2025</t>
        </is>
      </c>
      <c r="B681" s="1" t="n">
        <v>45824.48667824074</v>
      </c>
      <c r="C681" s="1" t="n">
        <v>45955</v>
      </c>
      <c r="D681" t="inlineStr">
        <is>
          <t>GÄVLEBORGS LÄN</t>
        </is>
      </c>
      <c r="E681" t="inlineStr">
        <is>
          <t>HUDIKSVALL</t>
        </is>
      </c>
      <c r="F681" t="inlineStr">
        <is>
          <t>Holmen skog AB</t>
        </is>
      </c>
      <c r="G681" t="n">
        <v>15.3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45096-2023</t>
        </is>
      </c>
      <c r="B682" s="1" t="n">
        <v>45191.42413194444</v>
      </c>
      <c r="C682" s="1" t="n">
        <v>45955</v>
      </c>
      <c r="D682" t="inlineStr">
        <is>
          <t>GÄVLEBORGS LÄN</t>
        </is>
      </c>
      <c r="E682" t="inlineStr">
        <is>
          <t>HUDIKSVALL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29315-2025</t>
        </is>
      </c>
      <c r="B683" s="1" t="n">
        <v>45824.46946759259</v>
      </c>
      <c r="C683" s="1" t="n">
        <v>45955</v>
      </c>
      <c r="D683" t="inlineStr">
        <is>
          <t>GÄVLEBORGS LÄN</t>
        </is>
      </c>
      <c r="E683" t="inlineStr">
        <is>
          <t>HUDIKSVALL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8269-2022</t>
        </is>
      </c>
      <c r="B684" s="1" t="n">
        <v>44610</v>
      </c>
      <c r="C684" s="1" t="n">
        <v>45955</v>
      </c>
      <c r="D684" t="inlineStr">
        <is>
          <t>GÄVLEBORGS LÄN</t>
        </is>
      </c>
      <c r="E684" t="inlineStr">
        <is>
          <t>HUDIKSVALL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29353-2025</t>
        </is>
      </c>
      <c r="B685" s="1" t="n">
        <v>45824.54452546296</v>
      </c>
      <c r="C685" s="1" t="n">
        <v>45955</v>
      </c>
      <c r="D685" t="inlineStr">
        <is>
          <t>GÄVLEBORGS LÄN</t>
        </is>
      </c>
      <c r="E685" t="inlineStr">
        <is>
          <t>HUDIKSVALL</t>
        </is>
      </c>
      <c r="F685" t="inlineStr">
        <is>
          <t>Holmen skog AB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14700-2024</t>
        </is>
      </c>
      <c r="B686" s="1" t="n">
        <v>45397</v>
      </c>
      <c r="C686" s="1" t="n">
        <v>45955</v>
      </c>
      <c r="D686" t="inlineStr">
        <is>
          <t>GÄVLEBORGS LÄN</t>
        </is>
      </c>
      <c r="E686" t="inlineStr">
        <is>
          <t>HUDIKSVALL</t>
        </is>
      </c>
      <c r="G686" t="n">
        <v>3.8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11629-2024</t>
        </is>
      </c>
      <c r="B687" s="1" t="n">
        <v>45373</v>
      </c>
      <c r="C687" s="1" t="n">
        <v>45955</v>
      </c>
      <c r="D687" t="inlineStr">
        <is>
          <t>GÄVLEBORGS LÄN</t>
        </is>
      </c>
      <c r="E687" t="inlineStr">
        <is>
          <t>HUDIKSVALL</t>
        </is>
      </c>
      <c r="F687" t="inlineStr">
        <is>
          <t>Holmen skog AB</t>
        </is>
      </c>
      <c r="G687" t="n">
        <v>11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50498-2024</t>
        </is>
      </c>
      <c r="B688" s="1" t="n">
        <v>45601.51543981482</v>
      </c>
      <c r="C688" s="1" t="n">
        <v>45955</v>
      </c>
      <c r="D688" t="inlineStr">
        <is>
          <t>GÄVLEBORGS LÄN</t>
        </is>
      </c>
      <c r="E688" t="inlineStr">
        <is>
          <t>HUDIKSVALL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29900-2025</t>
        </is>
      </c>
      <c r="B689" s="1" t="n">
        <v>45826.3866087963</v>
      </c>
      <c r="C689" s="1" t="n">
        <v>45955</v>
      </c>
      <c r="D689" t="inlineStr">
        <is>
          <t>GÄVLEBORGS LÄN</t>
        </is>
      </c>
      <c r="E689" t="inlineStr">
        <is>
          <t>HUDIKSVALL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1468-2025</t>
        </is>
      </c>
      <c r="B690" s="1" t="n">
        <v>45670</v>
      </c>
      <c r="C690" s="1" t="n">
        <v>45955</v>
      </c>
      <c r="D690" t="inlineStr">
        <is>
          <t>GÄVLEBORGS LÄN</t>
        </is>
      </c>
      <c r="E690" t="inlineStr">
        <is>
          <t>HUDIKSVALL</t>
        </is>
      </c>
      <c r="G690" t="n">
        <v>11.8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19014-2024</t>
        </is>
      </c>
      <c r="B691" s="1" t="n">
        <v>45427</v>
      </c>
      <c r="C691" s="1" t="n">
        <v>45955</v>
      </c>
      <c r="D691" t="inlineStr">
        <is>
          <t>GÄVLEBORGS LÄN</t>
        </is>
      </c>
      <c r="E691" t="inlineStr">
        <is>
          <t>HUDIKSVALL</t>
        </is>
      </c>
      <c r="F691" t="inlineStr">
        <is>
          <t>Holmen skog AB</t>
        </is>
      </c>
      <c r="G691" t="n">
        <v>17.7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40965-2023</t>
        </is>
      </c>
      <c r="B692" s="1" t="n">
        <v>45173</v>
      </c>
      <c r="C692" s="1" t="n">
        <v>45955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11017-2025</t>
        </is>
      </c>
      <c r="B693" s="1" t="n">
        <v>45723</v>
      </c>
      <c r="C693" s="1" t="n">
        <v>45955</v>
      </c>
      <c r="D693" t="inlineStr">
        <is>
          <t>GÄVLEBORGS LÄN</t>
        </is>
      </c>
      <c r="E693" t="inlineStr">
        <is>
          <t>HUDIKSVALL</t>
        </is>
      </c>
      <c r="G693" t="n">
        <v>6.8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10131-2024</t>
        </is>
      </c>
      <c r="B694" s="1" t="n">
        <v>45364</v>
      </c>
      <c r="C694" s="1" t="n">
        <v>45955</v>
      </c>
      <c r="D694" t="inlineStr">
        <is>
          <t>GÄVLEBORGS LÄN</t>
        </is>
      </c>
      <c r="E694" t="inlineStr">
        <is>
          <t>HUDIKSVALL</t>
        </is>
      </c>
      <c r="G694" t="n">
        <v>11.6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29772-2025</t>
        </is>
      </c>
      <c r="B695" s="1" t="n">
        <v>45825</v>
      </c>
      <c r="C695" s="1" t="n">
        <v>45955</v>
      </c>
      <c r="D695" t="inlineStr">
        <is>
          <t>GÄVLEBORGS LÄN</t>
        </is>
      </c>
      <c r="E695" t="inlineStr">
        <is>
          <t>HUDIKSVALL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5905-2025</t>
        </is>
      </c>
      <c r="B696" s="1" t="n">
        <v>45695.40097222223</v>
      </c>
      <c r="C696" s="1" t="n">
        <v>45955</v>
      </c>
      <c r="D696" t="inlineStr">
        <is>
          <t>GÄVLEBORGS LÄN</t>
        </is>
      </c>
      <c r="E696" t="inlineStr">
        <is>
          <t>HUDIKSVALL</t>
        </is>
      </c>
      <c r="F696" t="inlineStr">
        <is>
          <t>Holmen skog AB</t>
        </is>
      </c>
      <c r="G696" t="n">
        <v>7.6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2720-2025</t>
        </is>
      </c>
      <c r="B697" s="1" t="n">
        <v>45677.43327546296</v>
      </c>
      <c r="C697" s="1" t="n">
        <v>45955</v>
      </c>
      <c r="D697" t="inlineStr">
        <is>
          <t>GÄVLEBORGS LÄN</t>
        </is>
      </c>
      <c r="E697" t="inlineStr">
        <is>
          <t>HUDIKSVALL</t>
        </is>
      </c>
      <c r="F697" t="inlineStr">
        <is>
          <t>Holmen skog AB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34284-2024</t>
        </is>
      </c>
      <c r="B698" s="1" t="n">
        <v>45524.62756944444</v>
      </c>
      <c r="C698" s="1" t="n">
        <v>45955</v>
      </c>
      <c r="D698" t="inlineStr">
        <is>
          <t>GÄVLEBORGS LÄN</t>
        </is>
      </c>
      <c r="E698" t="inlineStr">
        <is>
          <t>HUDIKSVALL</t>
        </is>
      </c>
      <c r="F698" t="inlineStr">
        <is>
          <t>Holmen skog AB</t>
        </is>
      </c>
      <c r="G698" t="n">
        <v>4.6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14863-2024</t>
        </is>
      </c>
      <c r="B699" s="1" t="n">
        <v>45398.46366898148</v>
      </c>
      <c r="C699" s="1" t="n">
        <v>45955</v>
      </c>
      <c r="D699" t="inlineStr">
        <is>
          <t>GÄVLEBORGS LÄN</t>
        </is>
      </c>
      <c r="E699" t="inlineStr">
        <is>
          <t>HUDIKSVALL</t>
        </is>
      </c>
      <c r="F699" t="inlineStr">
        <is>
          <t>Holmen skog AB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30481-2025</t>
        </is>
      </c>
      <c r="B700" s="1" t="n">
        <v>45828.61712962963</v>
      </c>
      <c r="C700" s="1" t="n">
        <v>45955</v>
      </c>
      <c r="D700" t="inlineStr">
        <is>
          <t>GÄVLEBORGS LÄN</t>
        </is>
      </c>
      <c r="E700" t="inlineStr">
        <is>
          <t>HUDIKSVALL</t>
        </is>
      </c>
      <c r="F700" t="inlineStr">
        <is>
          <t>Holmen skog AB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37796-2025</t>
        </is>
      </c>
      <c r="B701" s="1" t="n">
        <v>45881</v>
      </c>
      <c r="C701" s="1" t="n">
        <v>45955</v>
      </c>
      <c r="D701" t="inlineStr">
        <is>
          <t>GÄVLEBORGS LÄN</t>
        </is>
      </c>
      <c r="E701" t="inlineStr">
        <is>
          <t>HUDIKSVALL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11475-2024</t>
        </is>
      </c>
      <c r="B702" s="1" t="n">
        <v>45372.61509259259</v>
      </c>
      <c r="C702" s="1" t="n">
        <v>45955</v>
      </c>
      <c r="D702" t="inlineStr">
        <is>
          <t>GÄVLEBORGS LÄN</t>
        </is>
      </c>
      <c r="E702" t="inlineStr">
        <is>
          <t>HUDIKSVALL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24445-2023</t>
        </is>
      </c>
      <c r="B703" s="1" t="n">
        <v>45082.541875</v>
      </c>
      <c r="C703" s="1" t="n">
        <v>45955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13759-2022</t>
        </is>
      </c>
      <c r="B704" s="1" t="n">
        <v>44649.45197916667</v>
      </c>
      <c r="C704" s="1" t="n">
        <v>45955</v>
      </c>
      <c r="D704" t="inlineStr">
        <is>
          <t>GÄVLEBORGS LÄN</t>
        </is>
      </c>
      <c r="E704" t="inlineStr">
        <is>
          <t>HUDIKSVALL</t>
        </is>
      </c>
      <c r="F704" t="inlineStr">
        <is>
          <t>Holmen skog AB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36083-2025</t>
        </is>
      </c>
      <c r="B705" s="1" t="n">
        <v>45866.45572916666</v>
      </c>
      <c r="C705" s="1" t="n">
        <v>45955</v>
      </c>
      <c r="D705" t="inlineStr">
        <is>
          <t>GÄVLEBORGS LÄN</t>
        </is>
      </c>
      <c r="E705" t="inlineStr">
        <is>
          <t>HUDIKSVALL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44736-2024</t>
        </is>
      </c>
      <c r="B706" s="1" t="n">
        <v>45574.59299768518</v>
      </c>
      <c r="C706" s="1" t="n">
        <v>45955</v>
      </c>
      <c r="D706" t="inlineStr">
        <is>
          <t>GÄVLEBORGS LÄN</t>
        </is>
      </c>
      <c r="E706" t="inlineStr">
        <is>
          <t>HUDIKSVALL</t>
        </is>
      </c>
      <c r="G706" t="n">
        <v>43.7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30463-2025</t>
        </is>
      </c>
      <c r="B707" s="1" t="n">
        <v>45827</v>
      </c>
      <c r="C707" s="1" t="n">
        <v>45955</v>
      </c>
      <c r="D707" t="inlineStr">
        <is>
          <t>GÄVLEBORGS LÄN</t>
        </is>
      </c>
      <c r="E707" t="inlineStr">
        <is>
          <t>HUDIKSVALL</t>
        </is>
      </c>
      <c r="G707" t="n">
        <v>9.800000000000001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30480-2025</t>
        </is>
      </c>
      <c r="B708" s="1" t="n">
        <v>45828.60586805556</v>
      </c>
      <c r="C708" s="1" t="n">
        <v>45955</v>
      </c>
      <c r="D708" t="inlineStr">
        <is>
          <t>GÄVLEBORGS LÄN</t>
        </is>
      </c>
      <c r="E708" t="inlineStr">
        <is>
          <t>HUDIKSVALL</t>
        </is>
      </c>
      <c r="F708" t="inlineStr">
        <is>
          <t>Holmen skog AB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30482-2025</t>
        </is>
      </c>
      <c r="B709" s="1" t="n">
        <v>45828.64520833334</v>
      </c>
      <c r="C709" s="1" t="n">
        <v>45955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4.5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4137-2021</t>
        </is>
      </c>
      <c r="B710" s="1" t="n">
        <v>44223</v>
      </c>
      <c r="C710" s="1" t="n">
        <v>45955</v>
      </c>
      <c r="D710" t="inlineStr">
        <is>
          <t>GÄVLEBORGS LÄN</t>
        </is>
      </c>
      <c r="E710" t="inlineStr">
        <is>
          <t>HUDIKSVALL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46639-2025</t>
        </is>
      </c>
      <c r="B711" s="1" t="n">
        <v>45926</v>
      </c>
      <c r="C711" s="1" t="n">
        <v>45955</v>
      </c>
      <c r="D711" t="inlineStr">
        <is>
          <t>GÄVLEBORGS LÄN</t>
        </is>
      </c>
      <c r="E711" t="inlineStr">
        <is>
          <t>HUDIKSVALL</t>
        </is>
      </c>
      <c r="G711" t="n">
        <v>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30450-2025</t>
        </is>
      </c>
      <c r="B712" s="1" t="n">
        <v>45827</v>
      </c>
      <c r="C712" s="1" t="n">
        <v>45955</v>
      </c>
      <c r="D712" t="inlineStr">
        <is>
          <t>GÄVLEBORGS LÄN</t>
        </is>
      </c>
      <c r="E712" t="inlineStr">
        <is>
          <t>HUDIKSVALL</t>
        </is>
      </c>
      <c r="G712" t="n">
        <v>14.4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30442-2025</t>
        </is>
      </c>
      <c r="B713" s="1" t="n">
        <v>45827.64628472222</v>
      </c>
      <c r="C713" s="1" t="n">
        <v>45955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48.3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30234-2025</t>
        </is>
      </c>
      <c r="B714" s="1" t="n">
        <v>45827.38854166667</v>
      </c>
      <c r="C714" s="1" t="n">
        <v>45955</v>
      </c>
      <c r="D714" t="inlineStr">
        <is>
          <t>GÄVLEBORGS LÄN</t>
        </is>
      </c>
      <c r="E714" t="inlineStr">
        <is>
          <t>HUDIKSVALL</t>
        </is>
      </c>
      <c r="G714" t="n">
        <v>8.300000000000001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30479-2025</t>
        </is>
      </c>
      <c r="B715" s="1" t="n">
        <v>45828.53508101852</v>
      </c>
      <c r="C715" s="1" t="n">
        <v>45955</v>
      </c>
      <c r="D715" t="inlineStr">
        <is>
          <t>GÄVLEBORGS LÄN</t>
        </is>
      </c>
      <c r="E715" t="inlineStr">
        <is>
          <t>HUDIKSVALL</t>
        </is>
      </c>
      <c r="F715" t="inlineStr">
        <is>
          <t>Holmen skog AB</t>
        </is>
      </c>
      <c r="G715" t="n">
        <v>13.5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50065-2024</t>
        </is>
      </c>
      <c r="B716" s="1" t="n">
        <v>45600</v>
      </c>
      <c r="C716" s="1" t="n">
        <v>45955</v>
      </c>
      <c r="D716" t="inlineStr">
        <is>
          <t>GÄVLEBORGS LÄN</t>
        </is>
      </c>
      <c r="E716" t="inlineStr">
        <is>
          <t>HUDIKSVALL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30155-2025</t>
        </is>
      </c>
      <c r="B717" s="1" t="n">
        <v>45827.31878472222</v>
      </c>
      <c r="C717" s="1" t="n">
        <v>45955</v>
      </c>
      <c r="D717" t="inlineStr">
        <is>
          <t>GÄVLEBORGS LÄN</t>
        </is>
      </c>
      <c r="E717" t="inlineStr">
        <is>
          <t>HUDIKSVALL</t>
        </is>
      </c>
      <c r="F717" t="inlineStr">
        <is>
          <t>Sveaskog</t>
        </is>
      </c>
      <c r="G717" t="n">
        <v>11.7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30158-2025</t>
        </is>
      </c>
      <c r="B718" s="1" t="n">
        <v>45827.32184027778</v>
      </c>
      <c r="C718" s="1" t="n">
        <v>45955</v>
      </c>
      <c r="D718" t="inlineStr">
        <is>
          <t>GÄVLEBORGS LÄN</t>
        </is>
      </c>
      <c r="E718" t="inlineStr">
        <is>
          <t>HUDIKSVALL</t>
        </is>
      </c>
      <c r="F718" t="inlineStr">
        <is>
          <t>Sveaskog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46622-2025</t>
        </is>
      </c>
      <c r="B719" s="1" t="n">
        <v>45926</v>
      </c>
      <c r="C719" s="1" t="n">
        <v>45955</v>
      </c>
      <c r="D719" t="inlineStr">
        <is>
          <t>GÄVLEBORGS LÄN</t>
        </is>
      </c>
      <c r="E719" t="inlineStr">
        <is>
          <t>HUDIKSVALL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49102-2025</t>
        </is>
      </c>
      <c r="B720" s="1" t="n">
        <v>45937.7228125</v>
      </c>
      <c r="C720" s="1" t="n">
        <v>45955</v>
      </c>
      <c r="D720" t="inlineStr">
        <is>
          <t>GÄVLEBORGS LÄN</t>
        </is>
      </c>
      <c r="E720" t="inlineStr">
        <is>
          <t>HUDIKSVALL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49104-2025</t>
        </is>
      </c>
      <c r="B721" s="1" t="n">
        <v>45937.72550925926</v>
      </c>
      <c r="C721" s="1" t="n">
        <v>45955</v>
      </c>
      <c r="D721" t="inlineStr">
        <is>
          <t>GÄVLEBORGS LÄN</t>
        </is>
      </c>
      <c r="E721" t="inlineStr">
        <is>
          <t>HUDIKSVALL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30307-2025</t>
        </is>
      </c>
      <c r="B722" s="1" t="n">
        <v>45827.48408564815</v>
      </c>
      <c r="C722" s="1" t="n">
        <v>45955</v>
      </c>
      <c r="D722" t="inlineStr">
        <is>
          <t>GÄVLEBORGS LÄN</t>
        </is>
      </c>
      <c r="E722" t="inlineStr">
        <is>
          <t>HUDIKSVALL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30309-2025</t>
        </is>
      </c>
      <c r="B723" s="1" t="n">
        <v>45827.48891203704</v>
      </c>
      <c r="C723" s="1" t="n">
        <v>45955</v>
      </c>
      <c r="D723" t="inlineStr">
        <is>
          <t>GÄVLEBORGS LÄN</t>
        </is>
      </c>
      <c r="E723" t="inlineStr">
        <is>
          <t>HUDIKSVALL</t>
        </is>
      </c>
      <c r="G723" t="n">
        <v>5.7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27051-2022</t>
        </is>
      </c>
      <c r="B724" s="1" t="n">
        <v>44741.34873842593</v>
      </c>
      <c r="C724" s="1" t="n">
        <v>45955</v>
      </c>
      <c r="D724" t="inlineStr">
        <is>
          <t>GÄVLEBORGS LÄN</t>
        </is>
      </c>
      <c r="E724" t="inlineStr">
        <is>
          <t>HUDIKSVALL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31012-2025</t>
        </is>
      </c>
      <c r="B725" s="1" t="n">
        <v>45832.50887731482</v>
      </c>
      <c r="C725" s="1" t="n">
        <v>45955</v>
      </c>
      <c r="D725" t="inlineStr">
        <is>
          <t>GÄVLEBORGS LÄN</t>
        </is>
      </c>
      <c r="E725" t="inlineStr">
        <is>
          <t>HUDIKSVALL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40561-2025</t>
        </is>
      </c>
      <c r="B726" s="1" t="n">
        <v>45896.45621527778</v>
      </c>
      <c r="C726" s="1" t="n">
        <v>45955</v>
      </c>
      <c r="D726" t="inlineStr">
        <is>
          <t>GÄVLEBORGS LÄN</t>
        </is>
      </c>
      <c r="E726" t="inlineStr">
        <is>
          <t>HUDIKSVALL</t>
        </is>
      </c>
      <c r="F726" t="inlineStr">
        <is>
          <t>Kommuner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19605-2025</t>
        </is>
      </c>
      <c r="B727" s="1" t="n">
        <v>45770.59724537037</v>
      </c>
      <c r="C727" s="1" t="n">
        <v>45955</v>
      </c>
      <c r="D727" t="inlineStr">
        <is>
          <t>GÄVLEBORGS LÄN</t>
        </is>
      </c>
      <c r="E727" t="inlineStr">
        <is>
          <t>HUDIKSVALL</t>
        </is>
      </c>
      <c r="F727" t="inlineStr">
        <is>
          <t>Holmen skog AB</t>
        </is>
      </c>
      <c r="G727" t="n">
        <v>9.5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48885-2025</t>
        </is>
      </c>
      <c r="B728" s="1" t="n">
        <v>45937.46525462963</v>
      </c>
      <c r="C728" s="1" t="n">
        <v>45955</v>
      </c>
      <c r="D728" t="inlineStr">
        <is>
          <t>GÄVLEBORGS LÄN</t>
        </is>
      </c>
      <c r="E728" t="inlineStr">
        <is>
          <t>HUDIKSVALL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40474-2025</t>
        </is>
      </c>
      <c r="B729" s="1" t="n">
        <v>45895.68107638889</v>
      </c>
      <c r="C729" s="1" t="n">
        <v>45955</v>
      </c>
      <c r="D729" t="inlineStr">
        <is>
          <t>GÄVLEBORGS LÄN</t>
        </is>
      </c>
      <c r="E729" t="inlineStr">
        <is>
          <t>HUDIKSVALL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4075-2025</t>
        </is>
      </c>
      <c r="B730" s="1" t="n">
        <v>45684.64509259259</v>
      </c>
      <c r="C730" s="1" t="n">
        <v>45955</v>
      </c>
      <c r="D730" t="inlineStr">
        <is>
          <t>GÄVLEBORGS LÄN</t>
        </is>
      </c>
      <c r="E730" t="inlineStr">
        <is>
          <t>HUDIKSVALL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9918-2025</t>
        </is>
      </c>
      <c r="B731" s="1" t="n">
        <v>45717.44746527778</v>
      </c>
      <c r="C731" s="1" t="n">
        <v>45955</v>
      </c>
      <c r="D731" t="inlineStr">
        <is>
          <t>GÄVLEBORGS LÄN</t>
        </is>
      </c>
      <c r="E731" t="inlineStr">
        <is>
          <t>HUDIKSVALL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5901-2025</t>
        </is>
      </c>
      <c r="B732" s="1" t="n">
        <v>45695.39758101852</v>
      </c>
      <c r="C732" s="1" t="n">
        <v>45955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5940-2025</t>
        </is>
      </c>
      <c r="B733" s="1" t="n">
        <v>45695.46601851852</v>
      </c>
      <c r="C733" s="1" t="n">
        <v>45955</v>
      </c>
      <c r="D733" t="inlineStr">
        <is>
          <t>GÄVLEBORGS LÄN</t>
        </is>
      </c>
      <c r="E733" t="inlineStr">
        <is>
          <t>HUDIKSVALL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5946-2025</t>
        </is>
      </c>
      <c r="B734" s="1" t="n">
        <v>45695.46989583333</v>
      </c>
      <c r="C734" s="1" t="n">
        <v>45955</v>
      </c>
      <c r="D734" t="inlineStr">
        <is>
          <t>GÄVLEBORGS LÄN</t>
        </is>
      </c>
      <c r="E734" t="inlineStr">
        <is>
          <t>HUDIKSVALL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30590-2022</t>
        </is>
      </c>
      <c r="B735" s="1" t="n">
        <v>44762</v>
      </c>
      <c r="C735" s="1" t="n">
        <v>45955</v>
      </c>
      <c r="D735" t="inlineStr">
        <is>
          <t>GÄVLEBORGS LÄN</t>
        </is>
      </c>
      <c r="E735" t="inlineStr">
        <is>
          <t>HUDIKSVALL</t>
        </is>
      </c>
      <c r="F735" t="inlineStr">
        <is>
          <t>Sveaskog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40838-2025</t>
        </is>
      </c>
      <c r="B736" s="1" t="n">
        <v>45897.51347222222</v>
      </c>
      <c r="C736" s="1" t="n">
        <v>45955</v>
      </c>
      <c r="D736" t="inlineStr">
        <is>
          <t>GÄVLEBORGS LÄN</t>
        </is>
      </c>
      <c r="E736" t="inlineStr">
        <is>
          <t>HUDIKSVALL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40060-2023</t>
        </is>
      </c>
      <c r="B737" s="1" t="n">
        <v>45168.75980324074</v>
      </c>
      <c r="C737" s="1" t="n">
        <v>45955</v>
      </c>
      <c r="D737" t="inlineStr">
        <is>
          <t>GÄVLEBORGS LÄN</t>
        </is>
      </c>
      <c r="E737" t="inlineStr">
        <is>
          <t>HUDIKSVALL</t>
        </is>
      </c>
      <c r="F737" t="inlineStr">
        <is>
          <t>Holmen skog AB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11349-2024</t>
        </is>
      </c>
      <c r="B738" s="1" t="n">
        <v>45372.34134259259</v>
      </c>
      <c r="C738" s="1" t="n">
        <v>45955</v>
      </c>
      <c r="D738" t="inlineStr">
        <is>
          <t>GÄVLEBORGS LÄN</t>
        </is>
      </c>
      <c r="E738" t="inlineStr">
        <is>
          <t>HUDIKSVALL</t>
        </is>
      </c>
      <c r="F738" t="inlineStr">
        <is>
          <t>Holmen skog AB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30939-2025</t>
        </is>
      </c>
      <c r="B739" s="1" t="n">
        <v>45832.40680555555</v>
      </c>
      <c r="C739" s="1" t="n">
        <v>45955</v>
      </c>
      <c r="D739" t="inlineStr">
        <is>
          <t>GÄVLEBORGS LÄN</t>
        </is>
      </c>
      <c r="E739" t="inlineStr">
        <is>
          <t>HUDIKSVALL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41254-2024</t>
        </is>
      </c>
      <c r="B740" s="1" t="n">
        <v>45559.58112268519</v>
      </c>
      <c r="C740" s="1" t="n">
        <v>45955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6.4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41217-2025</t>
        </is>
      </c>
      <c r="B741" s="1" t="n">
        <v>45898.583125</v>
      </c>
      <c r="C741" s="1" t="n">
        <v>45955</v>
      </c>
      <c r="D741" t="inlineStr">
        <is>
          <t>GÄVLEBORGS LÄN</t>
        </is>
      </c>
      <c r="E741" t="inlineStr">
        <is>
          <t>HUDIKSVALL</t>
        </is>
      </c>
      <c r="F741" t="inlineStr">
        <is>
          <t>Holmen skog AB</t>
        </is>
      </c>
      <c r="G741" t="n">
        <v>6.3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30634-2025</t>
        </is>
      </c>
      <c r="B742" s="1" t="n">
        <v>45831.48170138889</v>
      </c>
      <c r="C742" s="1" t="n">
        <v>45955</v>
      </c>
      <c r="D742" t="inlineStr">
        <is>
          <t>GÄVLEBORGS LÄN</t>
        </is>
      </c>
      <c r="E742" t="inlineStr">
        <is>
          <t>HUDIKSVALL</t>
        </is>
      </c>
      <c r="F742" t="inlineStr">
        <is>
          <t>Holmen skog AB</t>
        </is>
      </c>
      <c r="G742" t="n">
        <v>5.7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30757-2025</t>
        </is>
      </c>
      <c r="B743" s="1" t="n">
        <v>45831.59650462963</v>
      </c>
      <c r="C743" s="1" t="n">
        <v>45955</v>
      </c>
      <c r="D743" t="inlineStr">
        <is>
          <t>GÄVLEBORGS LÄN</t>
        </is>
      </c>
      <c r="E743" t="inlineStr">
        <is>
          <t>HUDIKSVALL</t>
        </is>
      </c>
      <c r="F743" t="inlineStr">
        <is>
          <t>Holmen skog AB</t>
        </is>
      </c>
      <c r="G743" t="n">
        <v>6.6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41151-2025</t>
        </is>
      </c>
      <c r="B744" s="1" t="n">
        <v>45898.5127199074</v>
      </c>
      <c r="C744" s="1" t="n">
        <v>45955</v>
      </c>
      <c r="D744" t="inlineStr">
        <is>
          <t>GÄVLEBORGS LÄN</t>
        </is>
      </c>
      <c r="E744" t="inlineStr">
        <is>
          <t>HUDIKSVALL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41156-2025</t>
        </is>
      </c>
      <c r="B745" s="1" t="n">
        <v>45898.52877314815</v>
      </c>
      <c r="C745" s="1" t="n">
        <v>45955</v>
      </c>
      <c r="D745" t="inlineStr">
        <is>
          <t>GÄVLEBORGS LÄN</t>
        </is>
      </c>
      <c r="E745" t="inlineStr">
        <is>
          <t>HUDIKSVALL</t>
        </is>
      </c>
      <c r="F745" t="inlineStr">
        <is>
          <t>Holmen skog AB</t>
        </is>
      </c>
      <c r="G745" t="n">
        <v>5.3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41164-2025</t>
        </is>
      </c>
      <c r="B746" s="1" t="n">
        <v>45898.53631944444</v>
      </c>
      <c r="C746" s="1" t="n">
        <v>45955</v>
      </c>
      <c r="D746" t="inlineStr">
        <is>
          <t>GÄVLEBORGS LÄN</t>
        </is>
      </c>
      <c r="E746" t="inlineStr">
        <is>
          <t>HUDIKSVALL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30841-2025</t>
        </is>
      </c>
      <c r="B747" s="1" t="n">
        <v>45831.75489583334</v>
      </c>
      <c r="C747" s="1" t="n">
        <v>45955</v>
      </c>
      <c r="D747" t="inlineStr">
        <is>
          <t>GÄVLEBORGS LÄN</t>
        </is>
      </c>
      <c r="E747" t="inlineStr">
        <is>
          <t>HUDIKSVALL</t>
        </is>
      </c>
      <c r="G747" t="n">
        <v>5.2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41192-2025</t>
        </is>
      </c>
      <c r="B748" s="1" t="n">
        <v>45898.56827546296</v>
      </c>
      <c r="C748" s="1" t="n">
        <v>45955</v>
      </c>
      <c r="D748" t="inlineStr">
        <is>
          <t>GÄVLEBORGS LÄN</t>
        </is>
      </c>
      <c r="E748" t="inlineStr">
        <is>
          <t>HUDIKSVALL</t>
        </is>
      </c>
      <c r="F748" t="inlineStr">
        <is>
          <t>Holmen skog AB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59823-2024</t>
        </is>
      </c>
      <c r="B749" s="1" t="n">
        <v>45639.63806712963</v>
      </c>
      <c r="C749" s="1" t="n">
        <v>45955</v>
      </c>
      <c r="D749" t="inlineStr">
        <is>
          <t>GÄVLEBORGS LÄN</t>
        </is>
      </c>
      <c r="E749" t="inlineStr">
        <is>
          <t>HUDIKSVALL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23296-2024</t>
        </is>
      </c>
      <c r="B750" s="1" t="n">
        <v>45453.43356481481</v>
      </c>
      <c r="C750" s="1" t="n">
        <v>45955</v>
      </c>
      <c r="D750" t="inlineStr">
        <is>
          <t>GÄVLEBORGS LÄN</t>
        </is>
      </c>
      <c r="E750" t="inlineStr">
        <is>
          <t>HUDIKSVALL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31907-2025</t>
        </is>
      </c>
      <c r="B751" s="1" t="n">
        <v>45834.69116898148</v>
      </c>
      <c r="C751" s="1" t="n">
        <v>45955</v>
      </c>
      <c r="D751" t="inlineStr">
        <is>
          <t>GÄVLEBORGS LÄN</t>
        </is>
      </c>
      <c r="E751" t="inlineStr">
        <is>
          <t>HUDIKSVALL</t>
        </is>
      </c>
      <c r="G751" t="n">
        <v>8.9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31720-2025</t>
        </is>
      </c>
      <c r="B752" s="1" t="n">
        <v>45834</v>
      </c>
      <c r="C752" s="1" t="n">
        <v>45955</v>
      </c>
      <c r="D752" t="inlineStr">
        <is>
          <t>GÄVLEBORGS LÄN</t>
        </is>
      </c>
      <c r="E752" t="inlineStr">
        <is>
          <t>HUDIKSVALL</t>
        </is>
      </c>
      <c r="G752" t="n">
        <v>31.2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8654-2025</t>
        </is>
      </c>
      <c r="B753" s="1" t="n">
        <v>45712</v>
      </c>
      <c r="C753" s="1" t="n">
        <v>45955</v>
      </c>
      <c r="D753" t="inlineStr">
        <is>
          <t>GÄVLEBORGS LÄN</t>
        </is>
      </c>
      <c r="E753" t="inlineStr">
        <is>
          <t>HUDIKSVALL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31477-2025</t>
        </is>
      </c>
      <c r="B754" s="1" t="n">
        <v>45833.5702662037</v>
      </c>
      <c r="C754" s="1" t="n">
        <v>45955</v>
      </c>
      <c r="D754" t="inlineStr">
        <is>
          <t>GÄVLEBORGS LÄN</t>
        </is>
      </c>
      <c r="E754" t="inlineStr">
        <is>
          <t>HUDIKSVALL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2280-2022</t>
        </is>
      </c>
      <c r="B755" s="1" t="n">
        <v>44578</v>
      </c>
      <c r="C755" s="1" t="n">
        <v>45955</v>
      </c>
      <c r="D755" t="inlineStr">
        <is>
          <t>GÄVLEBORGS LÄN</t>
        </is>
      </c>
      <c r="E755" t="inlineStr">
        <is>
          <t>HUDIKSVALL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62674-2023</t>
        </is>
      </c>
      <c r="B756" s="1" t="n">
        <v>45271</v>
      </c>
      <c r="C756" s="1" t="n">
        <v>45955</v>
      </c>
      <c r="D756" t="inlineStr">
        <is>
          <t>GÄVLEBORGS LÄN</t>
        </is>
      </c>
      <c r="E756" t="inlineStr">
        <is>
          <t>HUDIKSVALL</t>
        </is>
      </c>
      <c r="G756" t="n">
        <v>3.5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7065-2023</t>
        </is>
      </c>
      <c r="B757" s="1" t="n">
        <v>44969</v>
      </c>
      <c r="C757" s="1" t="n">
        <v>45955</v>
      </c>
      <c r="D757" t="inlineStr">
        <is>
          <t>GÄVLEBORGS LÄN</t>
        </is>
      </c>
      <c r="E757" t="inlineStr">
        <is>
          <t>HUDIKSVALL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56858-2024</t>
        </is>
      </c>
      <c r="B758" s="1" t="n">
        <v>45628.54741898148</v>
      </c>
      <c r="C758" s="1" t="n">
        <v>45955</v>
      </c>
      <c r="D758" t="inlineStr">
        <is>
          <t>GÄVLEBORGS LÄN</t>
        </is>
      </c>
      <c r="E758" t="inlineStr">
        <is>
          <t>HUDIKSVALL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11432-2023</t>
        </is>
      </c>
      <c r="B759" s="1" t="n">
        <v>44993</v>
      </c>
      <c r="C759" s="1" t="n">
        <v>45955</v>
      </c>
      <c r="D759" t="inlineStr">
        <is>
          <t>GÄVLEBORGS LÄN</t>
        </is>
      </c>
      <c r="E759" t="inlineStr">
        <is>
          <t>HUDIKSVALL</t>
        </is>
      </c>
      <c r="G759" t="n">
        <v>6.3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31766-2025</t>
        </is>
      </c>
      <c r="B760" s="1" t="n">
        <v>45834.4962962963</v>
      </c>
      <c r="C760" s="1" t="n">
        <v>45955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54225-2023</t>
        </is>
      </c>
      <c r="B761" s="1" t="n">
        <v>45232.59086805556</v>
      </c>
      <c r="C761" s="1" t="n">
        <v>45955</v>
      </c>
      <c r="D761" t="inlineStr">
        <is>
          <t>GÄVLEBORGS LÄN</t>
        </is>
      </c>
      <c r="E761" t="inlineStr">
        <is>
          <t>HUDIKSVALL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56754-2022</t>
        </is>
      </c>
      <c r="B762" s="1" t="n">
        <v>44894</v>
      </c>
      <c r="C762" s="1" t="n">
        <v>45955</v>
      </c>
      <c r="D762" t="inlineStr">
        <is>
          <t>GÄVLEBORGS LÄN</t>
        </is>
      </c>
      <c r="E762" t="inlineStr">
        <is>
          <t>HUDIKSVALL</t>
        </is>
      </c>
      <c r="F762" t="inlineStr">
        <is>
          <t>Holmen skog AB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10843-2022</t>
        </is>
      </c>
      <c r="B763" s="1" t="n">
        <v>44627</v>
      </c>
      <c r="C763" s="1" t="n">
        <v>45955</v>
      </c>
      <c r="D763" t="inlineStr">
        <is>
          <t>GÄVLEBORGS LÄN</t>
        </is>
      </c>
      <c r="E763" t="inlineStr">
        <is>
          <t>HUDIKSVALL</t>
        </is>
      </c>
      <c r="G763" t="n">
        <v>15.4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41239-2025</t>
        </is>
      </c>
      <c r="B764" s="1" t="n">
        <v>45898.59612268519</v>
      </c>
      <c r="C764" s="1" t="n">
        <v>45955</v>
      </c>
      <c r="D764" t="inlineStr">
        <is>
          <t>GÄVLEBORGS LÄN</t>
        </is>
      </c>
      <c r="E764" t="inlineStr">
        <is>
          <t>HUDIKSVALL</t>
        </is>
      </c>
      <c r="F764" t="inlineStr">
        <is>
          <t>Holmen skog AB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5977-2025</t>
        </is>
      </c>
      <c r="B765" s="1" t="n">
        <v>45695.54295138889</v>
      </c>
      <c r="C765" s="1" t="n">
        <v>45955</v>
      </c>
      <c r="D765" t="inlineStr">
        <is>
          <t>GÄVLEBORGS LÄN</t>
        </is>
      </c>
      <c r="E765" t="inlineStr">
        <is>
          <t>HUDIKSVALL</t>
        </is>
      </c>
      <c r="G765" t="n">
        <v>4.9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5983-2025</t>
        </is>
      </c>
      <c r="B766" s="1" t="n">
        <v>45695</v>
      </c>
      <c r="C766" s="1" t="n">
        <v>45955</v>
      </c>
      <c r="D766" t="inlineStr">
        <is>
          <t>GÄVLEBORGS LÄN</t>
        </is>
      </c>
      <c r="E766" t="inlineStr">
        <is>
          <t>HUDIKSVALL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3297-2024</t>
        </is>
      </c>
      <c r="B767" s="1" t="n">
        <v>45317.4618287037</v>
      </c>
      <c r="C767" s="1" t="n">
        <v>45955</v>
      </c>
      <c r="D767" t="inlineStr">
        <is>
          <t>GÄVLEBORGS LÄN</t>
        </is>
      </c>
      <c r="E767" t="inlineStr">
        <is>
          <t>HUDIKSVALL</t>
        </is>
      </c>
      <c r="G767" t="n">
        <v>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32248-2025</t>
        </is>
      </c>
      <c r="B768" s="1" t="n">
        <v>45835.61905092592</v>
      </c>
      <c r="C768" s="1" t="n">
        <v>45955</v>
      </c>
      <c r="D768" t="inlineStr">
        <is>
          <t>GÄVLEBORGS LÄN</t>
        </is>
      </c>
      <c r="E768" t="inlineStr">
        <is>
          <t>HUDIKSVALL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32265-2025</t>
        </is>
      </c>
      <c r="B769" s="1" t="n">
        <v>45835.65190972222</v>
      </c>
      <c r="C769" s="1" t="n">
        <v>45955</v>
      </c>
      <c r="D769" t="inlineStr">
        <is>
          <t>GÄVLEBORGS LÄN</t>
        </is>
      </c>
      <c r="E769" t="inlineStr">
        <is>
          <t>HUDIKSVALL</t>
        </is>
      </c>
      <c r="F769" t="inlineStr">
        <is>
          <t>Holmen skog AB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60789-2023</t>
        </is>
      </c>
      <c r="B770" s="1" t="n">
        <v>45260</v>
      </c>
      <c r="C770" s="1" t="n">
        <v>45955</v>
      </c>
      <c r="D770" t="inlineStr">
        <is>
          <t>GÄVLEBORGS LÄN</t>
        </is>
      </c>
      <c r="E770" t="inlineStr">
        <is>
          <t>HUDIKSVALL</t>
        </is>
      </c>
      <c r="G770" t="n">
        <v>4.8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32685-2025</t>
        </is>
      </c>
      <c r="B771" s="1" t="n">
        <v>45838</v>
      </c>
      <c r="C771" s="1" t="n">
        <v>45955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65363-2021</t>
        </is>
      </c>
      <c r="B772" s="1" t="n">
        <v>44515.67112268518</v>
      </c>
      <c r="C772" s="1" t="n">
        <v>45955</v>
      </c>
      <c r="D772" t="inlineStr">
        <is>
          <t>GÄVLEBORGS LÄN</t>
        </is>
      </c>
      <c r="E772" t="inlineStr">
        <is>
          <t>HUDIKSVALL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9392-2025</t>
        </is>
      </c>
      <c r="B773" s="1" t="n">
        <v>45715.35614583334</v>
      </c>
      <c r="C773" s="1" t="n">
        <v>45955</v>
      </c>
      <c r="D773" t="inlineStr">
        <is>
          <t>GÄVLEBORGS LÄN</t>
        </is>
      </c>
      <c r="E773" t="inlineStr">
        <is>
          <t>HUDIKSVALL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41762-2025</t>
        </is>
      </c>
      <c r="B774" s="1" t="n">
        <v>45902.54042824074</v>
      </c>
      <c r="C774" s="1" t="n">
        <v>45955</v>
      </c>
      <c r="D774" t="inlineStr">
        <is>
          <t>GÄVLEBORGS LÄN</t>
        </is>
      </c>
      <c r="E774" t="inlineStr">
        <is>
          <t>HUDIKSVALL</t>
        </is>
      </c>
      <c r="F774" t="inlineStr">
        <is>
          <t>Holmen skog AB</t>
        </is>
      </c>
      <c r="G774" t="n">
        <v>17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9563-2025</t>
        </is>
      </c>
      <c r="B775" s="1" t="n">
        <v>45715.613125</v>
      </c>
      <c r="C775" s="1" t="n">
        <v>45955</v>
      </c>
      <c r="D775" t="inlineStr">
        <is>
          <t>GÄVLEBORGS LÄN</t>
        </is>
      </c>
      <c r="E775" t="inlineStr">
        <is>
          <t>HUDIKSVALL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31936-2025</t>
        </is>
      </c>
      <c r="B776" s="1" t="n">
        <v>45834.98055555556</v>
      </c>
      <c r="C776" s="1" t="n">
        <v>45955</v>
      </c>
      <c r="D776" t="inlineStr">
        <is>
          <t>GÄVLEBORGS LÄN</t>
        </is>
      </c>
      <c r="E776" t="inlineStr">
        <is>
          <t>HUDIKSVALL</t>
        </is>
      </c>
      <c r="G776" t="n">
        <v>3.8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32167-2025</t>
        </is>
      </c>
      <c r="B777" s="1" t="n">
        <v>45835.54738425926</v>
      </c>
      <c r="C777" s="1" t="n">
        <v>45955</v>
      </c>
      <c r="D777" t="inlineStr">
        <is>
          <t>GÄVLEBORGS LÄN</t>
        </is>
      </c>
      <c r="E777" t="inlineStr">
        <is>
          <t>HUDIKSVALL</t>
        </is>
      </c>
      <c r="F777" t="inlineStr">
        <is>
          <t>Holmen skog AB</t>
        </is>
      </c>
      <c r="G777" t="n">
        <v>13.7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41535-2024</t>
        </is>
      </c>
      <c r="B778" s="1" t="n">
        <v>45560.49378472222</v>
      </c>
      <c r="C778" s="1" t="n">
        <v>45955</v>
      </c>
      <c r="D778" t="inlineStr">
        <is>
          <t>GÄVLEBORGS LÄN</t>
        </is>
      </c>
      <c r="E778" t="inlineStr">
        <is>
          <t>HUDIKSVALL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22892-2023</t>
        </is>
      </c>
      <c r="B779" s="1" t="n">
        <v>45072.5287962963</v>
      </c>
      <c r="C779" s="1" t="n">
        <v>45955</v>
      </c>
      <c r="D779" t="inlineStr">
        <is>
          <t>GÄVLEBORGS LÄN</t>
        </is>
      </c>
      <c r="E779" t="inlineStr">
        <is>
          <t>HUDIKSVALL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18828-2024</t>
        </is>
      </c>
      <c r="B780" s="1" t="n">
        <v>45426</v>
      </c>
      <c r="C780" s="1" t="n">
        <v>45955</v>
      </c>
      <c r="D780" t="inlineStr">
        <is>
          <t>GÄVLEBORGS LÄN</t>
        </is>
      </c>
      <c r="E780" t="inlineStr">
        <is>
          <t>HUDIKSVALL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33157-2025</t>
        </is>
      </c>
      <c r="B781" s="1" t="n">
        <v>45840</v>
      </c>
      <c r="C781" s="1" t="n">
        <v>45955</v>
      </c>
      <c r="D781" t="inlineStr">
        <is>
          <t>GÄVLEBORGS LÄN</t>
        </is>
      </c>
      <c r="E781" t="inlineStr">
        <is>
          <t>HUDIKSVALL</t>
        </is>
      </c>
      <c r="F781" t="inlineStr">
        <is>
          <t>Holmen skog AB</t>
        </is>
      </c>
      <c r="G781" t="n">
        <v>5.8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50320-2025</t>
        </is>
      </c>
      <c r="B782" s="1" t="n">
        <v>45944.4522337963</v>
      </c>
      <c r="C782" s="1" t="n">
        <v>45955</v>
      </c>
      <c r="D782" t="inlineStr">
        <is>
          <t>GÄVLEBORGS LÄN</t>
        </is>
      </c>
      <c r="E782" t="inlineStr">
        <is>
          <t>HUDIKSVALL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50334-2025</t>
        </is>
      </c>
      <c r="B783" s="1" t="n">
        <v>45944.47216435185</v>
      </c>
      <c r="C783" s="1" t="n">
        <v>45955</v>
      </c>
      <c r="D783" t="inlineStr">
        <is>
          <t>GÄVLEBORGS LÄN</t>
        </is>
      </c>
      <c r="E783" t="inlineStr">
        <is>
          <t>HUDIKSVALL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46401-2024</t>
        </is>
      </c>
      <c r="B784" s="1" t="n">
        <v>45582.42407407407</v>
      </c>
      <c r="C784" s="1" t="n">
        <v>45955</v>
      </c>
      <c r="D784" t="inlineStr">
        <is>
          <t>GÄVLEBORGS LÄN</t>
        </is>
      </c>
      <c r="E784" t="inlineStr">
        <is>
          <t>HUDIKSVALL</t>
        </is>
      </c>
      <c r="G784" t="n">
        <v>12.2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50353-2025</t>
        </is>
      </c>
      <c r="B785" s="1" t="n">
        <v>45944.55449074074</v>
      </c>
      <c r="C785" s="1" t="n">
        <v>45955</v>
      </c>
      <c r="D785" t="inlineStr">
        <is>
          <t>GÄVLEBORGS LÄN</t>
        </is>
      </c>
      <c r="E785" t="inlineStr">
        <is>
          <t>HUDIKSVALL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18300-2025</t>
        </is>
      </c>
      <c r="B786" s="1" t="n">
        <v>45762.42745370371</v>
      </c>
      <c r="C786" s="1" t="n">
        <v>45955</v>
      </c>
      <c r="D786" t="inlineStr">
        <is>
          <t>GÄVLEBORGS LÄN</t>
        </is>
      </c>
      <c r="E786" t="inlineStr">
        <is>
          <t>HUDIKSVALL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33197-2025</t>
        </is>
      </c>
      <c r="B787" s="1" t="n">
        <v>45840.60472222222</v>
      </c>
      <c r="C787" s="1" t="n">
        <v>45955</v>
      </c>
      <c r="D787" t="inlineStr">
        <is>
          <t>GÄVLEBORGS LÄN</t>
        </is>
      </c>
      <c r="E787" t="inlineStr">
        <is>
          <t>HUDIKSVALL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50031-2025</t>
        </is>
      </c>
      <c r="B788" s="1" t="n">
        <v>45943.38842592593</v>
      </c>
      <c r="C788" s="1" t="n">
        <v>45955</v>
      </c>
      <c r="D788" t="inlineStr">
        <is>
          <t>GÄVLEBORGS LÄN</t>
        </is>
      </c>
      <c r="E788" t="inlineStr">
        <is>
          <t>HUDIKSVALL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44720-2024</t>
        </is>
      </c>
      <c r="B789" s="1" t="n">
        <v>45574.57549768518</v>
      </c>
      <c r="C789" s="1" t="n">
        <v>45955</v>
      </c>
      <c r="D789" t="inlineStr">
        <is>
          <t>GÄVLEBORGS LÄN</t>
        </is>
      </c>
      <c r="E789" t="inlineStr">
        <is>
          <t>HUDIKSVALL</t>
        </is>
      </c>
      <c r="F789" t="inlineStr">
        <is>
          <t>Holmen skog AB</t>
        </is>
      </c>
      <c r="G789" t="n">
        <v>9.1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9905-2024</t>
        </is>
      </c>
      <c r="B790" s="1" t="n">
        <v>45363</v>
      </c>
      <c r="C790" s="1" t="n">
        <v>45955</v>
      </c>
      <c r="D790" t="inlineStr">
        <is>
          <t>GÄVLEBORGS LÄN</t>
        </is>
      </c>
      <c r="E790" t="inlineStr">
        <is>
          <t>HUDIKSVALL</t>
        </is>
      </c>
      <c r="F790" t="inlineStr">
        <is>
          <t>Holmen skog AB</t>
        </is>
      </c>
      <c r="G790" t="n">
        <v>16.5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35433-2022</t>
        </is>
      </c>
      <c r="B791" s="1" t="n">
        <v>44798</v>
      </c>
      <c r="C791" s="1" t="n">
        <v>45955</v>
      </c>
      <c r="D791" t="inlineStr">
        <is>
          <t>GÄVLEBORGS LÄN</t>
        </is>
      </c>
      <c r="E791" t="inlineStr">
        <is>
          <t>HUDIKSVALL</t>
        </is>
      </c>
      <c r="G791" t="n">
        <v>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19886-2025</t>
        </is>
      </c>
      <c r="B792" s="1" t="n">
        <v>45771.5715162037</v>
      </c>
      <c r="C792" s="1" t="n">
        <v>45955</v>
      </c>
      <c r="D792" t="inlineStr">
        <is>
          <t>GÄVLEBORGS LÄN</t>
        </is>
      </c>
      <c r="E792" t="inlineStr">
        <is>
          <t>HUDIKSVALL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19887-2025</t>
        </is>
      </c>
      <c r="B793" s="1" t="n">
        <v>45771.57215277778</v>
      </c>
      <c r="C793" s="1" t="n">
        <v>45955</v>
      </c>
      <c r="D793" t="inlineStr">
        <is>
          <t>GÄVLEBORGS LÄN</t>
        </is>
      </c>
      <c r="E793" t="inlineStr">
        <is>
          <t>HUDIKSVALL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60188-2023</t>
        </is>
      </c>
      <c r="B794" s="1" t="n">
        <v>45258.57871527778</v>
      </c>
      <c r="C794" s="1" t="n">
        <v>45955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0.2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33239-2025</t>
        </is>
      </c>
      <c r="B795" s="1" t="n">
        <v>45840.64883101852</v>
      </c>
      <c r="C795" s="1" t="n">
        <v>45955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33254-2025</t>
        </is>
      </c>
      <c r="B796" s="1" t="n">
        <v>45840.66467592592</v>
      </c>
      <c r="C796" s="1" t="n">
        <v>45955</v>
      </c>
      <c r="D796" t="inlineStr">
        <is>
          <t>GÄVLEBORGS LÄN</t>
        </is>
      </c>
      <c r="E796" t="inlineStr">
        <is>
          <t>HUDIKSVALL</t>
        </is>
      </c>
      <c r="F796" t="inlineStr">
        <is>
          <t>Holmen skog AB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33260-2025</t>
        </is>
      </c>
      <c r="B797" s="1" t="n">
        <v>45840.67354166666</v>
      </c>
      <c r="C797" s="1" t="n">
        <v>45955</v>
      </c>
      <c r="D797" t="inlineStr">
        <is>
          <t>GÄVLEBORGS LÄN</t>
        </is>
      </c>
      <c r="E797" t="inlineStr">
        <is>
          <t>HUDIKSVALL</t>
        </is>
      </c>
      <c r="F797" t="inlineStr">
        <is>
          <t>Holmen skog AB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33166-2025</t>
        </is>
      </c>
      <c r="B798" s="1" t="n">
        <v>45840.57563657407</v>
      </c>
      <c r="C798" s="1" t="n">
        <v>45955</v>
      </c>
      <c r="D798" t="inlineStr">
        <is>
          <t>GÄVLEBORGS LÄN</t>
        </is>
      </c>
      <c r="E798" t="inlineStr">
        <is>
          <t>HUDIKSVALL</t>
        </is>
      </c>
      <c r="F798" t="inlineStr">
        <is>
          <t>Holmen skog AB</t>
        </is>
      </c>
      <c r="G798" t="n">
        <v>6.2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2528-2025</t>
        </is>
      </c>
      <c r="B799" s="1" t="n">
        <v>45674.61342592593</v>
      </c>
      <c r="C799" s="1" t="n">
        <v>45955</v>
      </c>
      <c r="D799" t="inlineStr">
        <is>
          <t>GÄVLEBORGS LÄN</t>
        </is>
      </c>
      <c r="E799" t="inlineStr">
        <is>
          <t>HUDIKSVALL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2663-2025</t>
        </is>
      </c>
      <c r="B800" s="1" t="n">
        <v>45676.87730324074</v>
      </c>
      <c r="C800" s="1" t="n">
        <v>45955</v>
      </c>
      <c r="D800" t="inlineStr">
        <is>
          <t>GÄVLEBORGS LÄN</t>
        </is>
      </c>
      <c r="E800" t="inlineStr">
        <is>
          <t>HUDIKSVALL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33176-2025</t>
        </is>
      </c>
      <c r="B801" s="1" t="n">
        <v>45840.58721064815</v>
      </c>
      <c r="C801" s="1" t="n">
        <v>45955</v>
      </c>
      <c r="D801" t="inlineStr">
        <is>
          <t>GÄVLEBORGS LÄN</t>
        </is>
      </c>
      <c r="E801" t="inlineStr">
        <is>
          <t>HUDIKSVALL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59973-2022</t>
        </is>
      </c>
      <c r="B802" s="1" t="n">
        <v>44909.43164351852</v>
      </c>
      <c r="C802" s="1" t="n">
        <v>45955</v>
      </c>
      <c r="D802" t="inlineStr">
        <is>
          <t>GÄVLEBORGS LÄN</t>
        </is>
      </c>
      <c r="E802" t="inlineStr">
        <is>
          <t>HUDIKSVALL</t>
        </is>
      </c>
      <c r="F802" t="inlineStr">
        <is>
          <t>Kyrkan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33714-2025</t>
        </is>
      </c>
      <c r="B803" s="1" t="n">
        <v>45841</v>
      </c>
      <c r="C803" s="1" t="n">
        <v>45955</v>
      </c>
      <c r="D803" t="inlineStr">
        <is>
          <t>GÄVLEBORGS LÄN</t>
        </is>
      </c>
      <c r="E803" t="inlineStr">
        <is>
          <t>HUDIKSVALL</t>
        </is>
      </c>
      <c r="F803" t="inlineStr">
        <is>
          <t>Holmen skog AB</t>
        </is>
      </c>
      <c r="G803" t="n">
        <v>3.8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34757-2023</t>
        </is>
      </c>
      <c r="B804" s="1" t="n">
        <v>45141.4600462963</v>
      </c>
      <c r="C804" s="1" t="n">
        <v>45955</v>
      </c>
      <c r="D804" t="inlineStr">
        <is>
          <t>GÄVLEBORGS LÄN</t>
        </is>
      </c>
      <c r="E804" t="inlineStr">
        <is>
          <t>HUDIKSVALL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50124-2025</t>
        </is>
      </c>
      <c r="B805" s="1" t="n">
        <v>45943.55237268518</v>
      </c>
      <c r="C805" s="1" t="n">
        <v>45955</v>
      </c>
      <c r="D805" t="inlineStr">
        <is>
          <t>GÄVLEBORGS LÄN</t>
        </is>
      </c>
      <c r="E805" t="inlineStr">
        <is>
          <t>HUDIKSVALL</t>
        </is>
      </c>
      <c r="G805" t="n">
        <v>5.6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45802-2023</t>
        </is>
      </c>
      <c r="B806" s="1" t="n">
        <v>45195</v>
      </c>
      <c r="C806" s="1" t="n">
        <v>45955</v>
      </c>
      <c r="D806" t="inlineStr">
        <is>
          <t>GÄVLEBORGS LÄN</t>
        </is>
      </c>
      <c r="E806" t="inlineStr">
        <is>
          <t>HUDIKSVALL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19601-2024</t>
        </is>
      </c>
      <c r="B807" s="1" t="n">
        <v>45431.84266203704</v>
      </c>
      <c r="C807" s="1" t="n">
        <v>45955</v>
      </c>
      <c r="D807" t="inlineStr">
        <is>
          <t>GÄVLEBORGS LÄN</t>
        </is>
      </c>
      <c r="E807" t="inlineStr">
        <is>
          <t>HUDIKSVALL</t>
        </is>
      </c>
      <c r="F807" t="inlineStr">
        <is>
          <t>Holmen skog AB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52221-2024</t>
        </is>
      </c>
      <c r="B808" s="1" t="n">
        <v>45608.6054050926</v>
      </c>
      <c r="C808" s="1" t="n">
        <v>45955</v>
      </c>
      <c r="D808" t="inlineStr">
        <is>
          <t>GÄVLEBORGS LÄN</t>
        </is>
      </c>
      <c r="E808" t="inlineStr">
        <is>
          <t>HUDIKSVALL</t>
        </is>
      </c>
      <c r="G808" t="n">
        <v>4.5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33965-2025</t>
        </is>
      </c>
      <c r="B809" s="1" t="n">
        <v>45842</v>
      </c>
      <c r="C809" s="1" t="n">
        <v>45955</v>
      </c>
      <c r="D809" t="inlineStr">
        <is>
          <t>GÄVLEBORGS LÄN</t>
        </is>
      </c>
      <c r="E809" t="inlineStr">
        <is>
          <t>HUDIKSVALL</t>
        </is>
      </c>
      <c r="F809" t="inlineStr">
        <is>
          <t>Holmen skog AB</t>
        </is>
      </c>
      <c r="G809" t="n">
        <v>32.2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24119-2024</t>
        </is>
      </c>
      <c r="B810" s="1" t="n">
        <v>45456.62002314815</v>
      </c>
      <c r="C810" s="1" t="n">
        <v>45955</v>
      </c>
      <c r="D810" t="inlineStr">
        <is>
          <t>GÄVLEBORGS LÄN</t>
        </is>
      </c>
      <c r="E810" t="inlineStr">
        <is>
          <t>HUDIKSVALL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41458-2025</t>
        </is>
      </c>
      <c r="B811" s="1" t="n">
        <v>45901.44769675926</v>
      </c>
      <c r="C811" s="1" t="n">
        <v>45955</v>
      </c>
      <c r="D811" t="inlineStr">
        <is>
          <t>GÄVLEBORGS LÄN</t>
        </is>
      </c>
      <c r="E811" t="inlineStr">
        <is>
          <t>HUDIKSVALL</t>
        </is>
      </c>
      <c r="G811" t="n">
        <v>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41515-2025</t>
        </is>
      </c>
      <c r="B812" s="1" t="n">
        <v>45901.54324074074</v>
      </c>
      <c r="C812" s="1" t="n">
        <v>45955</v>
      </c>
      <c r="D812" t="inlineStr">
        <is>
          <t>GÄVLEBORGS LÄN</t>
        </is>
      </c>
      <c r="E812" t="inlineStr">
        <is>
          <t>HUDIKSVALL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15486-2024</t>
        </is>
      </c>
      <c r="B813" s="1" t="n">
        <v>45401.50849537037</v>
      </c>
      <c r="C813" s="1" t="n">
        <v>45955</v>
      </c>
      <c r="D813" t="inlineStr">
        <is>
          <t>GÄVLEBORGS LÄN</t>
        </is>
      </c>
      <c r="E813" t="inlineStr">
        <is>
          <t>HUDIKSVALL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49105-2024</t>
        </is>
      </c>
      <c r="B814" s="1" t="n">
        <v>45594.65056712963</v>
      </c>
      <c r="C814" s="1" t="n">
        <v>45955</v>
      </c>
      <c r="D814" t="inlineStr">
        <is>
          <t>GÄVLEBORGS LÄN</t>
        </is>
      </c>
      <c r="E814" t="inlineStr">
        <is>
          <t>HUDIKSVALL</t>
        </is>
      </c>
      <c r="G814" t="n">
        <v>25.3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48888-2024</t>
        </is>
      </c>
      <c r="B815" s="1" t="n">
        <v>45594.33530092592</v>
      </c>
      <c r="C815" s="1" t="n">
        <v>45955</v>
      </c>
      <c r="D815" t="inlineStr">
        <is>
          <t>GÄVLEBORGS LÄN</t>
        </is>
      </c>
      <c r="E815" t="inlineStr">
        <is>
          <t>HUDIKSVALL</t>
        </is>
      </c>
      <c r="F815" t="inlineStr">
        <is>
          <t>Holmen skog AB</t>
        </is>
      </c>
      <c r="G815" t="n">
        <v>6.6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50393-2025</t>
        </is>
      </c>
      <c r="B816" s="1" t="n">
        <v>45944.6187037037</v>
      </c>
      <c r="C816" s="1" t="n">
        <v>45955</v>
      </c>
      <c r="D816" t="inlineStr">
        <is>
          <t>GÄVLEBORGS LÄN</t>
        </is>
      </c>
      <c r="E816" t="inlineStr">
        <is>
          <t>HUDIKSVALL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50331-2025</t>
        </is>
      </c>
      <c r="B817" s="1" t="n">
        <v>45944.46884259259</v>
      </c>
      <c r="C817" s="1" t="n">
        <v>45955</v>
      </c>
      <c r="D817" t="inlineStr">
        <is>
          <t>GÄVLEBORGS LÄN</t>
        </is>
      </c>
      <c r="E817" t="inlineStr">
        <is>
          <t>HUDIKSVALL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50313-2025</t>
        </is>
      </c>
      <c r="B818" s="1" t="n">
        <v>45944.44362268518</v>
      </c>
      <c r="C818" s="1" t="n">
        <v>45955</v>
      </c>
      <c r="D818" t="inlineStr">
        <is>
          <t>GÄVLEBORGS LÄN</t>
        </is>
      </c>
      <c r="E818" t="inlineStr">
        <is>
          <t>HUDIKSVALL</t>
        </is>
      </c>
      <c r="G818" t="n">
        <v>3.5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50318-2025</t>
        </is>
      </c>
      <c r="B819" s="1" t="n">
        <v>45944.44934027778</v>
      </c>
      <c r="C819" s="1" t="n">
        <v>45955</v>
      </c>
      <c r="D819" t="inlineStr">
        <is>
          <t>GÄVLEBORGS LÄN</t>
        </is>
      </c>
      <c r="E819" t="inlineStr">
        <is>
          <t>HUDIKSVALL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50321-2025</t>
        </is>
      </c>
      <c r="B820" s="1" t="n">
        <v>45944.45703703703</v>
      </c>
      <c r="C820" s="1" t="n">
        <v>45955</v>
      </c>
      <c r="D820" t="inlineStr">
        <is>
          <t>GÄVLEBORGS LÄN</t>
        </is>
      </c>
      <c r="E820" t="inlineStr">
        <is>
          <t>HUDIKSVALL</t>
        </is>
      </c>
      <c r="G820" t="n">
        <v>7.9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4573-2024</t>
        </is>
      </c>
      <c r="B821" s="1" t="n">
        <v>45327</v>
      </c>
      <c r="C821" s="1" t="n">
        <v>45955</v>
      </c>
      <c r="D821" t="inlineStr">
        <is>
          <t>GÄVLEBORGS LÄN</t>
        </is>
      </c>
      <c r="E821" t="inlineStr">
        <is>
          <t>HUDIKSVALL</t>
        </is>
      </c>
      <c r="F821" t="inlineStr">
        <is>
          <t>Holmen skog AB</t>
        </is>
      </c>
      <c r="G821" t="n">
        <v>7.5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27204-2023</t>
        </is>
      </c>
      <c r="B822" s="1" t="n">
        <v>45096</v>
      </c>
      <c r="C822" s="1" t="n">
        <v>45955</v>
      </c>
      <c r="D822" t="inlineStr">
        <is>
          <t>GÄVLEBORGS LÄN</t>
        </is>
      </c>
      <c r="E822" t="inlineStr">
        <is>
          <t>HUDIKSVALL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56805-2022</t>
        </is>
      </c>
      <c r="B823" s="1" t="n">
        <v>44894.43539351852</v>
      </c>
      <c r="C823" s="1" t="n">
        <v>45955</v>
      </c>
      <c r="D823" t="inlineStr">
        <is>
          <t>GÄVLEBORGS LÄN</t>
        </is>
      </c>
      <c r="E823" t="inlineStr">
        <is>
          <t>HUDIKSVALL</t>
        </is>
      </c>
      <c r="F823" t="inlineStr">
        <is>
          <t>Holmen skog AB</t>
        </is>
      </c>
      <c r="G823" t="n">
        <v>2.8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64632-2021</t>
        </is>
      </c>
      <c r="B824" s="1" t="n">
        <v>44511.92248842592</v>
      </c>
      <c r="C824" s="1" t="n">
        <v>45955</v>
      </c>
      <c r="D824" t="inlineStr">
        <is>
          <t>GÄVLEBORGS LÄN</t>
        </is>
      </c>
      <c r="E824" t="inlineStr">
        <is>
          <t>HUDIKSVALL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41665-2025</t>
        </is>
      </c>
      <c r="B825" s="1" t="n">
        <v>45902.35806712963</v>
      </c>
      <c r="C825" s="1" t="n">
        <v>45955</v>
      </c>
      <c r="D825" t="inlineStr">
        <is>
          <t>GÄVLEBORGS LÄN</t>
        </is>
      </c>
      <c r="E825" t="inlineStr">
        <is>
          <t>HUDIKSVALL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50351-2025</t>
        </is>
      </c>
      <c r="B826" s="1" t="n">
        <v>45944.55152777778</v>
      </c>
      <c r="C826" s="1" t="n">
        <v>45955</v>
      </c>
      <c r="D826" t="inlineStr">
        <is>
          <t>GÄVLEBORGS LÄN</t>
        </is>
      </c>
      <c r="E826" t="inlineStr">
        <is>
          <t>HUDIKSVALL</t>
        </is>
      </c>
      <c r="G826" t="n">
        <v>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405-2025</t>
        </is>
      </c>
      <c r="B827" s="1" t="n">
        <v>45663.625</v>
      </c>
      <c r="C827" s="1" t="n">
        <v>45955</v>
      </c>
      <c r="D827" t="inlineStr">
        <is>
          <t>GÄVLEBORGS LÄN</t>
        </is>
      </c>
      <c r="E827" t="inlineStr">
        <is>
          <t>HUDIKSVALL</t>
        </is>
      </c>
      <c r="G827" t="n">
        <v>0.3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20017-2022</t>
        </is>
      </c>
      <c r="B828" s="1" t="n">
        <v>44697</v>
      </c>
      <c r="C828" s="1" t="n">
        <v>45955</v>
      </c>
      <c r="D828" t="inlineStr">
        <is>
          <t>GÄVLEBORGS LÄN</t>
        </is>
      </c>
      <c r="E828" t="inlineStr">
        <is>
          <t>HUDIKSVALL</t>
        </is>
      </c>
      <c r="G828" t="n">
        <v>5.5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46351-2025</t>
        </is>
      </c>
      <c r="B829" s="1" t="n">
        <v>45925</v>
      </c>
      <c r="C829" s="1" t="n">
        <v>45955</v>
      </c>
      <c r="D829" t="inlineStr">
        <is>
          <t>GÄVLEBORGS LÄN</t>
        </is>
      </c>
      <c r="E829" t="inlineStr">
        <is>
          <t>HUDIKSVALL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6730-2025</t>
        </is>
      </c>
      <c r="B830" s="1" t="n">
        <v>45700.59322916667</v>
      </c>
      <c r="C830" s="1" t="n">
        <v>45955</v>
      </c>
      <c r="D830" t="inlineStr">
        <is>
          <t>GÄVLEBORGS LÄN</t>
        </is>
      </c>
      <c r="E830" t="inlineStr">
        <is>
          <t>HUDIKSVALL</t>
        </is>
      </c>
      <c r="G830" t="n">
        <v>25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37495-2024</t>
        </is>
      </c>
      <c r="B831" s="1" t="n">
        <v>45541</v>
      </c>
      <c r="C831" s="1" t="n">
        <v>45955</v>
      </c>
      <c r="D831" t="inlineStr">
        <is>
          <t>GÄVLEBORGS LÄN</t>
        </is>
      </c>
      <c r="E831" t="inlineStr">
        <is>
          <t>HUDIKSVALL</t>
        </is>
      </c>
      <c r="F831" t="inlineStr">
        <is>
          <t>Naturvårdsverket</t>
        </is>
      </c>
      <c r="G831" t="n">
        <v>5.8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35737-2023</t>
        </is>
      </c>
      <c r="B832" s="1" t="n">
        <v>45147</v>
      </c>
      <c r="C832" s="1" t="n">
        <v>45955</v>
      </c>
      <c r="D832" t="inlineStr">
        <is>
          <t>GÄVLEBORGS LÄN</t>
        </is>
      </c>
      <c r="E832" t="inlineStr">
        <is>
          <t>HUDIKSVALL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35303-2023</t>
        </is>
      </c>
      <c r="B833" s="1" t="n">
        <v>45146.34653935185</v>
      </c>
      <c r="C833" s="1" t="n">
        <v>45955</v>
      </c>
      <c r="D833" t="inlineStr">
        <is>
          <t>GÄVLEBORGS LÄN</t>
        </is>
      </c>
      <c r="E833" t="inlineStr">
        <is>
          <t>HUDIKSVALL</t>
        </is>
      </c>
      <c r="F833" t="inlineStr">
        <is>
          <t>Holmen skog AB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39335-2025</t>
        </is>
      </c>
      <c r="B834" s="1" t="n">
        <v>45889</v>
      </c>
      <c r="C834" s="1" t="n">
        <v>45955</v>
      </c>
      <c r="D834" t="inlineStr">
        <is>
          <t>GÄVLEBORGS LÄN</t>
        </is>
      </c>
      <c r="E834" t="inlineStr">
        <is>
          <t>HUDIKSVALL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6990-2025</t>
        </is>
      </c>
      <c r="B835" s="1" t="n">
        <v>45701</v>
      </c>
      <c r="C835" s="1" t="n">
        <v>45955</v>
      </c>
      <c r="D835" t="inlineStr">
        <is>
          <t>GÄVLEBORGS LÄN</t>
        </is>
      </c>
      <c r="E835" t="inlineStr">
        <is>
          <t>HUDIKSVALL</t>
        </is>
      </c>
      <c r="G835" t="n">
        <v>7.2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50821-2025</t>
        </is>
      </c>
      <c r="B836" s="1" t="n">
        <v>45946.53564814815</v>
      </c>
      <c r="C836" s="1" t="n">
        <v>45955</v>
      </c>
      <c r="D836" t="inlineStr">
        <is>
          <t>GÄVLEBORGS LÄN</t>
        </is>
      </c>
      <c r="E836" t="inlineStr">
        <is>
          <t>HUDIKSVALL</t>
        </is>
      </c>
      <c r="G836" t="n">
        <v>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2748-2025</t>
        </is>
      </c>
      <c r="B837" s="1" t="n">
        <v>45677.46497685185</v>
      </c>
      <c r="C837" s="1" t="n">
        <v>45955</v>
      </c>
      <c r="D837" t="inlineStr">
        <is>
          <t>GÄVLEBORGS LÄN</t>
        </is>
      </c>
      <c r="E837" t="inlineStr">
        <is>
          <t>HUDIKSVALL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27418-2024</t>
        </is>
      </c>
      <c r="B838" s="1" t="n">
        <v>45474</v>
      </c>
      <c r="C838" s="1" t="n">
        <v>45955</v>
      </c>
      <c r="D838" t="inlineStr">
        <is>
          <t>GÄVLEBORGS LÄN</t>
        </is>
      </c>
      <c r="E838" t="inlineStr">
        <is>
          <t>HUDIKSVALL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20675-2022</t>
        </is>
      </c>
      <c r="B839" s="1" t="n">
        <v>44700</v>
      </c>
      <c r="C839" s="1" t="n">
        <v>45955</v>
      </c>
      <c r="D839" t="inlineStr">
        <is>
          <t>GÄVLEBORGS LÄN</t>
        </is>
      </c>
      <c r="E839" t="inlineStr">
        <is>
          <t>HUDIKSVALL</t>
        </is>
      </c>
      <c r="F839" t="inlineStr">
        <is>
          <t>Holmen skog AB</t>
        </is>
      </c>
      <c r="G839" t="n">
        <v>9.699999999999999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42151-2025</t>
        </is>
      </c>
      <c r="B840" s="1" t="n">
        <v>45904.38569444444</v>
      </c>
      <c r="C840" s="1" t="n">
        <v>45955</v>
      </c>
      <c r="D840" t="inlineStr">
        <is>
          <t>GÄVLEBORGS LÄN</t>
        </is>
      </c>
      <c r="E840" t="inlineStr">
        <is>
          <t>HUDIKSVALL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34625-2025</t>
        </is>
      </c>
      <c r="B841" s="1" t="n">
        <v>45847.77689814815</v>
      </c>
      <c r="C841" s="1" t="n">
        <v>45955</v>
      </c>
      <c r="D841" t="inlineStr">
        <is>
          <t>GÄVLEBORGS LÄN</t>
        </is>
      </c>
      <c r="E841" t="inlineStr">
        <is>
          <t>HUDIKSVALL</t>
        </is>
      </c>
      <c r="F841" t="inlineStr">
        <is>
          <t>Holmen skog AB</t>
        </is>
      </c>
      <c r="G841" t="n">
        <v>15.7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34622-2025</t>
        </is>
      </c>
      <c r="B842" s="1" t="n">
        <v>45847.72927083333</v>
      </c>
      <c r="C842" s="1" t="n">
        <v>45955</v>
      </c>
      <c r="D842" t="inlineStr">
        <is>
          <t>GÄVLEBORGS LÄN</t>
        </is>
      </c>
      <c r="E842" t="inlineStr">
        <is>
          <t>HUDIKSVALL</t>
        </is>
      </c>
      <c r="F842" t="inlineStr">
        <is>
          <t>Holmen skog AB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27302-2023</t>
        </is>
      </c>
      <c r="B843" s="1" t="n">
        <v>45096</v>
      </c>
      <c r="C843" s="1" t="n">
        <v>45955</v>
      </c>
      <c r="D843" t="inlineStr">
        <is>
          <t>GÄVLEBORGS LÄN</t>
        </is>
      </c>
      <c r="E843" t="inlineStr">
        <is>
          <t>HUDIKSVALL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27467-2024</t>
        </is>
      </c>
      <c r="B844" s="1" t="n">
        <v>45474.45664351852</v>
      </c>
      <c r="C844" s="1" t="n">
        <v>45955</v>
      </c>
      <c r="D844" t="inlineStr">
        <is>
          <t>GÄVLEBORGS LÄN</t>
        </is>
      </c>
      <c r="E844" t="inlineStr">
        <is>
          <t>HUDIKSVALL</t>
        </is>
      </c>
      <c r="F844" t="inlineStr">
        <is>
          <t>Holmen skog AB</t>
        </is>
      </c>
      <c r="G844" t="n">
        <v>8.6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35100-2025</t>
        </is>
      </c>
      <c r="B845" s="1" t="n">
        <v>45852.56472222223</v>
      </c>
      <c r="C845" s="1" t="n">
        <v>45955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2.8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53156-2024</t>
        </is>
      </c>
      <c r="B846" s="1" t="n">
        <v>45611.63006944444</v>
      </c>
      <c r="C846" s="1" t="n">
        <v>45955</v>
      </c>
      <c r="D846" t="inlineStr">
        <is>
          <t>GÄVLEBORGS LÄN</t>
        </is>
      </c>
      <c r="E846" t="inlineStr">
        <is>
          <t>HUDIKSVALL</t>
        </is>
      </c>
      <c r="G846" t="n">
        <v>2.6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13039-2023</t>
        </is>
      </c>
      <c r="B847" s="1" t="n">
        <v>45002.35984953704</v>
      </c>
      <c r="C847" s="1" t="n">
        <v>45955</v>
      </c>
      <c r="D847" t="inlineStr">
        <is>
          <t>GÄVLEBORGS LÄN</t>
        </is>
      </c>
      <c r="E847" t="inlineStr">
        <is>
          <t>HUDIKSVALL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3077-2025</t>
        </is>
      </c>
      <c r="B848" s="1" t="n">
        <v>45678.64303240741</v>
      </c>
      <c r="C848" s="1" t="n">
        <v>45955</v>
      </c>
      <c r="D848" t="inlineStr">
        <is>
          <t>GÄVLEBORGS LÄN</t>
        </is>
      </c>
      <c r="E848" t="inlineStr">
        <is>
          <t>HUDIKSVALL</t>
        </is>
      </c>
      <c r="G848" t="n">
        <v>4.9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60628-2023</t>
        </is>
      </c>
      <c r="B849" s="1" t="n">
        <v>45260.39491898148</v>
      </c>
      <c r="C849" s="1" t="n">
        <v>45955</v>
      </c>
      <c r="D849" t="inlineStr">
        <is>
          <t>GÄVLEBORGS LÄN</t>
        </is>
      </c>
      <c r="E849" t="inlineStr">
        <is>
          <t>HUDIKSVALL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34836-2025</t>
        </is>
      </c>
      <c r="B850" s="1" t="n">
        <v>45849.39090277778</v>
      </c>
      <c r="C850" s="1" t="n">
        <v>45955</v>
      </c>
      <c r="D850" t="inlineStr">
        <is>
          <t>GÄVLEBORGS LÄN</t>
        </is>
      </c>
      <c r="E850" t="inlineStr">
        <is>
          <t>HUDIKSVALL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34837-2025</t>
        </is>
      </c>
      <c r="B851" s="1" t="n">
        <v>45849</v>
      </c>
      <c r="C851" s="1" t="n">
        <v>45955</v>
      </c>
      <c r="D851" t="inlineStr">
        <is>
          <t>GÄVLEBORGS LÄN</t>
        </is>
      </c>
      <c r="E851" t="inlineStr">
        <is>
          <t>HUDIKSVALL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50637-2025</t>
        </is>
      </c>
      <c r="B852" s="1" t="n">
        <v>45945.65292824074</v>
      </c>
      <c r="C852" s="1" t="n">
        <v>45955</v>
      </c>
      <c r="D852" t="inlineStr">
        <is>
          <t>GÄVLEBORGS LÄN</t>
        </is>
      </c>
      <c r="E852" t="inlineStr">
        <is>
          <t>HUDIKSVALL</t>
        </is>
      </c>
      <c r="F852" t="inlineStr">
        <is>
          <t>Holmen skog AB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21525-2022</t>
        </is>
      </c>
      <c r="B853" s="1" t="n">
        <v>44706.51047453703</v>
      </c>
      <c r="C853" s="1" t="n">
        <v>45955</v>
      </c>
      <c r="D853" t="inlineStr">
        <is>
          <t>GÄVLEBORGS LÄN</t>
        </is>
      </c>
      <c r="E853" t="inlineStr">
        <is>
          <t>HUDIKSVALL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35128-2025</t>
        </is>
      </c>
      <c r="B854" s="1" t="n">
        <v>45852.62730324074</v>
      </c>
      <c r="C854" s="1" t="n">
        <v>45955</v>
      </c>
      <c r="D854" t="inlineStr">
        <is>
          <t>GÄVLEBORGS LÄN</t>
        </is>
      </c>
      <c r="E854" t="inlineStr">
        <is>
          <t>HUDIKSVALL</t>
        </is>
      </c>
      <c r="F854" t="inlineStr">
        <is>
          <t>Holmen skog AB</t>
        </is>
      </c>
      <c r="G854" t="n">
        <v>4.8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57871-2023</t>
        </is>
      </c>
      <c r="B855" s="1" t="n">
        <v>45247.45946759259</v>
      </c>
      <c r="C855" s="1" t="n">
        <v>45955</v>
      </c>
      <c r="D855" t="inlineStr">
        <is>
          <t>GÄVLEBORGS LÄN</t>
        </is>
      </c>
      <c r="E855" t="inlineStr">
        <is>
          <t>HUDIKSVALL</t>
        </is>
      </c>
      <c r="F855" t="inlineStr">
        <is>
          <t>Holmen skog AB</t>
        </is>
      </c>
      <c r="G855" t="n">
        <v>2.3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5892-2025</t>
        </is>
      </c>
      <c r="B856" s="1" t="n">
        <v>45695.38471064815</v>
      </c>
      <c r="C856" s="1" t="n">
        <v>45955</v>
      </c>
      <c r="D856" t="inlineStr">
        <is>
          <t>GÄVLEBORGS LÄN</t>
        </is>
      </c>
      <c r="E856" t="inlineStr">
        <is>
          <t>HUDIKSVALL</t>
        </is>
      </c>
      <c r="F856" t="inlineStr">
        <is>
          <t>Holmen skog AB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50898-2025</t>
        </is>
      </c>
      <c r="B857" s="1" t="n">
        <v>45946.64134259259</v>
      </c>
      <c r="C857" s="1" t="n">
        <v>45955</v>
      </c>
      <c r="D857" t="inlineStr">
        <is>
          <t>GÄVLEBORGS LÄN</t>
        </is>
      </c>
      <c r="E857" t="inlineStr">
        <is>
          <t>HUDIKSVALL</t>
        </is>
      </c>
      <c r="G857" t="n">
        <v>3.1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50873-2025</t>
        </is>
      </c>
      <c r="B858" s="1" t="n">
        <v>45946.61101851852</v>
      </c>
      <c r="C858" s="1" t="n">
        <v>45955</v>
      </c>
      <c r="D858" t="inlineStr">
        <is>
          <t>GÄVLEBORGS LÄN</t>
        </is>
      </c>
      <c r="E858" t="inlineStr">
        <is>
          <t>HUDIKSVALL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32278-2024</t>
        </is>
      </c>
      <c r="B859" s="1" t="n">
        <v>45512.37289351852</v>
      </c>
      <c r="C859" s="1" t="n">
        <v>45955</v>
      </c>
      <c r="D859" t="inlineStr">
        <is>
          <t>GÄVLEBORGS LÄN</t>
        </is>
      </c>
      <c r="E859" t="inlineStr">
        <is>
          <t>HUDIKSVALL</t>
        </is>
      </c>
      <c r="F859" t="inlineStr">
        <is>
          <t>Holmen skog AB</t>
        </is>
      </c>
      <c r="G859" t="n">
        <v>7.4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24890-2023</t>
        </is>
      </c>
      <c r="B860" s="1" t="n">
        <v>45085.45846064815</v>
      </c>
      <c r="C860" s="1" t="n">
        <v>45955</v>
      </c>
      <c r="D860" t="inlineStr">
        <is>
          <t>GÄVLEBORGS LÄN</t>
        </is>
      </c>
      <c r="E860" t="inlineStr">
        <is>
          <t>HUDIKSVALL</t>
        </is>
      </c>
      <c r="G860" t="n">
        <v>2.5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33629-2021</t>
        </is>
      </c>
      <c r="B861" s="1" t="n">
        <v>44378</v>
      </c>
      <c r="C861" s="1" t="n">
        <v>45955</v>
      </c>
      <c r="D861" t="inlineStr">
        <is>
          <t>GÄVLEBORGS LÄN</t>
        </is>
      </c>
      <c r="E861" t="inlineStr">
        <is>
          <t>HUDIKSVALL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52962-2024</t>
        </is>
      </c>
      <c r="B862" s="1" t="n">
        <v>45611.30649305556</v>
      </c>
      <c r="C862" s="1" t="n">
        <v>45955</v>
      </c>
      <c r="D862" t="inlineStr">
        <is>
          <t>GÄVLEBORGS LÄN</t>
        </is>
      </c>
      <c r="E862" t="inlineStr">
        <is>
          <t>HUDIKSVALL</t>
        </is>
      </c>
      <c r="G862" t="n">
        <v>5.3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52986-2024</t>
        </is>
      </c>
      <c r="B863" s="1" t="n">
        <v>45611.35953703704</v>
      </c>
      <c r="C863" s="1" t="n">
        <v>45955</v>
      </c>
      <c r="D863" t="inlineStr">
        <is>
          <t>GÄVLEBORGS LÄN</t>
        </is>
      </c>
      <c r="E863" t="inlineStr">
        <is>
          <t>HUDIKSVALL</t>
        </is>
      </c>
      <c r="G863" t="n">
        <v>3.8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15985-2025</t>
        </is>
      </c>
      <c r="B864" s="1" t="n">
        <v>45749.57207175926</v>
      </c>
      <c r="C864" s="1" t="n">
        <v>45955</v>
      </c>
      <c r="D864" t="inlineStr">
        <is>
          <t>GÄVLEBORGS LÄN</t>
        </is>
      </c>
      <c r="E864" t="inlineStr">
        <is>
          <t>HUDIKSVALL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36125-2023</t>
        </is>
      </c>
      <c r="B865" s="1" t="n">
        <v>45149.57210648148</v>
      </c>
      <c r="C865" s="1" t="n">
        <v>45955</v>
      </c>
      <c r="D865" t="inlineStr">
        <is>
          <t>GÄVLEBORGS LÄN</t>
        </is>
      </c>
      <c r="E865" t="inlineStr">
        <is>
          <t>HUDIKSVALL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42606-2025</t>
        </is>
      </c>
      <c r="B866" s="1" t="n">
        <v>45905.68067129629</v>
      </c>
      <c r="C866" s="1" t="n">
        <v>45955</v>
      </c>
      <c r="D866" t="inlineStr">
        <is>
          <t>GÄVLEBORGS LÄN</t>
        </is>
      </c>
      <c r="E866" t="inlineStr">
        <is>
          <t>HUDIKSVALL</t>
        </is>
      </c>
      <c r="F866" t="inlineStr">
        <is>
          <t>Holmen skog AB</t>
        </is>
      </c>
      <c r="G866" t="n">
        <v>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36086-2024</t>
        </is>
      </c>
      <c r="B867" s="1" t="n">
        <v>45533.67511574074</v>
      </c>
      <c r="C867" s="1" t="n">
        <v>45955</v>
      </c>
      <c r="D867" t="inlineStr">
        <is>
          <t>GÄVLEBORGS LÄN</t>
        </is>
      </c>
      <c r="E867" t="inlineStr">
        <is>
          <t>HUDIKSVALL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41555-2024</t>
        </is>
      </c>
      <c r="B868" s="1" t="n">
        <v>45560.5277199074</v>
      </c>
      <c r="C868" s="1" t="n">
        <v>45955</v>
      </c>
      <c r="D868" t="inlineStr">
        <is>
          <t>GÄVLEBORGS LÄN</t>
        </is>
      </c>
      <c r="E868" t="inlineStr">
        <is>
          <t>HUDIKSVALL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51548-2025</t>
        </is>
      </c>
      <c r="B869" s="1" t="n">
        <v>45950.79449074074</v>
      </c>
      <c r="C869" s="1" t="n">
        <v>45955</v>
      </c>
      <c r="D869" t="inlineStr">
        <is>
          <t>GÄVLEBORGS LÄN</t>
        </is>
      </c>
      <c r="E869" t="inlineStr">
        <is>
          <t>HUDIKSVALL</t>
        </is>
      </c>
      <c r="F869" t="inlineStr">
        <is>
          <t>Holmen skog AB</t>
        </is>
      </c>
      <c r="G869" t="n">
        <v>5.7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24852-2024</t>
        </is>
      </c>
      <c r="B870" s="1" t="n">
        <v>45461.45328703704</v>
      </c>
      <c r="C870" s="1" t="n">
        <v>45955</v>
      </c>
      <c r="D870" t="inlineStr">
        <is>
          <t>GÄVLEBORGS LÄN</t>
        </is>
      </c>
      <c r="E870" t="inlineStr">
        <is>
          <t>HUDIKSVALL</t>
        </is>
      </c>
      <c r="F870" t="inlineStr">
        <is>
          <t>Holmen skog AB</t>
        </is>
      </c>
      <c r="G870" t="n">
        <v>19.2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182-2024</t>
        </is>
      </c>
      <c r="B871" s="1" t="n">
        <v>45294.59164351852</v>
      </c>
      <c r="C871" s="1" t="n">
        <v>45955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44045-2023</t>
        </is>
      </c>
      <c r="B872" s="1" t="n">
        <v>45188.38197916667</v>
      </c>
      <c r="C872" s="1" t="n">
        <v>45955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4770-2025</t>
        </is>
      </c>
      <c r="B873" s="1" t="n">
        <v>45688.49590277778</v>
      </c>
      <c r="C873" s="1" t="n">
        <v>45955</v>
      </c>
      <c r="D873" t="inlineStr">
        <is>
          <t>GÄVLEBORGS LÄN</t>
        </is>
      </c>
      <c r="E873" t="inlineStr">
        <is>
          <t>HUDIKSVALL</t>
        </is>
      </c>
      <c r="G873" t="n">
        <v>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6083-2025</t>
        </is>
      </c>
      <c r="B874" s="1" t="n">
        <v>45697.61344907407</v>
      </c>
      <c r="C874" s="1" t="n">
        <v>45955</v>
      </c>
      <c r="D874" t="inlineStr">
        <is>
          <t>GÄVLEBORGS LÄN</t>
        </is>
      </c>
      <c r="E874" t="inlineStr">
        <is>
          <t>HUDIKSVALL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42851-2025</t>
        </is>
      </c>
      <c r="B875" s="1" t="n">
        <v>45908.59920138889</v>
      </c>
      <c r="C875" s="1" t="n">
        <v>45955</v>
      </c>
      <c r="D875" t="inlineStr">
        <is>
          <t>GÄVLEBORGS LÄN</t>
        </is>
      </c>
      <c r="E875" t="inlineStr">
        <is>
          <t>HUDIKSVALL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35735-2025</t>
        </is>
      </c>
      <c r="B876" s="1" t="n">
        <v>45860.48112268518</v>
      </c>
      <c r="C876" s="1" t="n">
        <v>45955</v>
      </c>
      <c r="D876" t="inlineStr">
        <is>
          <t>GÄVLEBORGS LÄN</t>
        </is>
      </c>
      <c r="E876" t="inlineStr">
        <is>
          <t>HUDIKSVALL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41750-2024</t>
        </is>
      </c>
      <c r="B877" s="1" t="n">
        <v>45561</v>
      </c>
      <c r="C877" s="1" t="n">
        <v>45955</v>
      </c>
      <c r="D877" t="inlineStr">
        <is>
          <t>GÄVLEBORGS LÄN</t>
        </is>
      </c>
      <c r="E877" t="inlineStr">
        <is>
          <t>HUDIKSVALL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51538-2025</t>
        </is>
      </c>
      <c r="B878" s="1" t="n">
        <v>45950.69828703703</v>
      </c>
      <c r="C878" s="1" t="n">
        <v>45955</v>
      </c>
      <c r="D878" t="inlineStr">
        <is>
          <t>GÄVLEBORGS LÄN</t>
        </is>
      </c>
      <c r="E878" t="inlineStr">
        <is>
          <t>HUDIKSVALL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51329-2025</t>
        </is>
      </c>
      <c r="B879" s="1" t="n">
        <v>45950.41151620371</v>
      </c>
      <c r="C879" s="1" t="n">
        <v>45955</v>
      </c>
      <c r="D879" t="inlineStr">
        <is>
          <t>GÄVLEBORGS LÄN</t>
        </is>
      </c>
      <c r="E879" t="inlineStr">
        <is>
          <t>HUDIKSVALL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35825-2025</t>
        </is>
      </c>
      <c r="B880" s="1" t="n">
        <v>45861.48847222222</v>
      </c>
      <c r="C880" s="1" t="n">
        <v>45955</v>
      </c>
      <c r="D880" t="inlineStr">
        <is>
          <t>GÄVLEBORGS LÄN</t>
        </is>
      </c>
      <c r="E880" t="inlineStr">
        <is>
          <t>HUDIKSVALL</t>
        </is>
      </c>
      <c r="G880" t="n">
        <v>5.9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47415-2023</t>
        </is>
      </c>
      <c r="B881" s="1" t="n">
        <v>45202.65471064814</v>
      </c>
      <c r="C881" s="1" t="n">
        <v>45955</v>
      </c>
      <c r="D881" t="inlineStr">
        <is>
          <t>GÄVLEBORGS LÄN</t>
        </is>
      </c>
      <c r="E881" t="inlineStr">
        <is>
          <t>HUDIKSVALL</t>
        </is>
      </c>
      <c r="F881" t="inlineStr">
        <is>
          <t>Holmen skog AB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4428-2025</t>
        </is>
      </c>
      <c r="B882" s="1" t="n">
        <v>45686.48658564815</v>
      </c>
      <c r="C882" s="1" t="n">
        <v>45955</v>
      </c>
      <c r="D882" t="inlineStr">
        <is>
          <t>GÄVLEBORGS LÄN</t>
        </is>
      </c>
      <c r="E882" t="inlineStr">
        <is>
          <t>HUDIKSVALL</t>
        </is>
      </c>
      <c r="F882" t="inlineStr">
        <is>
          <t>Holmen skog AB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31518-2025</t>
        </is>
      </c>
      <c r="B883" s="1" t="n">
        <v>45833.60696759259</v>
      </c>
      <c r="C883" s="1" t="n">
        <v>45955</v>
      </c>
      <c r="D883" t="inlineStr">
        <is>
          <t>GÄVLEBORGS LÄN</t>
        </is>
      </c>
      <c r="E883" t="inlineStr">
        <is>
          <t>HUDIKSVALL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42355-2025</t>
        </is>
      </c>
      <c r="B884" s="1" t="n">
        <v>45904.92023148148</v>
      </c>
      <c r="C884" s="1" t="n">
        <v>45955</v>
      </c>
      <c r="D884" t="inlineStr">
        <is>
          <t>GÄVLEBORGS LÄN</t>
        </is>
      </c>
      <c r="E884" t="inlineStr">
        <is>
          <t>HUDIKSVALL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35831-2025</t>
        </is>
      </c>
      <c r="B885" s="1" t="n">
        <v>45861.50184027778</v>
      </c>
      <c r="C885" s="1" t="n">
        <v>45955</v>
      </c>
      <c r="D885" t="inlineStr">
        <is>
          <t>GÄVLEBORGS LÄN</t>
        </is>
      </c>
      <c r="E885" t="inlineStr">
        <is>
          <t>HUDIKSVALL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39669-2022</t>
        </is>
      </c>
      <c r="B886" s="1" t="n">
        <v>44818</v>
      </c>
      <c r="C886" s="1" t="n">
        <v>45955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5.9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60872-2024</t>
        </is>
      </c>
      <c r="B887" s="1" t="n">
        <v>45644</v>
      </c>
      <c r="C887" s="1" t="n">
        <v>45955</v>
      </c>
      <c r="D887" t="inlineStr">
        <is>
          <t>GÄVLEBORGS LÄN</t>
        </is>
      </c>
      <c r="E887" t="inlineStr">
        <is>
          <t>HUDIKSVALL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58088-2022</t>
        </is>
      </c>
      <c r="B888" s="1" t="n">
        <v>44900.62633101852</v>
      </c>
      <c r="C888" s="1" t="n">
        <v>45955</v>
      </c>
      <c r="D888" t="inlineStr">
        <is>
          <t>GÄVLEBORGS LÄN</t>
        </is>
      </c>
      <c r="E888" t="inlineStr">
        <is>
          <t>HUDIKSVALL</t>
        </is>
      </c>
      <c r="G888" t="n">
        <v>7.5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25182-2024</t>
        </is>
      </c>
      <c r="B889" s="1" t="n">
        <v>45462.55569444445</v>
      </c>
      <c r="C889" s="1" t="n">
        <v>45955</v>
      </c>
      <c r="D889" t="inlineStr">
        <is>
          <t>GÄVLEBORGS LÄN</t>
        </is>
      </c>
      <c r="E889" t="inlineStr">
        <is>
          <t>HUDIKSVALL</t>
        </is>
      </c>
      <c r="F889" t="inlineStr">
        <is>
          <t>Holmen skog AB</t>
        </is>
      </c>
      <c r="G889" t="n">
        <v>3.5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18991-2025</t>
        </is>
      </c>
      <c r="B890" s="1" t="n">
        <v>45764.57142361111</v>
      </c>
      <c r="C890" s="1" t="n">
        <v>45955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6.8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18997-2025</t>
        </is>
      </c>
      <c r="B891" s="1" t="n">
        <v>45764.57668981481</v>
      </c>
      <c r="C891" s="1" t="n">
        <v>45955</v>
      </c>
      <c r="D891" t="inlineStr">
        <is>
          <t>GÄVLEBORGS LÄN</t>
        </is>
      </c>
      <c r="E891" t="inlineStr">
        <is>
          <t>HUDIKSVALL</t>
        </is>
      </c>
      <c r="F891" t="inlineStr">
        <is>
          <t>Holmen skog AB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22165-2022</t>
        </is>
      </c>
      <c r="B892" s="1" t="n">
        <v>44712</v>
      </c>
      <c r="C892" s="1" t="n">
        <v>45955</v>
      </c>
      <c r="D892" t="inlineStr">
        <is>
          <t>GÄVLEBORGS LÄN</t>
        </is>
      </c>
      <c r="E892" t="inlineStr">
        <is>
          <t>HUDIKSVALL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35882-2025</t>
        </is>
      </c>
      <c r="B893" s="1" t="n">
        <v>45862.39773148148</v>
      </c>
      <c r="C893" s="1" t="n">
        <v>45955</v>
      </c>
      <c r="D893" t="inlineStr">
        <is>
          <t>GÄVLEBORGS LÄN</t>
        </is>
      </c>
      <c r="E893" t="inlineStr">
        <is>
          <t>HUDIKSVALL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52219-2023</t>
        </is>
      </c>
      <c r="B894" s="1" t="n">
        <v>45224</v>
      </c>
      <c r="C894" s="1" t="n">
        <v>45955</v>
      </c>
      <c r="D894" t="inlineStr">
        <is>
          <t>GÄVLEBORGS LÄN</t>
        </is>
      </c>
      <c r="E894" t="inlineStr">
        <is>
          <t>HUDIKSVALL</t>
        </is>
      </c>
      <c r="F894" t="inlineStr">
        <is>
          <t>Holmen skog AB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36102-2025</t>
        </is>
      </c>
      <c r="B895" s="1" t="n">
        <v>45866.54546296296</v>
      </c>
      <c r="C895" s="1" t="n">
        <v>45955</v>
      </c>
      <c r="D895" t="inlineStr">
        <is>
          <t>GÄVLEBORGS LÄN</t>
        </is>
      </c>
      <c r="E895" t="inlineStr">
        <is>
          <t>HUDIKSVALL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20819-2025</t>
        </is>
      </c>
      <c r="B896" s="1" t="n">
        <v>45776.70995370371</v>
      </c>
      <c r="C896" s="1" t="n">
        <v>45955</v>
      </c>
      <c r="D896" t="inlineStr">
        <is>
          <t>GÄVLEBORGS LÄN</t>
        </is>
      </c>
      <c r="E896" t="inlineStr">
        <is>
          <t>HUDIKSVALL</t>
        </is>
      </c>
      <c r="G896" t="n">
        <v>10.3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42528-2025</t>
        </is>
      </c>
      <c r="B897" s="1" t="n">
        <v>45905.55652777778</v>
      </c>
      <c r="C897" s="1" t="n">
        <v>45955</v>
      </c>
      <c r="D897" t="inlineStr">
        <is>
          <t>GÄVLEBORGS LÄN</t>
        </is>
      </c>
      <c r="E897" t="inlineStr">
        <is>
          <t>HUDIKSVALL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47688-2024</t>
        </is>
      </c>
      <c r="B898" s="1" t="n">
        <v>45588.44521990741</v>
      </c>
      <c r="C898" s="1" t="n">
        <v>45955</v>
      </c>
      <c r="D898" t="inlineStr">
        <is>
          <t>GÄVLEBORGS LÄN</t>
        </is>
      </c>
      <c r="E898" t="inlineStr">
        <is>
          <t>HUDIKSVALL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42760-2025</t>
        </is>
      </c>
      <c r="B899" s="1" t="n">
        <v>45908.46175925926</v>
      </c>
      <c r="C899" s="1" t="n">
        <v>45955</v>
      </c>
      <c r="D899" t="inlineStr">
        <is>
          <t>GÄVLEBORGS LÄN</t>
        </is>
      </c>
      <c r="E899" t="inlineStr">
        <is>
          <t>HUDIKSVALL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58538-2024</t>
        </is>
      </c>
      <c r="B900" s="1" t="n">
        <v>45635.45099537037</v>
      </c>
      <c r="C900" s="1" t="n">
        <v>45955</v>
      </c>
      <c r="D900" t="inlineStr">
        <is>
          <t>GÄVLEBORGS LÄN</t>
        </is>
      </c>
      <c r="E900" t="inlineStr">
        <is>
          <t>HUDIKSVALL</t>
        </is>
      </c>
      <c r="G900" t="n">
        <v>6.3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6872-2024</t>
        </is>
      </c>
      <c r="B901" s="1" t="n">
        <v>45342</v>
      </c>
      <c r="C901" s="1" t="n">
        <v>45955</v>
      </c>
      <c r="D901" t="inlineStr">
        <is>
          <t>GÄVLEBORGS LÄN</t>
        </is>
      </c>
      <c r="E901" t="inlineStr">
        <is>
          <t>HUDIKSVALL</t>
        </is>
      </c>
      <c r="F901" t="inlineStr">
        <is>
          <t>Holmen skog AB</t>
        </is>
      </c>
      <c r="G901" t="n">
        <v>8.300000000000001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42790-2025</t>
        </is>
      </c>
      <c r="B902" s="1" t="n">
        <v>45908.52196759259</v>
      </c>
      <c r="C902" s="1" t="n">
        <v>45955</v>
      </c>
      <c r="D902" t="inlineStr">
        <is>
          <t>GÄVLEBORGS LÄN</t>
        </is>
      </c>
      <c r="E902" t="inlineStr">
        <is>
          <t>HUDIKSVALL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42792-2025</t>
        </is>
      </c>
      <c r="B903" s="1" t="n">
        <v>45908.52451388889</v>
      </c>
      <c r="C903" s="1" t="n">
        <v>45955</v>
      </c>
      <c r="D903" t="inlineStr">
        <is>
          <t>GÄVLEBORGS LÄN</t>
        </is>
      </c>
      <c r="E903" t="inlineStr">
        <is>
          <t>HUDIKSVALL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26205-2025</t>
        </is>
      </c>
      <c r="B904" s="1" t="n">
        <v>45805</v>
      </c>
      <c r="C904" s="1" t="n">
        <v>45955</v>
      </c>
      <c r="D904" t="inlineStr">
        <is>
          <t>GÄVLEBORGS LÄN</t>
        </is>
      </c>
      <c r="E904" t="inlineStr">
        <is>
          <t>HUDIKSVALL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51534-2025</t>
        </is>
      </c>
      <c r="B905" s="1" t="n">
        <v>45950.6905787037</v>
      </c>
      <c r="C905" s="1" t="n">
        <v>45955</v>
      </c>
      <c r="D905" t="inlineStr">
        <is>
          <t>GÄVLEBORGS LÄN</t>
        </is>
      </c>
      <c r="E905" t="inlineStr">
        <is>
          <t>HUDIKSVALL</t>
        </is>
      </c>
      <c r="G905" t="n">
        <v>15.2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43659-2023</t>
        </is>
      </c>
      <c r="B906" s="1" t="n">
        <v>45187</v>
      </c>
      <c r="C906" s="1" t="n">
        <v>45955</v>
      </c>
      <c r="D906" t="inlineStr">
        <is>
          <t>GÄVLEBORGS LÄN</t>
        </is>
      </c>
      <c r="E906" t="inlineStr">
        <is>
          <t>HUDIKSVALL</t>
        </is>
      </c>
      <c r="G906" t="n">
        <v>2.3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44549-2024</t>
        </is>
      </c>
      <c r="B907" s="1" t="n">
        <v>45574.46666666667</v>
      </c>
      <c r="C907" s="1" t="n">
        <v>45955</v>
      </c>
      <c r="D907" t="inlineStr">
        <is>
          <t>GÄVLEBORGS LÄN</t>
        </is>
      </c>
      <c r="E907" t="inlineStr">
        <is>
          <t>HUDIKSVALL</t>
        </is>
      </c>
      <c r="F907" t="inlineStr">
        <is>
          <t>Holmen skog AB</t>
        </is>
      </c>
      <c r="G907" t="n">
        <v>30.9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36342-2025</t>
        </is>
      </c>
      <c r="B908" s="1" t="n">
        <v>45868.46923611111</v>
      </c>
      <c r="C908" s="1" t="n">
        <v>45955</v>
      </c>
      <c r="D908" t="inlineStr">
        <is>
          <t>GÄVLEBORGS LÄN</t>
        </is>
      </c>
      <c r="E908" t="inlineStr">
        <is>
          <t>HUDIKSVALL</t>
        </is>
      </c>
      <c r="G908" t="n">
        <v>4.2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44229-2024</t>
        </is>
      </c>
      <c r="B909" s="1" t="n">
        <v>45573.39869212963</v>
      </c>
      <c r="C909" s="1" t="n">
        <v>45955</v>
      </c>
      <c r="D909" t="inlineStr">
        <is>
          <t>GÄVLEBORGS LÄN</t>
        </is>
      </c>
      <c r="E909" t="inlineStr">
        <is>
          <t>HUDIKSVALL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36388-2025</t>
        </is>
      </c>
      <c r="B910" s="1" t="n">
        <v>45868.59954861111</v>
      </c>
      <c r="C910" s="1" t="n">
        <v>45955</v>
      </c>
      <c r="D910" t="inlineStr">
        <is>
          <t>GÄVLEBORGS LÄN</t>
        </is>
      </c>
      <c r="E910" t="inlineStr">
        <is>
          <t>HUDIKSVALL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36394-2025</t>
        </is>
      </c>
      <c r="B911" s="1" t="n">
        <v>45868.61902777778</v>
      </c>
      <c r="C911" s="1" t="n">
        <v>45955</v>
      </c>
      <c r="D911" t="inlineStr">
        <is>
          <t>GÄVLEBORGS LÄN</t>
        </is>
      </c>
      <c r="E911" t="inlineStr">
        <is>
          <t>HUDIKSVALL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36200-2025</t>
        </is>
      </c>
      <c r="B912" s="1" t="n">
        <v>45867.44158564815</v>
      </c>
      <c r="C912" s="1" t="n">
        <v>45955</v>
      </c>
      <c r="D912" t="inlineStr">
        <is>
          <t>GÄVLEBORGS LÄN</t>
        </is>
      </c>
      <c r="E912" t="inlineStr">
        <is>
          <t>HUDIKSVALL</t>
        </is>
      </c>
      <c r="F912" t="inlineStr">
        <is>
          <t>Holmen skog AB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53520-2023</t>
        </is>
      </c>
      <c r="B913" s="1" t="n">
        <v>45230.42870370371</v>
      </c>
      <c r="C913" s="1" t="n">
        <v>45955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36194-2025</t>
        </is>
      </c>
      <c r="B914" s="1" t="n">
        <v>45867.42790509259</v>
      </c>
      <c r="C914" s="1" t="n">
        <v>45955</v>
      </c>
      <c r="D914" t="inlineStr">
        <is>
          <t>GÄVLEBORGS LÄN</t>
        </is>
      </c>
      <c r="E914" t="inlineStr">
        <is>
          <t>HUDIKSVALL</t>
        </is>
      </c>
      <c r="F914" t="inlineStr">
        <is>
          <t>Holmen skog AB</t>
        </is>
      </c>
      <c r="G914" t="n">
        <v>3.6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36418-2025</t>
        </is>
      </c>
      <c r="B915" s="1" t="n">
        <v>45868</v>
      </c>
      <c r="C915" s="1" t="n">
        <v>45955</v>
      </c>
      <c r="D915" t="inlineStr">
        <is>
          <t>GÄVLEBORGS LÄN</t>
        </is>
      </c>
      <c r="E915" t="inlineStr">
        <is>
          <t>HUDIKSVALL</t>
        </is>
      </c>
      <c r="G915" t="n">
        <v>6.1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36159-2025</t>
        </is>
      </c>
      <c r="B916" s="1" t="n">
        <v>45867.36305555556</v>
      </c>
      <c r="C916" s="1" t="n">
        <v>45955</v>
      </c>
      <c r="D916" t="inlineStr">
        <is>
          <t>GÄVLEBORGS LÄN</t>
        </is>
      </c>
      <c r="E916" t="inlineStr">
        <is>
          <t>HUDIKSVALL</t>
        </is>
      </c>
      <c r="G916" t="n">
        <v>3.6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51877-2025</t>
        </is>
      </c>
      <c r="B917" s="1" t="n">
        <v>45952.40157407407</v>
      </c>
      <c r="C917" s="1" t="n">
        <v>45955</v>
      </c>
      <c r="D917" t="inlineStr">
        <is>
          <t>GÄVLEBORGS LÄN</t>
        </is>
      </c>
      <c r="E917" t="inlineStr">
        <is>
          <t>HUDIKSVALL</t>
        </is>
      </c>
      <c r="F917" t="inlineStr">
        <is>
          <t>Naturvårdsverket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51897-2025</t>
        </is>
      </c>
      <c r="B918" s="1" t="n">
        <v>45952.43728009259</v>
      </c>
      <c r="C918" s="1" t="n">
        <v>45955</v>
      </c>
      <c r="D918" t="inlineStr">
        <is>
          <t>GÄVLEBORGS LÄN</t>
        </is>
      </c>
      <c r="E918" t="inlineStr">
        <is>
          <t>HUDIKSVALL</t>
        </is>
      </c>
      <c r="F918" t="inlineStr">
        <is>
          <t>Naturvårdsverket</t>
        </is>
      </c>
      <c r="G918" t="n">
        <v>3.2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9477-2025</t>
        </is>
      </c>
      <c r="B919" s="1" t="n">
        <v>45715.47542824074</v>
      </c>
      <c r="C919" s="1" t="n">
        <v>45955</v>
      </c>
      <c r="D919" t="inlineStr">
        <is>
          <t>GÄVLEBORGS LÄN</t>
        </is>
      </c>
      <c r="E919" t="inlineStr">
        <is>
          <t>HUDIKSVALL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36503-2025</t>
        </is>
      </c>
      <c r="B920" s="1" t="n">
        <v>45869.56767361111</v>
      </c>
      <c r="C920" s="1" t="n">
        <v>45955</v>
      </c>
      <c r="D920" t="inlineStr">
        <is>
          <t>GÄVLEBORGS LÄN</t>
        </is>
      </c>
      <c r="E920" t="inlineStr">
        <is>
          <t>HUDIKSVALL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43339-2025</t>
        </is>
      </c>
      <c r="B921" s="1" t="n">
        <v>45910.74591435185</v>
      </c>
      <c r="C921" s="1" t="n">
        <v>45955</v>
      </c>
      <c r="D921" t="inlineStr">
        <is>
          <t>GÄVLEBORGS LÄN</t>
        </is>
      </c>
      <c r="E921" t="inlineStr">
        <is>
          <t>HUDIKSVALL</t>
        </is>
      </c>
      <c r="F921" t="inlineStr">
        <is>
          <t>Holmen skog AB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42934-2025</t>
        </is>
      </c>
      <c r="B922" s="1" t="n">
        <v>45909.32261574074</v>
      </c>
      <c r="C922" s="1" t="n">
        <v>45955</v>
      </c>
      <c r="D922" t="inlineStr">
        <is>
          <t>GÄVLEBORGS LÄN</t>
        </is>
      </c>
      <c r="E922" t="inlineStr">
        <is>
          <t>HUDIKSVALL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51649-2025</t>
        </is>
      </c>
      <c r="B923" s="1" t="n">
        <v>45951.46003472222</v>
      </c>
      <c r="C923" s="1" t="n">
        <v>45955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43170-2025</t>
        </is>
      </c>
      <c r="B924" s="1" t="n">
        <v>45910.38989583333</v>
      </c>
      <c r="C924" s="1" t="n">
        <v>45955</v>
      </c>
      <c r="D924" t="inlineStr">
        <is>
          <t>GÄVLEBORGS LÄN</t>
        </is>
      </c>
      <c r="E924" t="inlineStr">
        <is>
          <t>HUDIKSVALL</t>
        </is>
      </c>
      <c r="F924" t="inlineStr">
        <is>
          <t>Holmen skog AB</t>
        </is>
      </c>
      <c r="G924" t="n">
        <v>3.7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43929-2023</t>
        </is>
      </c>
      <c r="B925" s="1" t="n">
        <v>45187.76679398148</v>
      </c>
      <c r="C925" s="1" t="n">
        <v>45955</v>
      </c>
      <c r="D925" t="inlineStr">
        <is>
          <t>GÄVLEBORGS LÄN</t>
        </is>
      </c>
      <c r="E925" t="inlineStr">
        <is>
          <t>HUDIKSVALL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51860-2025</t>
        </is>
      </c>
      <c r="B926" s="1" t="n">
        <v>45952.36609953704</v>
      </c>
      <c r="C926" s="1" t="n">
        <v>45955</v>
      </c>
      <c r="D926" t="inlineStr">
        <is>
          <t>GÄVLEBORGS LÄN</t>
        </is>
      </c>
      <c r="E926" t="inlineStr">
        <is>
          <t>HUDIKSVALL</t>
        </is>
      </c>
      <c r="F926" t="inlineStr">
        <is>
          <t>Holmen skog AB</t>
        </is>
      </c>
      <c r="G926" t="n">
        <v>3.8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36615-2025</t>
        </is>
      </c>
      <c r="B927" s="1" t="n">
        <v>45870.62204861111</v>
      </c>
      <c r="C927" s="1" t="n">
        <v>45955</v>
      </c>
      <c r="D927" t="inlineStr">
        <is>
          <t>GÄVLEBORGS LÄN</t>
        </is>
      </c>
      <c r="E927" t="inlineStr">
        <is>
          <t>HUDIKSVALL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43197-2025</t>
        </is>
      </c>
      <c r="B928" s="1" t="n">
        <v>45910</v>
      </c>
      <c r="C928" s="1" t="n">
        <v>45955</v>
      </c>
      <c r="D928" t="inlineStr">
        <is>
          <t>GÄVLEBORGS LÄN</t>
        </is>
      </c>
      <c r="E928" t="inlineStr">
        <is>
          <t>HUDIKSVALL</t>
        </is>
      </c>
      <c r="G928" t="n">
        <v>3.2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43219-2025</t>
        </is>
      </c>
      <c r="B929" s="1" t="n">
        <v>45910</v>
      </c>
      <c r="C929" s="1" t="n">
        <v>45955</v>
      </c>
      <c r="D929" t="inlineStr">
        <is>
          <t>GÄVLEBORGS LÄN</t>
        </is>
      </c>
      <c r="E929" t="inlineStr">
        <is>
          <t>HUDIKSVALL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43930-2023</t>
        </is>
      </c>
      <c r="B930" s="1" t="n">
        <v>45187</v>
      </c>
      <c r="C930" s="1" t="n">
        <v>45955</v>
      </c>
      <c r="D930" t="inlineStr">
        <is>
          <t>GÄVLEBORGS LÄN</t>
        </is>
      </c>
      <c r="E930" t="inlineStr">
        <is>
          <t>HUDIKSVALL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35679-2023</t>
        </is>
      </c>
      <c r="B931" s="1" t="n">
        <v>45147</v>
      </c>
      <c r="C931" s="1" t="n">
        <v>45955</v>
      </c>
      <c r="D931" t="inlineStr">
        <is>
          <t>GÄVLEBORGS LÄN</t>
        </is>
      </c>
      <c r="E931" t="inlineStr">
        <is>
          <t>HUDIKSVALL</t>
        </is>
      </c>
      <c r="F931" t="inlineStr">
        <is>
          <t>Holmen skog AB</t>
        </is>
      </c>
      <c r="G931" t="n">
        <v>6.5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10994-2025</t>
        </is>
      </c>
      <c r="B932" s="1" t="n">
        <v>45723.43423611111</v>
      </c>
      <c r="C932" s="1" t="n">
        <v>45955</v>
      </c>
      <c r="D932" t="inlineStr">
        <is>
          <t>GÄVLEBORGS LÄN</t>
        </is>
      </c>
      <c r="E932" t="inlineStr">
        <is>
          <t>HUDIKSVALL</t>
        </is>
      </c>
      <c r="F932" t="inlineStr">
        <is>
          <t>Holmen skog AB</t>
        </is>
      </c>
      <c r="G932" t="n">
        <v>5.7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51023-2023</t>
        </is>
      </c>
      <c r="B933" s="1" t="n">
        <v>45218</v>
      </c>
      <c r="C933" s="1" t="n">
        <v>45955</v>
      </c>
      <c r="D933" t="inlineStr">
        <is>
          <t>GÄVLEBORGS LÄN</t>
        </is>
      </c>
      <c r="E933" t="inlineStr">
        <is>
          <t>HUDIKSVALL</t>
        </is>
      </c>
      <c r="F933" t="inlineStr">
        <is>
          <t>Holmen skog AB</t>
        </is>
      </c>
      <c r="G933" t="n">
        <v>13.7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41034-2021</t>
        </is>
      </c>
      <c r="B934" s="1" t="n">
        <v>44421</v>
      </c>
      <c r="C934" s="1" t="n">
        <v>45955</v>
      </c>
      <c r="D934" t="inlineStr">
        <is>
          <t>GÄVLEBORGS LÄN</t>
        </is>
      </c>
      <c r="E934" t="inlineStr">
        <is>
          <t>HUDIKSVALL</t>
        </is>
      </c>
      <c r="G934" t="n">
        <v>1.4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35268-2022</t>
        </is>
      </c>
      <c r="B935" s="1" t="n">
        <v>44798.37648148148</v>
      </c>
      <c r="C935" s="1" t="n">
        <v>45955</v>
      </c>
      <c r="D935" t="inlineStr">
        <is>
          <t>GÄVLEBORGS LÄN</t>
        </is>
      </c>
      <c r="E935" t="inlineStr">
        <is>
          <t>HUDIKSVALL</t>
        </is>
      </c>
      <c r="F935" t="inlineStr">
        <is>
          <t>Holmen skog AB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34370-2022</t>
        </is>
      </c>
      <c r="B936" s="1" t="n">
        <v>44792</v>
      </c>
      <c r="C936" s="1" t="n">
        <v>45955</v>
      </c>
      <c r="D936" t="inlineStr">
        <is>
          <t>GÄVLEBORGS LÄN</t>
        </is>
      </c>
      <c r="E936" t="inlineStr">
        <is>
          <t>HUDIKSVALL</t>
        </is>
      </c>
      <c r="F936" t="inlineStr">
        <is>
          <t>Holmen skog AB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51618-2025</t>
        </is>
      </c>
      <c r="B937" s="1" t="n">
        <v>45951.40893518519</v>
      </c>
      <c r="C937" s="1" t="n">
        <v>45955</v>
      </c>
      <c r="D937" t="inlineStr">
        <is>
          <t>GÄVLEBORGS LÄN</t>
        </is>
      </c>
      <c r="E937" t="inlineStr">
        <is>
          <t>HUDIKSVALL</t>
        </is>
      </c>
      <c r="F937" t="inlineStr">
        <is>
          <t>Holmen skog AB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40136-2023</t>
        </is>
      </c>
      <c r="B938" s="1" t="n">
        <v>45169.34298611111</v>
      </c>
      <c r="C938" s="1" t="n">
        <v>45955</v>
      </c>
      <c r="D938" t="inlineStr">
        <is>
          <t>GÄVLEBORGS LÄN</t>
        </is>
      </c>
      <c r="E938" t="inlineStr">
        <is>
          <t>HUDIKSVALL</t>
        </is>
      </c>
      <c r="F938" t="inlineStr">
        <is>
          <t>Holmen skog AB</t>
        </is>
      </c>
      <c r="G938" t="n">
        <v>6.3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50325-2025</t>
        </is>
      </c>
      <c r="B939" s="1" t="n">
        <v>45944</v>
      </c>
      <c r="C939" s="1" t="n">
        <v>45955</v>
      </c>
      <c r="D939" t="inlineStr">
        <is>
          <t>GÄVLEBORGS LÄN</t>
        </is>
      </c>
      <c r="E939" t="inlineStr">
        <is>
          <t>HUDIKSVALL</t>
        </is>
      </c>
      <c r="G939" t="n">
        <v>2.8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51300-2025</t>
        </is>
      </c>
      <c r="B940" s="1" t="n">
        <v>45950</v>
      </c>
      <c r="C940" s="1" t="n">
        <v>45955</v>
      </c>
      <c r="D940" t="inlineStr">
        <is>
          <t>GÄVLEBORGS LÄN</t>
        </is>
      </c>
      <c r="E940" t="inlineStr">
        <is>
          <t>HUDIKSVALL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32199-2022</t>
        </is>
      </c>
      <c r="B941" s="1" t="n">
        <v>44781</v>
      </c>
      <c r="C941" s="1" t="n">
        <v>45955</v>
      </c>
      <c r="D941" t="inlineStr">
        <is>
          <t>GÄVLEBORGS LÄN</t>
        </is>
      </c>
      <c r="E941" t="inlineStr">
        <is>
          <t>HUDIKSVALL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48901-2025</t>
        </is>
      </c>
      <c r="B942" s="1" t="n">
        <v>45937</v>
      </c>
      <c r="C942" s="1" t="n">
        <v>45955</v>
      </c>
      <c r="D942" t="inlineStr">
        <is>
          <t>GÄVLEBORGS LÄN</t>
        </is>
      </c>
      <c r="E942" t="inlineStr">
        <is>
          <t>HUDIKSVALL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61763-2024</t>
        </is>
      </c>
      <c r="B943" s="1" t="n">
        <v>45649.43486111111</v>
      </c>
      <c r="C943" s="1" t="n">
        <v>45955</v>
      </c>
      <c r="D943" t="inlineStr">
        <is>
          <t>GÄVLEBORGS LÄN</t>
        </is>
      </c>
      <c r="E943" t="inlineStr">
        <is>
          <t>HUDIKSVALL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1111-2025</t>
        </is>
      </c>
      <c r="B944" s="1" t="n">
        <v>45666.65288194444</v>
      </c>
      <c r="C944" s="1" t="n">
        <v>45955</v>
      </c>
      <c r="D944" t="inlineStr">
        <is>
          <t>GÄVLEBORGS LÄN</t>
        </is>
      </c>
      <c r="E944" t="inlineStr">
        <is>
          <t>HUDIKSVALL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51760-2025</t>
        </is>
      </c>
      <c r="B945" s="1" t="n">
        <v>45951.63523148148</v>
      </c>
      <c r="C945" s="1" t="n">
        <v>45955</v>
      </c>
      <c r="D945" t="inlineStr">
        <is>
          <t>GÄVLEBORGS LÄN</t>
        </is>
      </c>
      <c r="E945" t="inlineStr">
        <is>
          <t>HUDIKSVALL</t>
        </is>
      </c>
      <c r="G945" t="n">
        <v>2.7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51766-2025</t>
        </is>
      </c>
      <c r="B946" s="1" t="n">
        <v>45951.63789351852</v>
      </c>
      <c r="C946" s="1" t="n">
        <v>45955</v>
      </c>
      <c r="D946" t="inlineStr">
        <is>
          <t>GÄVLEBORGS LÄN</t>
        </is>
      </c>
      <c r="E946" t="inlineStr">
        <is>
          <t>HUDIKSVALL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18926-2025</t>
        </is>
      </c>
      <c r="B947" s="1" t="n">
        <v>45764</v>
      </c>
      <c r="C947" s="1" t="n">
        <v>45955</v>
      </c>
      <c r="D947" t="inlineStr">
        <is>
          <t>GÄVLEBORGS LÄN</t>
        </is>
      </c>
      <c r="E947" t="inlineStr">
        <is>
          <t>HUDIKSVALL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17345-2024</t>
        </is>
      </c>
      <c r="B948" s="1" t="n">
        <v>45414</v>
      </c>
      <c r="C948" s="1" t="n">
        <v>45955</v>
      </c>
      <c r="D948" t="inlineStr">
        <is>
          <t>GÄVLEBORGS LÄN</t>
        </is>
      </c>
      <c r="E948" t="inlineStr">
        <is>
          <t>HUDIKSVALL</t>
        </is>
      </c>
      <c r="G948" t="n">
        <v>3.2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51765-2025</t>
        </is>
      </c>
      <c r="B949" s="1" t="n">
        <v>45951.63671296297</v>
      </c>
      <c r="C949" s="1" t="n">
        <v>45955</v>
      </c>
      <c r="D949" t="inlineStr">
        <is>
          <t>GÄVLEBORGS LÄN</t>
        </is>
      </c>
      <c r="E949" t="inlineStr">
        <is>
          <t>HUDIKSVALL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36647-2025</t>
        </is>
      </c>
      <c r="B950" s="1" t="n">
        <v>45872</v>
      </c>
      <c r="C950" s="1" t="n">
        <v>45955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8.199999999999999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43433-2025</t>
        </is>
      </c>
      <c r="B951" s="1" t="n">
        <v>45911</v>
      </c>
      <c r="C951" s="1" t="n">
        <v>45955</v>
      </c>
      <c r="D951" t="inlineStr">
        <is>
          <t>GÄVLEBORGS LÄN</t>
        </is>
      </c>
      <c r="E951" t="inlineStr">
        <is>
          <t>HUDIKSVALL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57511-2024</t>
        </is>
      </c>
      <c r="B952" s="1" t="n">
        <v>45630.39777777778</v>
      </c>
      <c r="C952" s="1" t="n">
        <v>45955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52262-2025</t>
        </is>
      </c>
      <c r="B953" s="1" t="n">
        <v>45953.52407407408</v>
      </c>
      <c r="C953" s="1" t="n">
        <v>45955</v>
      </c>
      <c r="D953" t="inlineStr">
        <is>
          <t>GÄVLEBORGS LÄN</t>
        </is>
      </c>
      <c r="E953" t="inlineStr">
        <is>
          <t>HUDIKSVALL</t>
        </is>
      </c>
      <c r="G953" t="n">
        <v>4.5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36921-2025</t>
        </is>
      </c>
      <c r="B954" s="1" t="n">
        <v>45874.53881944445</v>
      </c>
      <c r="C954" s="1" t="n">
        <v>45955</v>
      </c>
      <c r="D954" t="inlineStr">
        <is>
          <t>GÄVLEBORGS LÄN</t>
        </is>
      </c>
      <c r="E954" t="inlineStr">
        <is>
          <t>HUDIKSVALL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43476-2025</t>
        </is>
      </c>
      <c r="B955" s="1" t="n">
        <v>45911.48994212963</v>
      </c>
      <c r="C955" s="1" t="n">
        <v>45955</v>
      </c>
      <c r="D955" t="inlineStr">
        <is>
          <t>GÄVLEBORGS LÄN</t>
        </is>
      </c>
      <c r="E955" t="inlineStr">
        <is>
          <t>HUDIKSVALL</t>
        </is>
      </c>
      <c r="G955" t="n">
        <v>5.4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43665-2023</t>
        </is>
      </c>
      <c r="B956" s="1" t="n">
        <v>45187.36105324074</v>
      </c>
      <c r="C956" s="1" t="n">
        <v>45955</v>
      </c>
      <c r="D956" t="inlineStr">
        <is>
          <t>GÄVLEBORGS LÄN</t>
        </is>
      </c>
      <c r="E956" t="inlineStr">
        <is>
          <t>HUDIKSVALL</t>
        </is>
      </c>
      <c r="F956" t="inlineStr">
        <is>
          <t>Holmen skog AB</t>
        </is>
      </c>
      <c r="G956" t="n">
        <v>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43715-2025</t>
        </is>
      </c>
      <c r="B957" s="1" t="n">
        <v>45912.41341435185</v>
      </c>
      <c r="C957" s="1" t="n">
        <v>45955</v>
      </c>
      <c r="D957" t="inlineStr">
        <is>
          <t>GÄVLEBORGS LÄN</t>
        </is>
      </c>
      <c r="E957" t="inlineStr">
        <is>
          <t>HUDIKSVALL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6019-2025</t>
        </is>
      </c>
      <c r="B958" s="1" t="n">
        <v>45695</v>
      </c>
      <c r="C958" s="1" t="n">
        <v>45955</v>
      </c>
      <c r="D958" t="inlineStr">
        <is>
          <t>GÄVLEBORGS LÄN</t>
        </is>
      </c>
      <c r="E958" t="inlineStr">
        <is>
          <t>HUDIKSVALL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52478-2025</t>
        </is>
      </c>
      <c r="B959" s="1" t="n">
        <v>45954.4703125</v>
      </c>
      <c r="C959" s="1" t="n">
        <v>45955</v>
      </c>
      <c r="D959" t="inlineStr">
        <is>
          <t>GÄVLEBORGS LÄN</t>
        </is>
      </c>
      <c r="E959" t="inlineStr">
        <is>
          <t>HUDIKSVALL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60938-2023</t>
        </is>
      </c>
      <c r="B960" s="1" t="n">
        <v>45261.43436342593</v>
      </c>
      <c r="C960" s="1" t="n">
        <v>45955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53434-2023</t>
        </is>
      </c>
      <c r="B961" s="1" t="n">
        <v>45229</v>
      </c>
      <c r="C961" s="1" t="n">
        <v>45955</v>
      </c>
      <c r="D961" t="inlineStr">
        <is>
          <t>GÄVLEBORGS LÄN</t>
        </is>
      </c>
      <c r="E961" t="inlineStr">
        <is>
          <t>HUDIKSVALL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43515-2025</t>
        </is>
      </c>
      <c r="B962" s="1" t="n">
        <v>45911.56559027778</v>
      </c>
      <c r="C962" s="1" t="n">
        <v>45955</v>
      </c>
      <c r="D962" t="inlineStr">
        <is>
          <t>GÄVLEBORGS LÄN</t>
        </is>
      </c>
      <c r="E962" t="inlineStr">
        <is>
          <t>HUDIKSVALL</t>
        </is>
      </c>
      <c r="F962" t="inlineStr">
        <is>
          <t>Naturvårdsverket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16633-2024</t>
        </is>
      </c>
      <c r="B963" s="1" t="n">
        <v>45408.59158564815</v>
      </c>
      <c r="C963" s="1" t="n">
        <v>45955</v>
      </c>
      <c r="D963" t="inlineStr">
        <is>
          <t>GÄVLEBORGS LÄN</t>
        </is>
      </c>
      <c r="E963" t="inlineStr">
        <is>
          <t>HUDIKSVALL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44348-2025</t>
        </is>
      </c>
      <c r="B964" s="1" t="n">
        <v>45916.43898148148</v>
      </c>
      <c r="C964" s="1" t="n">
        <v>45955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10130-2025</t>
        </is>
      </c>
      <c r="B965" s="1" t="n">
        <v>45719.60837962963</v>
      </c>
      <c r="C965" s="1" t="n">
        <v>45955</v>
      </c>
      <c r="D965" t="inlineStr">
        <is>
          <t>GÄVLEBORGS LÄN</t>
        </is>
      </c>
      <c r="E965" t="inlineStr">
        <is>
          <t>HUDIKSVALL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36749-2025</t>
        </is>
      </c>
      <c r="B966" s="1" t="n">
        <v>45873.55201388889</v>
      </c>
      <c r="C966" s="1" t="n">
        <v>45955</v>
      </c>
      <c r="D966" t="inlineStr">
        <is>
          <t>GÄVLEBORGS LÄN</t>
        </is>
      </c>
      <c r="E966" t="inlineStr">
        <is>
          <t>HUDIKSVALL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25349-2022</t>
        </is>
      </c>
      <c r="B967" s="1" t="n">
        <v>44732.32744212963</v>
      </c>
      <c r="C967" s="1" t="n">
        <v>45955</v>
      </c>
      <c r="D967" t="inlineStr">
        <is>
          <t>GÄVLEBORGS LÄN</t>
        </is>
      </c>
      <c r="E967" t="inlineStr">
        <is>
          <t>HUDIKSVALL</t>
        </is>
      </c>
      <c r="G967" t="n">
        <v>5.4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2760-2024</t>
        </is>
      </c>
      <c r="B968" s="1" t="n">
        <v>45314.59423611111</v>
      </c>
      <c r="C968" s="1" t="n">
        <v>45955</v>
      </c>
      <c r="D968" t="inlineStr">
        <is>
          <t>GÄVLEBORGS LÄN</t>
        </is>
      </c>
      <c r="E968" t="inlineStr">
        <is>
          <t>HUDIKSVALL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36918-2025</t>
        </is>
      </c>
      <c r="B969" s="1" t="n">
        <v>45874.51417824074</v>
      </c>
      <c r="C969" s="1" t="n">
        <v>45955</v>
      </c>
      <c r="D969" t="inlineStr">
        <is>
          <t>GÄVLEBORGS LÄN</t>
        </is>
      </c>
      <c r="E969" t="inlineStr">
        <is>
          <t>HUDIKSVALL</t>
        </is>
      </c>
      <c r="G969" t="n">
        <v>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2707-2024</t>
        </is>
      </c>
      <c r="B970" s="1" t="n">
        <v>45314</v>
      </c>
      <c r="C970" s="1" t="n">
        <v>45955</v>
      </c>
      <c r="D970" t="inlineStr">
        <is>
          <t>GÄVLEBORGS LÄN</t>
        </is>
      </c>
      <c r="E970" t="inlineStr">
        <is>
          <t>HUDIKSVALL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1297-2024</t>
        </is>
      </c>
      <c r="B971" s="1" t="n">
        <v>45303</v>
      </c>
      <c r="C971" s="1" t="n">
        <v>45955</v>
      </c>
      <c r="D971" t="inlineStr">
        <is>
          <t>GÄVLEBORGS LÄN</t>
        </is>
      </c>
      <c r="E971" t="inlineStr">
        <is>
          <t>HUDIKSVALL</t>
        </is>
      </c>
      <c r="F971" t="inlineStr">
        <is>
          <t>Holmen skog AB</t>
        </is>
      </c>
      <c r="G971" t="n">
        <v>0.3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11093-2025</t>
        </is>
      </c>
      <c r="B972" s="1" t="n">
        <v>45723.57983796296</v>
      </c>
      <c r="C972" s="1" t="n">
        <v>45955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6.1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43661-2025</t>
        </is>
      </c>
      <c r="B973" s="1" t="n">
        <v>45912.34427083333</v>
      </c>
      <c r="C973" s="1" t="n">
        <v>45955</v>
      </c>
      <c r="D973" t="inlineStr">
        <is>
          <t>GÄVLEBORGS LÄN</t>
        </is>
      </c>
      <c r="E973" t="inlineStr">
        <is>
          <t>HUDIKSVALL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21561-2022</t>
        </is>
      </c>
      <c r="B974" s="1" t="n">
        <v>44706</v>
      </c>
      <c r="C974" s="1" t="n">
        <v>45955</v>
      </c>
      <c r="D974" t="inlineStr">
        <is>
          <t>GÄVLEBORGS LÄN</t>
        </is>
      </c>
      <c r="E974" t="inlineStr">
        <is>
          <t>HUDIKSVALL</t>
        </is>
      </c>
      <c r="G974" t="n">
        <v>1.5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64015-2023</t>
        </is>
      </c>
      <c r="B975" s="1" t="n">
        <v>45278</v>
      </c>
      <c r="C975" s="1" t="n">
        <v>45955</v>
      </c>
      <c r="D975" t="inlineStr">
        <is>
          <t>GÄVLEBORGS LÄN</t>
        </is>
      </c>
      <c r="E975" t="inlineStr">
        <is>
          <t>HUDIKSVALL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62439-2023</t>
        </is>
      </c>
      <c r="B976" s="1" t="n">
        <v>45268.4574074074</v>
      </c>
      <c r="C976" s="1" t="n">
        <v>45955</v>
      </c>
      <c r="D976" t="inlineStr">
        <is>
          <t>GÄVLEBORGS LÄN</t>
        </is>
      </c>
      <c r="E976" t="inlineStr">
        <is>
          <t>HUDIKSVALL</t>
        </is>
      </c>
      <c r="G976" t="n">
        <v>13.3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43469-2023</t>
        </is>
      </c>
      <c r="B977" s="1" t="n">
        <v>45184.4184837963</v>
      </c>
      <c r="C977" s="1" t="n">
        <v>45955</v>
      </c>
      <c r="D977" t="inlineStr">
        <is>
          <t>GÄVLEBORGS LÄN</t>
        </is>
      </c>
      <c r="E977" t="inlineStr">
        <is>
          <t>HUDIKSVALL</t>
        </is>
      </c>
      <c r="G977" t="n">
        <v>1.7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36931-2025</t>
        </is>
      </c>
      <c r="B978" s="1" t="n">
        <v>45874.55706018519</v>
      </c>
      <c r="C978" s="1" t="n">
        <v>45955</v>
      </c>
      <c r="D978" t="inlineStr">
        <is>
          <t>GÄVLEBORGS LÄN</t>
        </is>
      </c>
      <c r="E978" t="inlineStr">
        <is>
          <t>HUDIKSVALL</t>
        </is>
      </c>
      <c r="G978" t="n">
        <v>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18099-2025</t>
        </is>
      </c>
      <c r="B979" s="1" t="n">
        <v>45761.55233796296</v>
      </c>
      <c r="C979" s="1" t="n">
        <v>45955</v>
      </c>
      <c r="D979" t="inlineStr">
        <is>
          <t>GÄVLEBORGS LÄN</t>
        </is>
      </c>
      <c r="E979" t="inlineStr">
        <is>
          <t>HUDIKSVALL</t>
        </is>
      </c>
      <c r="G979" t="n">
        <v>3.7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18818-2021</t>
        </is>
      </c>
      <c r="B980" s="1" t="n">
        <v>44307.63686342593</v>
      </c>
      <c r="C980" s="1" t="n">
        <v>45955</v>
      </c>
      <c r="D980" t="inlineStr">
        <is>
          <t>GÄVLEBORGS LÄN</t>
        </is>
      </c>
      <c r="E980" t="inlineStr">
        <is>
          <t>HUDIKSVALL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19509-2025</t>
        </is>
      </c>
      <c r="B981" s="1" t="n">
        <v>45770.41881944444</v>
      </c>
      <c r="C981" s="1" t="n">
        <v>45955</v>
      </c>
      <c r="D981" t="inlineStr">
        <is>
          <t>GÄVLEBORGS LÄN</t>
        </is>
      </c>
      <c r="E981" t="inlineStr">
        <is>
          <t>HUDIKSVALL</t>
        </is>
      </c>
      <c r="G981" t="n">
        <v>13.7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35593-2023</t>
        </is>
      </c>
      <c r="B982" s="1" t="n">
        <v>45147</v>
      </c>
      <c r="C982" s="1" t="n">
        <v>45955</v>
      </c>
      <c r="D982" t="inlineStr">
        <is>
          <t>GÄVLEBORGS LÄN</t>
        </is>
      </c>
      <c r="E982" t="inlineStr">
        <is>
          <t>HUDIKSVALL</t>
        </is>
      </c>
      <c r="F982" t="inlineStr">
        <is>
          <t>Holmen skog AB</t>
        </is>
      </c>
      <c r="G982" t="n">
        <v>4.8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2645-2024</t>
        </is>
      </c>
      <c r="B983" s="1" t="n">
        <v>45314.36574074074</v>
      </c>
      <c r="C983" s="1" t="n">
        <v>45955</v>
      </c>
      <c r="D983" t="inlineStr">
        <is>
          <t>GÄVLEBORGS LÄN</t>
        </is>
      </c>
      <c r="E983" t="inlineStr">
        <is>
          <t>HUDIKSVALL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2654-2024</t>
        </is>
      </c>
      <c r="B984" s="1" t="n">
        <v>45314.37202546297</v>
      </c>
      <c r="C984" s="1" t="n">
        <v>45955</v>
      </c>
      <c r="D984" t="inlineStr">
        <is>
          <t>GÄVLEBORGS LÄN</t>
        </is>
      </c>
      <c r="E984" t="inlineStr">
        <is>
          <t>HUDIKSVALL</t>
        </is>
      </c>
      <c r="F984" t="inlineStr">
        <is>
          <t>Holmen skog AB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11315-2025</t>
        </is>
      </c>
      <c r="B985" s="1" t="n">
        <v>45726.45640046296</v>
      </c>
      <c r="C985" s="1" t="n">
        <v>45955</v>
      </c>
      <c r="D985" t="inlineStr">
        <is>
          <t>GÄVLEBORGS LÄN</t>
        </is>
      </c>
      <c r="E985" t="inlineStr">
        <is>
          <t>HUDIKSVALL</t>
        </is>
      </c>
      <c r="F985" t="inlineStr">
        <is>
          <t>Holmen skog AB</t>
        </is>
      </c>
      <c r="G985" t="n">
        <v>9.6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4504-2024</t>
        </is>
      </c>
      <c r="B986" s="1" t="n">
        <v>45327</v>
      </c>
      <c r="C986" s="1" t="n">
        <v>45955</v>
      </c>
      <c r="D986" t="inlineStr">
        <is>
          <t>GÄVLEBORGS LÄN</t>
        </is>
      </c>
      <c r="E986" t="inlineStr">
        <is>
          <t>HUDIKSVALL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59851-2023</t>
        </is>
      </c>
      <c r="B987" s="1" t="n">
        <v>45257.57197916666</v>
      </c>
      <c r="C987" s="1" t="n">
        <v>45955</v>
      </c>
      <c r="D987" t="inlineStr">
        <is>
          <t>GÄVLEBORGS LÄN</t>
        </is>
      </c>
      <c r="E987" t="inlineStr">
        <is>
          <t>HUDIKSVALL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8642-2025</t>
        </is>
      </c>
      <c r="B988" s="1" t="n">
        <v>45712.27693287037</v>
      </c>
      <c r="C988" s="1" t="n">
        <v>45955</v>
      </c>
      <c r="D988" t="inlineStr">
        <is>
          <t>GÄVLEBORGS LÄN</t>
        </is>
      </c>
      <c r="E988" t="inlineStr">
        <is>
          <t>HUDIKSVALL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24885-2023</t>
        </is>
      </c>
      <c r="B989" s="1" t="n">
        <v>45085</v>
      </c>
      <c r="C989" s="1" t="n">
        <v>45955</v>
      </c>
      <c r="D989" t="inlineStr">
        <is>
          <t>GÄVLEBORGS LÄN</t>
        </is>
      </c>
      <c r="E989" t="inlineStr">
        <is>
          <t>HUDIKSVALL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28296-2024</t>
        </is>
      </c>
      <c r="B990" s="1" t="n">
        <v>45477.47487268518</v>
      </c>
      <c r="C990" s="1" t="n">
        <v>45955</v>
      </c>
      <c r="D990" t="inlineStr">
        <is>
          <t>GÄVLEBORGS LÄN</t>
        </is>
      </c>
      <c r="E990" t="inlineStr">
        <is>
          <t>HUDIKSVALL</t>
        </is>
      </c>
      <c r="F990" t="inlineStr">
        <is>
          <t>Holmen skog AB</t>
        </is>
      </c>
      <c r="G990" t="n">
        <v>3.9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55201-2023</t>
        </is>
      </c>
      <c r="B991" s="1" t="n">
        <v>45237.58758101852</v>
      </c>
      <c r="C991" s="1" t="n">
        <v>45955</v>
      </c>
      <c r="D991" t="inlineStr">
        <is>
          <t>GÄVLEBORGS LÄN</t>
        </is>
      </c>
      <c r="E991" t="inlineStr">
        <is>
          <t>HUDIKSVALL</t>
        </is>
      </c>
      <c r="F991" t="inlineStr">
        <is>
          <t>Holmen skog AB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44980-2025</t>
        </is>
      </c>
      <c r="B992" s="1" t="n">
        <v>45918.64856481482</v>
      </c>
      <c r="C992" s="1" t="n">
        <v>45955</v>
      </c>
      <c r="D992" t="inlineStr">
        <is>
          <t>GÄVLEBORGS LÄN</t>
        </is>
      </c>
      <c r="E992" t="inlineStr">
        <is>
          <t>HUDIKSVALL</t>
        </is>
      </c>
      <c r="G992" t="n">
        <v>3.3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44986-2025</t>
        </is>
      </c>
      <c r="B993" s="1" t="n">
        <v>45918.65396990741</v>
      </c>
      <c r="C993" s="1" t="n">
        <v>45955</v>
      </c>
      <c r="D993" t="inlineStr">
        <is>
          <t>GÄVLEBORGS LÄN</t>
        </is>
      </c>
      <c r="E993" t="inlineStr">
        <is>
          <t>HUDIKSVALL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47530-2023</t>
        </is>
      </c>
      <c r="B994" s="1" t="n">
        <v>45203.35106481481</v>
      </c>
      <c r="C994" s="1" t="n">
        <v>45955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37.8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60899-2023</t>
        </is>
      </c>
      <c r="B995" s="1" t="n">
        <v>45261.34966435185</v>
      </c>
      <c r="C995" s="1" t="n">
        <v>45955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3.4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60901-2023</t>
        </is>
      </c>
      <c r="B996" s="1" t="n">
        <v>45261.35739583334</v>
      </c>
      <c r="C996" s="1" t="n">
        <v>45955</v>
      </c>
      <c r="D996" t="inlineStr">
        <is>
          <t>GÄVLEBORGS LÄN</t>
        </is>
      </c>
      <c r="E996" t="inlineStr">
        <is>
          <t>HUDIKSVALL</t>
        </is>
      </c>
      <c r="F996" t="inlineStr">
        <is>
          <t>Holmen skog AB</t>
        </is>
      </c>
      <c r="G996" t="n">
        <v>3.7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67082-2021</t>
        </is>
      </c>
      <c r="B997" s="1" t="n">
        <v>44522</v>
      </c>
      <c r="C997" s="1" t="n">
        <v>45955</v>
      </c>
      <c r="D997" t="inlineStr">
        <is>
          <t>GÄVLEBORGS LÄN</t>
        </is>
      </c>
      <c r="E997" t="inlineStr">
        <is>
          <t>HUDIKSVALL</t>
        </is>
      </c>
      <c r="G997" t="n">
        <v>2.5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9589-2025</t>
        </is>
      </c>
      <c r="B998" s="1" t="n">
        <v>45715.64090277778</v>
      </c>
      <c r="C998" s="1" t="n">
        <v>45955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7.8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43678-2025</t>
        </is>
      </c>
      <c r="B999" s="1" t="n">
        <v>45912.36591435185</v>
      </c>
      <c r="C999" s="1" t="n">
        <v>45955</v>
      </c>
      <c r="D999" t="inlineStr">
        <is>
          <t>GÄVLEBORGS LÄN</t>
        </is>
      </c>
      <c r="E999" t="inlineStr">
        <is>
          <t>HUDIKSVALL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34427-2022</t>
        </is>
      </c>
      <c r="B1000" s="1" t="n">
        <v>44792</v>
      </c>
      <c r="C1000" s="1" t="n">
        <v>45955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Holmen skog AB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37213-2025</t>
        </is>
      </c>
      <c r="B1001" s="1" t="n">
        <v>45875.80773148148</v>
      </c>
      <c r="C1001" s="1" t="n">
        <v>45955</v>
      </c>
      <c r="D1001" t="inlineStr">
        <is>
          <t>GÄVLEBORGS LÄN</t>
        </is>
      </c>
      <c r="E1001" t="inlineStr">
        <is>
          <t>HUDIKSVALL</t>
        </is>
      </c>
      <c r="F1001" t="inlineStr">
        <is>
          <t>Holmen skog AB</t>
        </is>
      </c>
      <c r="G1001" t="n">
        <v>7.8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35964-2024</t>
        </is>
      </c>
      <c r="B1002" s="1" t="n">
        <v>45533.48047453703</v>
      </c>
      <c r="C1002" s="1" t="n">
        <v>45955</v>
      </c>
      <c r="D1002" t="inlineStr">
        <is>
          <t>GÄVLEBORGS LÄN</t>
        </is>
      </c>
      <c r="E1002" t="inlineStr">
        <is>
          <t>HUDIKSVALL</t>
        </is>
      </c>
      <c r="G1002" t="n">
        <v>2.1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35985-2024</t>
        </is>
      </c>
      <c r="B1003" s="1" t="n">
        <v>45533.51108796296</v>
      </c>
      <c r="C1003" s="1" t="n">
        <v>45955</v>
      </c>
      <c r="D1003" t="inlineStr">
        <is>
          <t>GÄVLEBORGS LÄN</t>
        </is>
      </c>
      <c r="E1003" t="inlineStr">
        <is>
          <t>HUDIKSVALL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8522-2024</t>
        </is>
      </c>
      <c r="B1004" s="1" t="n">
        <v>45355</v>
      </c>
      <c r="C1004" s="1" t="n">
        <v>45955</v>
      </c>
      <c r="D1004" t="inlineStr">
        <is>
          <t>GÄVLEBORGS LÄN</t>
        </is>
      </c>
      <c r="E1004" t="inlineStr">
        <is>
          <t>HUDIKSVALL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10108-2024</t>
        </is>
      </c>
      <c r="B1005" s="1" t="n">
        <v>45364.5456712963</v>
      </c>
      <c r="C1005" s="1" t="n">
        <v>45955</v>
      </c>
      <c r="D1005" t="inlineStr">
        <is>
          <t>GÄVLEBORGS LÄN</t>
        </is>
      </c>
      <c r="E1005" t="inlineStr">
        <is>
          <t>HUDIKSVALL</t>
        </is>
      </c>
      <c r="F1005" t="inlineStr">
        <is>
          <t>Holmen skog AB</t>
        </is>
      </c>
      <c r="G1005" t="n">
        <v>23.1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59875-2023</t>
        </is>
      </c>
      <c r="B1006" s="1" t="n">
        <v>45257.58866898148</v>
      </c>
      <c r="C1006" s="1" t="n">
        <v>45955</v>
      </c>
      <c r="D1006" t="inlineStr">
        <is>
          <t>GÄVLEBORGS LÄN</t>
        </is>
      </c>
      <c r="E1006" t="inlineStr">
        <is>
          <t>HUDIKSVALL</t>
        </is>
      </c>
      <c r="G1006" t="n">
        <v>3.9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52568-2025</t>
        </is>
      </c>
      <c r="B1007" s="1" t="n">
        <v>45954.59832175926</v>
      </c>
      <c r="C1007" s="1" t="n">
        <v>45955</v>
      </c>
      <c r="D1007" t="inlineStr">
        <is>
          <t>GÄVLEBORGS LÄN</t>
        </is>
      </c>
      <c r="E1007" t="inlineStr">
        <is>
          <t>HUDIKSVALL</t>
        </is>
      </c>
      <c r="G1007" t="n">
        <v>8.199999999999999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37082-2025</t>
        </is>
      </c>
      <c r="B1008" s="1" t="n">
        <v>45875.44046296296</v>
      </c>
      <c r="C1008" s="1" t="n">
        <v>45955</v>
      </c>
      <c r="D1008" t="inlineStr">
        <is>
          <t>GÄVLEBORGS LÄN</t>
        </is>
      </c>
      <c r="E1008" t="inlineStr">
        <is>
          <t>HUDIKSVALL</t>
        </is>
      </c>
      <c r="F1008" t="inlineStr">
        <is>
          <t>Holmen skog AB</t>
        </is>
      </c>
      <c r="G1008" t="n">
        <v>10.8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19156-2023</t>
        </is>
      </c>
      <c r="B1009" s="1" t="n">
        <v>45048</v>
      </c>
      <c r="C1009" s="1" t="n">
        <v>45955</v>
      </c>
      <c r="D1009" t="inlineStr">
        <is>
          <t>GÄVLEBORGS LÄN</t>
        </is>
      </c>
      <c r="E1009" t="inlineStr">
        <is>
          <t>HUDIKSVALL</t>
        </is>
      </c>
      <c r="G1009" t="n">
        <v>3.7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62628-2023</t>
        </is>
      </c>
      <c r="B1010" s="1" t="n">
        <v>45271.38574074074</v>
      </c>
      <c r="C1010" s="1" t="n">
        <v>45955</v>
      </c>
      <c r="D1010" t="inlineStr">
        <is>
          <t>GÄVLEBORGS LÄN</t>
        </is>
      </c>
      <c r="E1010" t="inlineStr">
        <is>
          <t>HUDIKSVALL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44966-2025</t>
        </is>
      </c>
      <c r="B1011" s="1" t="n">
        <v>45918.62673611111</v>
      </c>
      <c r="C1011" s="1" t="n">
        <v>45955</v>
      </c>
      <c r="D1011" t="inlineStr">
        <is>
          <t>GÄVLEBORGS LÄN</t>
        </is>
      </c>
      <c r="E1011" t="inlineStr">
        <is>
          <t>HUDIKSVALL</t>
        </is>
      </c>
      <c r="G1011" t="n">
        <v>17.2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61234-2023</t>
        </is>
      </c>
      <c r="B1012" s="1" t="n">
        <v>45264.45878472222</v>
      </c>
      <c r="C1012" s="1" t="n">
        <v>45955</v>
      </c>
      <c r="D1012" t="inlineStr">
        <is>
          <t>GÄVLEBORGS LÄN</t>
        </is>
      </c>
      <c r="E1012" t="inlineStr">
        <is>
          <t>HUDIKSVALL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5825-2025</t>
        </is>
      </c>
      <c r="B1013" s="1" t="n">
        <v>45694</v>
      </c>
      <c r="C1013" s="1" t="n">
        <v>45955</v>
      </c>
      <c r="D1013" t="inlineStr">
        <is>
          <t>GÄVLEBORGS LÄN</t>
        </is>
      </c>
      <c r="E1013" t="inlineStr">
        <is>
          <t>HUDIKSVALL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70258-2021</t>
        </is>
      </c>
      <c r="B1014" s="1" t="n">
        <v>44536.33039351852</v>
      </c>
      <c r="C1014" s="1" t="n">
        <v>45955</v>
      </c>
      <c r="D1014" t="inlineStr">
        <is>
          <t>GÄVLEBORGS LÄN</t>
        </is>
      </c>
      <c r="E1014" t="inlineStr">
        <is>
          <t>HUDIKSVALL</t>
        </is>
      </c>
      <c r="G1014" t="n">
        <v>1.7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15883-2023</t>
        </is>
      </c>
      <c r="B1015" s="1" t="n">
        <v>45022</v>
      </c>
      <c r="C1015" s="1" t="n">
        <v>45955</v>
      </c>
      <c r="D1015" t="inlineStr">
        <is>
          <t>GÄVLEBORGS LÄN</t>
        </is>
      </c>
      <c r="E1015" t="inlineStr">
        <is>
          <t>HUDIKSVALL</t>
        </is>
      </c>
      <c r="G1015" t="n">
        <v>9.6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  <c r="U1015">
        <f>HYPERLINK("https://klasma.github.io/Logging_2184/knärot/A 15883-2023 karta knärot.png", "A 15883-2023")</f>
        <v/>
      </c>
      <c r="V1015">
        <f>HYPERLINK("https://klasma.github.io/Logging_2184/klagomål/A 15883-2023 FSC-klagomål.docx", "A 15883-2023")</f>
        <v/>
      </c>
      <c r="W1015">
        <f>HYPERLINK("https://klasma.github.io/Logging_2184/klagomålsmail/A 15883-2023 FSC-klagomål mail.docx", "A 15883-2023")</f>
        <v/>
      </c>
      <c r="X1015">
        <f>HYPERLINK("https://klasma.github.io/Logging_2184/tillsyn/A 15883-2023 tillsynsbegäran.docx", "A 15883-2023")</f>
        <v/>
      </c>
      <c r="Y1015">
        <f>HYPERLINK("https://klasma.github.io/Logging_2184/tillsynsmail/A 15883-2023 tillsynsbegäran mail.docx", "A 15883-2023")</f>
        <v/>
      </c>
    </row>
    <row r="1016" ht="15" customHeight="1">
      <c r="A1016" t="inlineStr">
        <is>
          <t>A 32201-2022</t>
        </is>
      </c>
      <c r="B1016" s="1" t="n">
        <v>44781</v>
      </c>
      <c r="C1016" s="1" t="n">
        <v>45955</v>
      </c>
      <c r="D1016" t="inlineStr">
        <is>
          <t>GÄVLEBORGS LÄN</t>
        </is>
      </c>
      <c r="E1016" t="inlineStr">
        <is>
          <t>HUDIKSVALL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63643-2023</t>
        </is>
      </c>
      <c r="B1017" s="1" t="n">
        <v>45275.5827662037</v>
      </c>
      <c r="C1017" s="1" t="n">
        <v>45955</v>
      </c>
      <c r="D1017" t="inlineStr">
        <is>
          <t>GÄVLEBORGS LÄN</t>
        </is>
      </c>
      <c r="E1017" t="inlineStr">
        <is>
          <t>HUDIKSVALL</t>
        </is>
      </c>
      <c r="G1017" t="n">
        <v>2.3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35026-2024</t>
        </is>
      </c>
      <c r="B1018" s="1" t="n">
        <v>45527.6043287037</v>
      </c>
      <c r="C1018" s="1" t="n">
        <v>45955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14059-2025</t>
        </is>
      </c>
      <c r="B1019" s="1" t="n">
        <v>45740.40756944445</v>
      </c>
      <c r="C1019" s="1" t="n">
        <v>45955</v>
      </c>
      <c r="D1019" t="inlineStr">
        <is>
          <t>GÄVLEBORGS LÄN</t>
        </is>
      </c>
      <c r="E1019" t="inlineStr">
        <is>
          <t>HUDIKSVALL</t>
        </is>
      </c>
      <c r="G1019" t="n">
        <v>0.7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33968-2024</t>
        </is>
      </c>
      <c r="B1020" s="1" t="n">
        <v>45523.49373842592</v>
      </c>
      <c r="C1020" s="1" t="n">
        <v>45955</v>
      </c>
      <c r="D1020" t="inlineStr">
        <is>
          <t>GÄVLEBORGS LÄN</t>
        </is>
      </c>
      <c r="E1020" t="inlineStr">
        <is>
          <t>HUDIKSVALL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58723-2022</t>
        </is>
      </c>
      <c r="B1021" s="1" t="n">
        <v>44902.92579861111</v>
      </c>
      <c r="C1021" s="1" t="n">
        <v>45955</v>
      </c>
      <c r="D1021" t="inlineStr">
        <is>
          <t>GÄVLEBORGS LÄN</t>
        </is>
      </c>
      <c r="E1021" t="inlineStr">
        <is>
          <t>HUDIKSVALL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10858-2025</t>
        </is>
      </c>
      <c r="B1022" s="1" t="n">
        <v>45722.59630787037</v>
      </c>
      <c r="C1022" s="1" t="n">
        <v>45955</v>
      </c>
      <c r="D1022" t="inlineStr">
        <is>
          <t>GÄVLEBORGS LÄN</t>
        </is>
      </c>
      <c r="E1022" t="inlineStr">
        <is>
          <t>HUDIKSVALL</t>
        </is>
      </c>
      <c r="F1022" t="inlineStr">
        <is>
          <t>Holmen skog AB</t>
        </is>
      </c>
      <c r="G1022" t="n">
        <v>13.4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35201-2024</t>
        </is>
      </c>
      <c r="B1023" s="1" t="n">
        <v>45530</v>
      </c>
      <c r="C1023" s="1" t="n">
        <v>45955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Holmen skog AB</t>
        </is>
      </c>
      <c r="G1023" t="n">
        <v>7.3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37208-2025</t>
        </is>
      </c>
      <c r="B1024" s="1" t="n">
        <v>45875.70944444444</v>
      </c>
      <c r="C1024" s="1" t="n">
        <v>45955</v>
      </c>
      <c r="D1024" t="inlineStr">
        <is>
          <t>GÄVLEBORGS LÄN</t>
        </is>
      </c>
      <c r="E1024" t="inlineStr">
        <is>
          <t>HUDIKSVALL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63798-2021</t>
        </is>
      </c>
      <c r="B1025" s="1" t="n">
        <v>44509</v>
      </c>
      <c r="C1025" s="1" t="n">
        <v>45955</v>
      </c>
      <c r="D1025" t="inlineStr">
        <is>
          <t>GÄVLEBORGS LÄN</t>
        </is>
      </c>
      <c r="E1025" t="inlineStr">
        <is>
          <t>HUDIKSVALL</t>
        </is>
      </c>
      <c r="G1025" t="n">
        <v>2.4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43496-2025</t>
        </is>
      </c>
      <c r="B1026" s="1" t="n">
        <v>45911.52313657408</v>
      </c>
      <c r="C1026" s="1" t="n">
        <v>45955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Naturvårdsverket</t>
        </is>
      </c>
      <c r="G1026" t="n">
        <v>2.4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44558-2025</t>
        </is>
      </c>
      <c r="B1027" s="1" t="n">
        <v>45917.34451388889</v>
      </c>
      <c r="C1027" s="1" t="n">
        <v>45955</v>
      </c>
      <c r="D1027" t="inlineStr">
        <is>
          <t>GÄVLEBORGS LÄN</t>
        </is>
      </c>
      <c r="E1027" t="inlineStr">
        <is>
          <t>HUDIKSVALL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44631-2025</t>
        </is>
      </c>
      <c r="B1028" s="1" t="n">
        <v>45917.48472222222</v>
      </c>
      <c r="C1028" s="1" t="n">
        <v>45955</v>
      </c>
      <c r="D1028" t="inlineStr">
        <is>
          <t>GÄVLEBORGS LÄN</t>
        </is>
      </c>
      <c r="E1028" t="inlineStr">
        <is>
          <t>HUDIKSVALL</t>
        </is>
      </c>
      <c r="G1028" t="n">
        <v>2.6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8157-2025</t>
        </is>
      </c>
      <c r="B1029" s="1" t="n">
        <v>45708</v>
      </c>
      <c r="C1029" s="1" t="n">
        <v>45955</v>
      </c>
      <c r="D1029" t="inlineStr">
        <is>
          <t>GÄVLEBORGS LÄN</t>
        </is>
      </c>
      <c r="E1029" t="inlineStr">
        <is>
          <t>HUDIKSVALL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37083-2025</t>
        </is>
      </c>
      <c r="B1030" s="1" t="n">
        <v>45875.44768518519</v>
      </c>
      <c r="C1030" s="1" t="n">
        <v>45955</v>
      </c>
      <c r="D1030" t="inlineStr">
        <is>
          <t>GÄVLEBORGS LÄN</t>
        </is>
      </c>
      <c r="E1030" t="inlineStr">
        <is>
          <t>HUDIKSVALL</t>
        </is>
      </c>
      <c r="F1030" t="inlineStr">
        <is>
          <t>Holmen skog AB</t>
        </is>
      </c>
      <c r="G1030" t="n">
        <v>6.4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19179-2025</t>
        </is>
      </c>
      <c r="B1031" s="1" t="n">
        <v>45767</v>
      </c>
      <c r="C1031" s="1" t="n">
        <v>45955</v>
      </c>
      <c r="D1031" t="inlineStr">
        <is>
          <t>GÄVLEBORGS LÄN</t>
        </is>
      </c>
      <c r="E1031" t="inlineStr">
        <is>
          <t>HUDIKSVALL</t>
        </is>
      </c>
      <c r="G1031" t="n">
        <v>2.9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18939-2025</t>
        </is>
      </c>
      <c r="B1032" s="1" t="n">
        <v>45764.49194444445</v>
      </c>
      <c r="C1032" s="1" t="n">
        <v>45955</v>
      </c>
      <c r="D1032" t="inlineStr">
        <is>
          <t>GÄVLEBORGS LÄN</t>
        </is>
      </c>
      <c r="E1032" t="inlineStr">
        <is>
          <t>HUDIKSVALL</t>
        </is>
      </c>
      <c r="G1032" t="n">
        <v>10.4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44687-2024</t>
        </is>
      </c>
      <c r="B1033" s="1" t="n">
        <v>45574.55350694444</v>
      </c>
      <c r="C1033" s="1" t="n">
        <v>45955</v>
      </c>
      <c r="D1033" t="inlineStr">
        <is>
          <t>GÄVLEBORGS LÄN</t>
        </is>
      </c>
      <c r="E1033" t="inlineStr">
        <is>
          <t>HUDIKSVALL</t>
        </is>
      </c>
      <c r="G1033" t="n">
        <v>17.3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5942-2025</t>
        </is>
      </c>
      <c r="B1034" s="1" t="n">
        <v>45695.46841435185</v>
      </c>
      <c r="C1034" s="1" t="n">
        <v>45955</v>
      </c>
      <c r="D1034" t="inlineStr">
        <is>
          <t>GÄVLEBORGS LÄN</t>
        </is>
      </c>
      <c r="E1034" t="inlineStr">
        <is>
          <t>HUDIKSVALL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7538-2025</t>
        </is>
      </c>
      <c r="B1035" s="1" t="n">
        <v>45705.56700231481</v>
      </c>
      <c r="C1035" s="1" t="n">
        <v>45955</v>
      </c>
      <c r="D1035" t="inlineStr">
        <is>
          <t>GÄVLEBORGS LÄN</t>
        </is>
      </c>
      <c r="E1035" t="inlineStr">
        <is>
          <t>HUDIKSVALL</t>
        </is>
      </c>
      <c r="F1035" t="inlineStr">
        <is>
          <t>Holmen skog AB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44084-2023</t>
        </is>
      </c>
      <c r="B1036" s="1" t="n">
        <v>45188.4264699074</v>
      </c>
      <c r="C1036" s="1" t="n">
        <v>45955</v>
      </c>
      <c r="D1036" t="inlineStr">
        <is>
          <t>GÄVLEBORGS LÄN</t>
        </is>
      </c>
      <c r="E1036" t="inlineStr">
        <is>
          <t>HUDIKSVALL</t>
        </is>
      </c>
      <c r="F1036" t="inlineStr">
        <is>
          <t>Holmen skog AB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24834-2024</t>
        </is>
      </c>
      <c r="B1037" s="1" t="n">
        <v>45461.39347222223</v>
      </c>
      <c r="C1037" s="1" t="n">
        <v>45955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3.4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36084-2024</t>
        </is>
      </c>
      <c r="B1038" s="1" t="n">
        <v>45533.67208333333</v>
      </c>
      <c r="C1038" s="1" t="n">
        <v>45955</v>
      </c>
      <c r="D1038" t="inlineStr">
        <is>
          <t>GÄVLEBORGS LÄN</t>
        </is>
      </c>
      <c r="E1038" t="inlineStr">
        <is>
          <t>HUDIKSVALL</t>
        </is>
      </c>
      <c r="G1038" t="n">
        <v>1.5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18493-2024</t>
        </is>
      </c>
      <c r="B1039" s="1" t="n">
        <v>45425.56045138889</v>
      </c>
      <c r="C1039" s="1" t="n">
        <v>45955</v>
      </c>
      <c r="D1039" t="inlineStr">
        <is>
          <t>GÄVLEBORGS LÄN</t>
        </is>
      </c>
      <c r="E1039" t="inlineStr">
        <is>
          <t>HUDIKSVALL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2889-2025</t>
        </is>
      </c>
      <c r="B1040" s="1" t="n">
        <v>45677.72552083333</v>
      </c>
      <c r="C1040" s="1" t="n">
        <v>45955</v>
      </c>
      <c r="D1040" t="inlineStr">
        <is>
          <t>GÄVLEBORGS LÄN</t>
        </is>
      </c>
      <c r="E1040" t="inlineStr">
        <is>
          <t>HUDIKSVALL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37355-2025</t>
        </is>
      </c>
      <c r="B1041" s="1" t="n">
        <v>45876.7824537037</v>
      </c>
      <c r="C1041" s="1" t="n">
        <v>45955</v>
      </c>
      <c r="D1041" t="inlineStr">
        <is>
          <t>GÄVLEBORGS LÄN</t>
        </is>
      </c>
      <c r="E1041" t="inlineStr">
        <is>
          <t>HUDIKSVALL</t>
        </is>
      </c>
      <c r="F1041" t="inlineStr">
        <is>
          <t>Holmen skog AB</t>
        </is>
      </c>
      <c r="G1041" t="n">
        <v>14.6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50898-2023</t>
        </is>
      </c>
      <c r="B1042" s="1" t="n">
        <v>45218.40636574074</v>
      </c>
      <c r="C1042" s="1" t="n">
        <v>45955</v>
      </c>
      <c r="D1042" t="inlineStr">
        <is>
          <t>GÄVLEBORGS LÄN</t>
        </is>
      </c>
      <c r="E1042" t="inlineStr">
        <is>
          <t>HUDIKSVALL</t>
        </is>
      </c>
      <c r="F1042" t="inlineStr">
        <is>
          <t>Holmen skog AB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60796-2023</t>
        </is>
      </c>
      <c r="B1043" s="1" t="n">
        <v>45260.65974537037</v>
      </c>
      <c r="C1043" s="1" t="n">
        <v>45955</v>
      </c>
      <c r="D1043" t="inlineStr">
        <is>
          <t>GÄVLEBORGS LÄN</t>
        </is>
      </c>
      <c r="E1043" t="inlineStr">
        <is>
          <t>HUDIKSVALL</t>
        </is>
      </c>
      <c r="F1043" t="inlineStr">
        <is>
          <t>Holmen skog AB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60801-2023</t>
        </is>
      </c>
      <c r="B1044" s="1" t="n">
        <v>45260</v>
      </c>
      <c r="C1044" s="1" t="n">
        <v>45955</v>
      </c>
      <c r="D1044" t="inlineStr">
        <is>
          <t>GÄVLEBORGS LÄN</t>
        </is>
      </c>
      <c r="E1044" t="inlineStr">
        <is>
          <t>HUDIKSVALL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8732-2023</t>
        </is>
      </c>
      <c r="B1045" s="1" t="n">
        <v>44978</v>
      </c>
      <c r="C1045" s="1" t="n">
        <v>45955</v>
      </c>
      <c r="D1045" t="inlineStr">
        <is>
          <t>GÄVLEBORGS LÄN</t>
        </is>
      </c>
      <c r="E1045" t="inlineStr">
        <is>
          <t>HUDIKSVALL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7473-2025</t>
        </is>
      </c>
      <c r="B1046" s="1" t="n">
        <v>45702</v>
      </c>
      <c r="C1046" s="1" t="n">
        <v>45955</v>
      </c>
      <c r="D1046" t="inlineStr">
        <is>
          <t>GÄVLEBORGS LÄN</t>
        </is>
      </c>
      <c r="E1046" t="inlineStr">
        <is>
          <t>HUDIKSVALL</t>
        </is>
      </c>
      <c r="G1046" t="n">
        <v>3.1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21772-2023</t>
        </is>
      </c>
      <c r="B1047" s="1" t="n">
        <v>45065.9262962963</v>
      </c>
      <c r="C1047" s="1" t="n">
        <v>45955</v>
      </c>
      <c r="D1047" t="inlineStr">
        <is>
          <t>GÄVLEBORGS LÄN</t>
        </is>
      </c>
      <c r="E1047" t="inlineStr">
        <is>
          <t>HUDIKSVALL</t>
        </is>
      </c>
      <c r="G1047" t="n">
        <v>1.2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37485-2025</t>
        </is>
      </c>
      <c r="B1048" s="1" t="n">
        <v>45877.62313657408</v>
      </c>
      <c r="C1048" s="1" t="n">
        <v>45955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12.9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37645-2025</t>
        </is>
      </c>
      <c r="B1049" s="1" t="n">
        <v>45880.48578703704</v>
      </c>
      <c r="C1049" s="1" t="n">
        <v>45955</v>
      </c>
      <c r="D1049" t="inlineStr">
        <is>
          <t>GÄVLEBORGS LÄN</t>
        </is>
      </c>
      <c r="E1049" t="inlineStr">
        <is>
          <t>HUDIKSVALL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37725-2025</t>
        </is>
      </c>
      <c r="B1050" s="1" t="n">
        <v>45880.61875</v>
      </c>
      <c r="C1050" s="1" t="n">
        <v>45955</v>
      </c>
      <c r="D1050" t="inlineStr">
        <is>
          <t>GÄVLEBORGS LÄN</t>
        </is>
      </c>
      <c r="E1050" t="inlineStr">
        <is>
          <t>HUDIKSVALL</t>
        </is>
      </c>
      <c r="G1050" t="n">
        <v>2.3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20708-2021</t>
        </is>
      </c>
      <c r="B1051" s="1" t="n">
        <v>44316</v>
      </c>
      <c r="C1051" s="1" t="n">
        <v>45955</v>
      </c>
      <c r="D1051" t="inlineStr">
        <is>
          <t>GÄVLEBORGS LÄN</t>
        </is>
      </c>
      <c r="E1051" t="inlineStr">
        <is>
          <t>HUDIKSVALL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34964-2021</t>
        </is>
      </c>
      <c r="B1052" s="1" t="n">
        <v>44383.60237268519</v>
      </c>
      <c r="C1052" s="1" t="n">
        <v>45955</v>
      </c>
      <c r="D1052" t="inlineStr">
        <is>
          <t>GÄVLEBORGS LÄN</t>
        </is>
      </c>
      <c r="E1052" t="inlineStr">
        <is>
          <t>HUDIKSVALL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43475-2025</t>
        </is>
      </c>
      <c r="B1053" s="1" t="n">
        <v>45911.48991898148</v>
      </c>
      <c r="C1053" s="1" t="n">
        <v>45955</v>
      </c>
      <c r="D1053" t="inlineStr">
        <is>
          <t>GÄVLEBORGS LÄN</t>
        </is>
      </c>
      <c r="E1053" t="inlineStr">
        <is>
          <t>HUDIKSVALL</t>
        </is>
      </c>
      <c r="G1053" t="n">
        <v>2.4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21229-2025</t>
        </is>
      </c>
      <c r="B1054" s="1" t="n">
        <v>45779</v>
      </c>
      <c r="C1054" s="1" t="n">
        <v>45955</v>
      </c>
      <c r="D1054" t="inlineStr">
        <is>
          <t>GÄVLEBORGS LÄN</t>
        </is>
      </c>
      <c r="E1054" t="inlineStr">
        <is>
          <t>HUDIKSVALL</t>
        </is>
      </c>
      <c r="F1054" t="inlineStr">
        <is>
          <t>Holmen skog AB</t>
        </is>
      </c>
      <c r="G1054" t="n">
        <v>38.1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37701-2025</t>
        </is>
      </c>
      <c r="B1055" s="1" t="n">
        <v>45880.58092592593</v>
      </c>
      <c r="C1055" s="1" t="n">
        <v>45955</v>
      </c>
      <c r="D1055" t="inlineStr">
        <is>
          <t>GÄVLEBORGS LÄN</t>
        </is>
      </c>
      <c r="E1055" t="inlineStr">
        <is>
          <t>HUDIKSVALL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15242-2023</t>
        </is>
      </c>
      <c r="B1056" s="1" t="n">
        <v>45019</v>
      </c>
      <c r="C1056" s="1" t="n">
        <v>45955</v>
      </c>
      <c r="D1056" t="inlineStr">
        <is>
          <t>GÄVLEBORGS LÄN</t>
        </is>
      </c>
      <c r="E1056" t="inlineStr">
        <is>
          <t>HUDIKSVALL</t>
        </is>
      </c>
      <c r="G1056" t="n">
        <v>2.7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32959-2024</t>
        </is>
      </c>
      <c r="B1057" s="1" t="n">
        <v>45517</v>
      </c>
      <c r="C1057" s="1" t="n">
        <v>45955</v>
      </c>
      <c r="D1057" t="inlineStr">
        <is>
          <t>GÄVLEBORGS LÄN</t>
        </is>
      </c>
      <c r="E1057" t="inlineStr">
        <is>
          <t>HUDIKSVALL</t>
        </is>
      </c>
      <c r="F1057" t="inlineStr">
        <is>
          <t>Holmen skog AB</t>
        </is>
      </c>
      <c r="G1057" t="n">
        <v>2.9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55434-2022</t>
        </is>
      </c>
      <c r="B1058" s="1" t="n">
        <v>44887</v>
      </c>
      <c r="C1058" s="1" t="n">
        <v>45955</v>
      </c>
      <c r="D1058" t="inlineStr">
        <is>
          <t>GÄVLEBORGS LÄN</t>
        </is>
      </c>
      <c r="E1058" t="inlineStr">
        <is>
          <t>HUDIKSVALL</t>
        </is>
      </c>
      <c r="F1058" t="inlineStr">
        <is>
          <t>Holmen skog AB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404-2021</t>
        </is>
      </c>
      <c r="B1059" s="1" t="n">
        <v>44201</v>
      </c>
      <c r="C1059" s="1" t="n">
        <v>45955</v>
      </c>
      <c r="D1059" t="inlineStr">
        <is>
          <t>GÄVLEBORGS LÄN</t>
        </is>
      </c>
      <c r="E1059" t="inlineStr">
        <is>
          <t>HUDIKSVALL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40876-2022</t>
        </is>
      </c>
      <c r="B1060" s="1" t="n">
        <v>44825.34003472222</v>
      </c>
      <c r="C1060" s="1" t="n">
        <v>45955</v>
      </c>
      <c r="D1060" t="inlineStr">
        <is>
          <t>GÄVLEBORGS LÄN</t>
        </is>
      </c>
      <c r="E1060" t="inlineStr">
        <is>
          <t>HUDIKSVALL</t>
        </is>
      </c>
      <c r="G1060" t="n">
        <v>1.2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15306-2023</t>
        </is>
      </c>
      <c r="B1061" s="1" t="n">
        <v>45019</v>
      </c>
      <c r="C1061" s="1" t="n">
        <v>45955</v>
      </c>
      <c r="D1061" t="inlineStr">
        <is>
          <t>GÄVLEBORGS LÄN</t>
        </is>
      </c>
      <c r="E1061" t="inlineStr">
        <is>
          <t>HUDIKSVALL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37605-2025</t>
        </is>
      </c>
      <c r="B1062" s="1" t="n">
        <v>45880.42741898148</v>
      </c>
      <c r="C1062" s="1" t="n">
        <v>45955</v>
      </c>
      <c r="D1062" t="inlineStr">
        <is>
          <t>GÄVLEBORGS LÄN</t>
        </is>
      </c>
      <c r="E1062" t="inlineStr">
        <is>
          <t>HUDIKSVALL</t>
        </is>
      </c>
      <c r="G1062" t="n">
        <v>2.9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62639-2023</t>
        </is>
      </c>
      <c r="B1063" s="1" t="n">
        <v>45271.41833333333</v>
      </c>
      <c r="C1063" s="1" t="n">
        <v>45955</v>
      </c>
      <c r="D1063" t="inlineStr">
        <is>
          <t>GÄVLEBORGS LÄN</t>
        </is>
      </c>
      <c r="E1063" t="inlineStr">
        <is>
          <t>HUDIKSVALL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45075-2025</t>
        </is>
      </c>
      <c r="B1064" s="1" t="n">
        <v>45919.36184027778</v>
      </c>
      <c r="C1064" s="1" t="n">
        <v>45955</v>
      </c>
      <c r="D1064" t="inlineStr">
        <is>
          <t>GÄVLEBORGS LÄN</t>
        </is>
      </c>
      <c r="E1064" t="inlineStr">
        <is>
          <t>HUDIKSVALL</t>
        </is>
      </c>
      <c r="G1064" t="n">
        <v>3.4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35302-2024</t>
        </is>
      </c>
      <c r="B1065" s="1" t="n">
        <v>45530.66972222222</v>
      </c>
      <c r="C1065" s="1" t="n">
        <v>45955</v>
      </c>
      <c r="D1065" t="inlineStr">
        <is>
          <t>GÄVLEBORGS LÄN</t>
        </is>
      </c>
      <c r="E1065" t="inlineStr">
        <is>
          <t>HUDIKSVALL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2232-2022</t>
        </is>
      </c>
      <c r="B1066" s="1" t="n">
        <v>44578</v>
      </c>
      <c r="C1066" s="1" t="n">
        <v>45955</v>
      </c>
      <c r="D1066" t="inlineStr">
        <is>
          <t>GÄVLEBORGS LÄN</t>
        </is>
      </c>
      <c r="E1066" t="inlineStr">
        <is>
          <t>HUDIKSVALL</t>
        </is>
      </c>
      <c r="F1066" t="inlineStr">
        <is>
          <t>Holmen skog AB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43369-2025</t>
        </is>
      </c>
      <c r="B1067" s="1" t="n">
        <v>45911.34876157407</v>
      </c>
      <c r="C1067" s="1" t="n">
        <v>45955</v>
      </c>
      <c r="D1067" t="inlineStr">
        <is>
          <t>GÄVLEBORGS LÄN</t>
        </is>
      </c>
      <c r="E1067" t="inlineStr">
        <is>
          <t>HUDIKSVALL</t>
        </is>
      </c>
      <c r="F1067" t="inlineStr">
        <is>
          <t>Naturvårdsverket</t>
        </is>
      </c>
      <c r="G1067" t="n">
        <v>3.3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43393-2025</t>
        </is>
      </c>
      <c r="B1068" s="1" t="n">
        <v>45911</v>
      </c>
      <c r="C1068" s="1" t="n">
        <v>45955</v>
      </c>
      <c r="D1068" t="inlineStr">
        <is>
          <t>GÄVLEBORGS LÄN</t>
        </is>
      </c>
      <c r="E1068" t="inlineStr">
        <is>
          <t>HUDIKSVALL</t>
        </is>
      </c>
      <c r="G1068" t="n">
        <v>2.6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43419-2025</t>
        </is>
      </c>
      <c r="B1069" s="1" t="n">
        <v>45911.40752314815</v>
      </c>
      <c r="C1069" s="1" t="n">
        <v>45955</v>
      </c>
      <c r="D1069" t="inlineStr">
        <is>
          <t>GÄVLEBORGS LÄN</t>
        </is>
      </c>
      <c r="E1069" t="inlineStr">
        <is>
          <t>HUDIKSVALL</t>
        </is>
      </c>
      <c r="G1069" t="n">
        <v>3.7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17206-2025</t>
        </is>
      </c>
      <c r="B1070" s="1" t="n">
        <v>45756.42607638889</v>
      </c>
      <c r="C1070" s="1" t="n">
        <v>45955</v>
      </c>
      <c r="D1070" t="inlineStr">
        <is>
          <t>GÄVLEBORGS LÄN</t>
        </is>
      </c>
      <c r="E1070" t="inlineStr">
        <is>
          <t>HUDIKSVALL</t>
        </is>
      </c>
      <c r="F1070" t="inlineStr">
        <is>
          <t>Holmen skog AB</t>
        </is>
      </c>
      <c r="G1070" t="n">
        <v>15.7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32577-2021</t>
        </is>
      </c>
      <c r="B1071" s="1" t="n">
        <v>44375.35237268519</v>
      </c>
      <c r="C1071" s="1" t="n">
        <v>45955</v>
      </c>
      <c r="D1071" t="inlineStr">
        <is>
          <t>GÄVLEBORGS LÄN</t>
        </is>
      </c>
      <c r="E1071" t="inlineStr">
        <is>
          <t>HUDIKSVALL</t>
        </is>
      </c>
      <c r="G1071" t="n">
        <v>1.3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2906-2025</t>
        </is>
      </c>
      <c r="B1072" s="1" t="n">
        <v>45677.79960648148</v>
      </c>
      <c r="C1072" s="1" t="n">
        <v>45955</v>
      </c>
      <c r="D1072" t="inlineStr">
        <is>
          <t>GÄVLEBORGS LÄN</t>
        </is>
      </c>
      <c r="E1072" t="inlineStr">
        <is>
          <t>HUDIKSVALL</t>
        </is>
      </c>
      <c r="F1072" t="inlineStr">
        <is>
          <t>Holmen skog AB</t>
        </is>
      </c>
      <c r="G1072" t="n">
        <v>22.5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777-2021</t>
        </is>
      </c>
      <c r="B1073" s="1" t="n">
        <v>44203</v>
      </c>
      <c r="C1073" s="1" t="n">
        <v>45955</v>
      </c>
      <c r="D1073" t="inlineStr">
        <is>
          <t>GÄVLEBORGS LÄN</t>
        </is>
      </c>
      <c r="E1073" t="inlineStr">
        <is>
          <t>HUDIKSVALL</t>
        </is>
      </c>
      <c r="G1073" t="n">
        <v>0.2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63619-2023</t>
        </is>
      </c>
      <c r="B1074" s="1" t="n">
        <v>45275.54577546296</v>
      </c>
      <c r="C1074" s="1" t="n">
        <v>45955</v>
      </c>
      <c r="D1074" t="inlineStr">
        <is>
          <t>GÄVLEBORGS LÄN</t>
        </is>
      </c>
      <c r="E1074" t="inlineStr">
        <is>
          <t>HUDIKSVALL</t>
        </is>
      </c>
      <c r="G1074" t="n">
        <v>6.4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22975-2024</t>
        </is>
      </c>
      <c r="B1075" s="1" t="n">
        <v>45449.82996527778</v>
      </c>
      <c r="C1075" s="1" t="n">
        <v>45955</v>
      </c>
      <c r="D1075" t="inlineStr">
        <is>
          <t>GÄVLEBORGS LÄN</t>
        </is>
      </c>
      <c r="E1075" t="inlineStr">
        <is>
          <t>HUDIKSVALL</t>
        </is>
      </c>
      <c r="F1075" t="inlineStr">
        <is>
          <t>Holmen skog AB</t>
        </is>
      </c>
      <c r="G1075" t="n">
        <v>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21805-2024</t>
        </is>
      </c>
      <c r="B1076" s="1" t="n">
        <v>45442</v>
      </c>
      <c r="C1076" s="1" t="n">
        <v>45955</v>
      </c>
      <c r="D1076" t="inlineStr">
        <is>
          <t>GÄVLEBORGS LÄN</t>
        </is>
      </c>
      <c r="E1076" t="inlineStr">
        <is>
          <t>HUDIKSVALL</t>
        </is>
      </c>
      <c r="G1076" t="n">
        <v>2.8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24210-2023</t>
        </is>
      </c>
      <c r="B1077" s="1" t="n">
        <v>45079.57248842593</v>
      </c>
      <c r="C1077" s="1" t="n">
        <v>45955</v>
      </c>
      <c r="D1077" t="inlineStr">
        <is>
          <t>GÄVLEBORGS LÄN</t>
        </is>
      </c>
      <c r="E1077" t="inlineStr">
        <is>
          <t>HUDIKSVALL</t>
        </is>
      </c>
      <c r="G1077" t="n">
        <v>1.2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15097-2022</t>
        </is>
      </c>
      <c r="B1078" s="1" t="n">
        <v>44658.29910879629</v>
      </c>
      <c r="C1078" s="1" t="n">
        <v>45955</v>
      </c>
      <c r="D1078" t="inlineStr">
        <is>
          <t>GÄVLEBORGS LÄN</t>
        </is>
      </c>
      <c r="E1078" t="inlineStr">
        <is>
          <t>HUDIKSVALL</t>
        </is>
      </c>
      <c r="G1078" t="n">
        <v>4.5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20200-2023</t>
        </is>
      </c>
      <c r="B1079" s="1" t="n">
        <v>45055</v>
      </c>
      <c r="C1079" s="1" t="n">
        <v>45955</v>
      </c>
      <c r="D1079" t="inlineStr">
        <is>
          <t>GÄVLEBORGS LÄN</t>
        </is>
      </c>
      <c r="E1079" t="inlineStr">
        <is>
          <t>HUDIKSVALL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45700-2024</t>
        </is>
      </c>
      <c r="B1080" s="1" t="n">
        <v>45579.56584490741</v>
      </c>
      <c r="C1080" s="1" t="n">
        <v>45955</v>
      </c>
      <c r="D1080" t="inlineStr">
        <is>
          <t>GÄVLEBORGS LÄN</t>
        </is>
      </c>
      <c r="E1080" t="inlineStr">
        <is>
          <t>HUDIKSVALL</t>
        </is>
      </c>
      <c r="F1080" t="inlineStr">
        <is>
          <t>Holmen skog AB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59118-2022</t>
        </is>
      </c>
      <c r="B1081" s="1" t="n">
        <v>44904.43150462963</v>
      </c>
      <c r="C1081" s="1" t="n">
        <v>45955</v>
      </c>
      <c r="D1081" t="inlineStr">
        <is>
          <t>GÄVLEBORGS LÄN</t>
        </is>
      </c>
      <c r="E1081" t="inlineStr">
        <is>
          <t>HUDIKSVALL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60931-2023</t>
        </is>
      </c>
      <c r="B1082" s="1" t="n">
        <v>45261.42261574074</v>
      </c>
      <c r="C1082" s="1" t="n">
        <v>45955</v>
      </c>
      <c r="D1082" t="inlineStr">
        <is>
          <t>GÄVLEBORGS LÄN</t>
        </is>
      </c>
      <c r="E1082" t="inlineStr">
        <is>
          <t>HUDIKSVALL</t>
        </is>
      </c>
      <c r="F1082" t="inlineStr">
        <is>
          <t>Holmen skog AB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40364-2024</t>
        </is>
      </c>
      <c r="B1083" s="1" t="n">
        <v>45555.38417824074</v>
      </c>
      <c r="C1083" s="1" t="n">
        <v>45955</v>
      </c>
      <c r="D1083" t="inlineStr">
        <is>
          <t>GÄVLEBORGS LÄN</t>
        </is>
      </c>
      <c r="E1083" t="inlineStr">
        <is>
          <t>HUDIKSVALL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15859-2023</t>
        </is>
      </c>
      <c r="B1084" s="1" t="n">
        <v>45022.37446759259</v>
      </c>
      <c r="C1084" s="1" t="n">
        <v>45955</v>
      </c>
      <c r="D1084" t="inlineStr">
        <is>
          <t>GÄVLEBORGS LÄN</t>
        </is>
      </c>
      <c r="E1084" t="inlineStr">
        <is>
          <t>HUDIKSVALL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10375-2023</t>
        </is>
      </c>
      <c r="B1085" s="1" t="n">
        <v>44987</v>
      </c>
      <c r="C1085" s="1" t="n">
        <v>45955</v>
      </c>
      <c r="D1085" t="inlineStr">
        <is>
          <t>GÄVLEBORGS LÄN</t>
        </is>
      </c>
      <c r="E1085" t="inlineStr">
        <is>
          <t>HUDIKSVALL</t>
        </is>
      </c>
      <c r="G1085" t="n">
        <v>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16995-2024</t>
        </is>
      </c>
      <c r="B1086" s="1" t="n">
        <v>45412.33939814815</v>
      </c>
      <c r="C1086" s="1" t="n">
        <v>45955</v>
      </c>
      <c r="D1086" t="inlineStr">
        <is>
          <t>GÄVLEBORGS LÄN</t>
        </is>
      </c>
      <c r="E1086" t="inlineStr">
        <is>
          <t>HUDIKSVALL</t>
        </is>
      </c>
      <c r="F1086" t="inlineStr">
        <is>
          <t>Holmen skog AB</t>
        </is>
      </c>
      <c r="G1086" t="n">
        <v>28.6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55993-2020</t>
        </is>
      </c>
      <c r="B1087" s="1" t="n">
        <v>44133</v>
      </c>
      <c r="C1087" s="1" t="n">
        <v>45955</v>
      </c>
      <c r="D1087" t="inlineStr">
        <is>
          <t>GÄVLEBORGS LÄN</t>
        </is>
      </c>
      <c r="E1087" t="inlineStr">
        <is>
          <t>HUDIKSVALL</t>
        </is>
      </c>
      <c r="F1087" t="inlineStr">
        <is>
          <t>Sveaskog</t>
        </is>
      </c>
      <c r="G1087" t="n">
        <v>1.2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24092-2023</t>
        </is>
      </c>
      <c r="B1088" s="1" t="n">
        <v>45079.42591435185</v>
      </c>
      <c r="C1088" s="1" t="n">
        <v>45955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17164-2023</t>
        </is>
      </c>
      <c r="B1089" s="1" t="n">
        <v>45034</v>
      </c>
      <c r="C1089" s="1" t="n">
        <v>45955</v>
      </c>
      <c r="D1089" t="inlineStr">
        <is>
          <t>GÄVLEBORGS LÄN</t>
        </is>
      </c>
      <c r="E1089" t="inlineStr">
        <is>
          <t>HUDIKSVALL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5190-2025</t>
        </is>
      </c>
      <c r="B1090" s="1" t="n">
        <v>45691.64688657408</v>
      </c>
      <c r="C1090" s="1" t="n">
        <v>45955</v>
      </c>
      <c r="D1090" t="inlineStr">
        <is>
          <t>GÄVLEBORGS LÄN</t>
        </is>
      </c>
      <c r="E1090" t="inlineStr">
        <is>
          <t>HUDIKSVALL</t>
        </is>
      </c>
      <c r="G1090" t="n">
        <v>8.699999999999999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9989-2025</t>
        </is>
      </c>
      <c r="B1091" s="1" t="n">
        <v>45719.42958333333</v>
      </c>
      <c r="C1091" s="1" t="n">
        <v>45955</v>
      </c>
      <c r="D1091" t="inlineStr">
        <is>
          <t>GÄVLEBORGS LÄN</t>
        </is>
      </c>
      <c r="E1091" t="inlineStr">
        <is>
          <t>HUDIKSVALL</t>
        </is>
      </c>
      <c r="G1091" t="n">
        <v>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10683-2021</t>
        </is>
      </c>
      <c r="B1092" s="1" t="n">
        <v>44258.63650462963</v>
      </c>
      <c r="C1092" s="1" t="n">
        <v>45955</v>
      </c>
      <c r="D1092" t="inlineStr">
        <is>
          <t>GÄVLEBORGS LÄN</t>
        </is>
      </c>
      <c r="E1092" t="inlineStr">
        <is>
          <t>HUDIKSVALL</t>
        </is>
      </c>
      <c r="F1092" t="inlineStr">
        <is>
          <t>Holmen skog AB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57199-2022</t>
        </is>
      </c>
      <c r="B1093" s="1" t="n">
        <v>44895</v>
      </c>
      <c r="C1093" s="1" t="n">
        <v>45955</v>
      </c>
      <c r="D1093" t="inlineStr">
        <is>
          <t>GÄVLEBORGS LÄN</t>
        </is>
      </c>
      <c r="E1093" t="inlineStr">
        <is>
          <t>HUDIKSVALL</t>
        </is>
      </c>
      <c r="G1093" t="n">
        <v>7.2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30116-2024</t>
        </is>
      </c>
      <c r="B1094" s="1" t="n">
        <v>45489</v>
      </c>
      <c r="C1094" s="1" t="n">
        <v>45955</v>
      </c>
      <c r="D1094" t="inlineStr">
        <is>
          <t>GÄVLEBORGS LÄN</t>
        </is>
      </c>
      <c r="E1094" t="inlineStr">
        <is>
          <t>HUDIKSVALL</t>
        </is>
      </c>
      <c r="F1094" t="inlineStr">
        <is>
          <t>Holmen skog AB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5191-2025</t>
        </is>
      </c>
      <c r="B1095" s="1" t="n">
        <v>45691.6490625</v>
      </c>
      <c r="C1095" s="1" t="n">
        <v>45955</v>
      </c>
      <c r="D1095" t="inlineStr">
        <is>
          <t>GÄVLEBORGS LÄN</t>
        </is>
      </c>
      <c r="E1095" t="inlineStr">
        <is>
          <t>HUDIKSVALL</t>
        </is>
      </c>
      <c r="G1095" t="n">
        <v>2.3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11759-2022</t>
        </is>
      </c>
      <c r="B1096" s="1" t="n">
        <v>44634.57420138889</v>
      </c>
      <c r="C1096" s="1" t="n">
        <v>45955</v>
      </c>
      <c r="D1096" t="inlineStr">
        <is>
          <t>GÄVLEBORGS LÄN</t>
        </is>
      </c>
      <c r="E1096" t="inlineStr">
        <is>
          <t>HUDIKSVALL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9309-2022</t>
        </is>
      </c>
      <c r="B1097" s="1" t="n">
        <v>44616.50363425926</v>
      </c>
      <c r="C1097" s="1" t="n">
        <v>45955</v>
      </c>
      <c r="D1097" t="inlineStr">
        <is>
          <t>GÄVLEBORGS LÄN</t>
        </is>
      </c>
      <c r="E1097" t="inlineStr">
        <is>
          <t>HUDIKSVALL</t>
        </is>
      </c>
      <c r="G1097" t="n">
        <v>1.7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54676-2024</t>
        </is>
      </c>
      <c r="B1098" s="1" t="n">
        <v>45618.34304398148</v>
      </c>
      <c r="C1098" s="1" t="n">
        <v>45955</v>
      </c>
      <c r="D1098" t="inlineStr">
        <is>
          <t>GÄVLEBORGS LÄN</t>
        </is>
      </c>
      <c r="E1098" t="inlineStr">
        <is>
          <t>HUDIKSVALL</t>
        </is>
      </c>
      <c r="F1098" t="inlineStr">
        <is>
          <t>Holmen skog AB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37608-2025</t>
        </is>
      </c>
      <c r="B1099" s="1" t="n">
        <v>45880.43055555555</v>
      </c>
      <c r="C1099" s="1" t="n">
        <v>45955</v>
      </c>
      <c r="D1099" t="inlineStr">
        <is>
          <t>GÄVLEBORGS LÄN</t>
        </is>
      </c>
      <c r="E1099" t="inlineStr">
        <is>
          <t>HUDIKSVALL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19894-2025</t>
        </is>
      </c>
      <c r="B1100" s="1" t="n">
        <v>45771.57770833333</v>
      </c>
      <c r="C1100" s="1" t="n">
        <v>45955</v>
      </c>
      <c r="D1100" t="inlineStr">
        <is>
          <t>GÄVLEBORGS LÄN</t>
        </is>
      </c>
      <c r="E1100" t="inlineStr">
        <is>
          <t>HUDIKSVALL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34363-2022</t>
        </is>
      </c>
      <c r="B1101" s="1" t="n">
        <v>44792.46133101852</v>
      </c>
      <c r="C1101" s="1" t="n">
        <v>45955</v>
      </c>
      <c r="D1101" t="inlineStr">
        <is>
          <t>GÄVLEBORGS LÄN</t>
        </is>
      </c>
      <c r="E1101" t="inlineStr">
        <is>
          <t>HUDIKSVALL</t>
        </is>
      </c>
      <c r="F1101" t="inlineStr">
        <is>
          <t>Holmen skog AB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28367-2024</t>
        </is>
      </c>
      <c r="B1102" s="1" t="n">
        <v>45477.57800925926</v>
      </c>
      <c r="C1102" s="1" t="n">
        <v>45955</v>
      </c>
      <c r="D1102" t="inlineStr">
        <is>
          <t>GÄVLEBORGS LÄN</t>
        </is>
      </c>
      <c r="E1102" t="inlineStr">
        <is>
          <t>HUDIKSVALL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40073-2024</t>
        </is>
      </c>
      <c r="B1103" s="1" t="n">
        <v>45554</v>
      </c>
      <c r="C1103" s="1" t="n">
        <v>45955</v>
      </c>
      <c r="D1103" t="inlineStr">
        <is>
          <t>GÄVLEBORGS LÄN</t>
        </is>
      </c>
      <c r="E1103" t="inlineStr">
        <is>
          <t>HUDIKSVALL</t>
        </is>
      </c>
      <c r="F1103" t="inlineStr">
        <is>
          <t>Naturvårdsverket</t>
        </is>
      </c>
      <c r="G1103" t="n">
        <v>4.1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8754-2023</t>
        </is>
      </c>
      <c r="B1104" s="1" t="n">
        <v>44978</v>
      </c>
      <c r="C1104" s="1" t="n">
        <v>45955</v>
      </c>
      <c r="D1104" t="inlineStr">
        <is>
          <t>GÄVLEBORGS LÄN</t>
        </is>
      </c>
      <c r="E1104" t="inlineStr">
        <is>
          <t>HUDIKSVALL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29337-2024</t>
        </is>
      </c>
      <c r="B1105" s="1" t="n">
        <v>45483</v>
      </c>
      <c r="C1105" s="1" t="n">
        <v>45955</v>
      </c>
      <c r="D1105" t="inlineStr">
        <is>
          <t>GÄVLEBORGS LÄN</t>
        </is>
      </c>
      <c r="E1105" t="inlineStr">
        <is>
          <t>HUDIKSVALL</t>
        </is>
      </c>
      <c r="F1105" t="inlineStr">
        <is>
          <t>Holmen skog AB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27475-2023</t>
        </is>
      </c>
      <c r="B1106" s="1" t="n">
        <v>45097</v>
      </c>
      <c r="C1106" s="1" t="n">
        <v>45955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14.6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41735-2023</t>
        </is>
      </c>
      <c r="B1107" s="1" t="n">
        <v>45176</v>
      </c>
      <c r="C1107" s="1" t="n">
        <v>45955</v>
      </c>
      <c r="D1107" t="inlineStr">
        <is>
          <t>GÄVLEBORGS LÄN</t>
        </is>
      </c>
      <c r="E1107" t="inlineStr">
        <is>
          <t>HUDIKSVALL</t>
        </is>
      </c>
      <c r="F1107" t="inlineStr">
        <is>
          <t>Holmen skog AB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41745-2023</t>
        </is>
      </c>
      <c r="B1108" s="1" t="n">
        <v>45176.42905092592</v>
      </c>
      <c r="C1108" s="1" t="n">
        <v>45955</v>
      </c>
      <c r="D1108" t="inlineStr">
        <is>
          <t>GÄVLEBORGS LÄN</t>
        </is>
      </c>
      <c r="E1108" t="inlineStr">
        <is>
          <t>HUDIKSVALL</t>
        </is>
      </c>
      <c r="F1108" t="inlineStr">
        <is>
          <t>Holmen skog AB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9462-2025</t>
        </is>
      </c>
      <c r="B1109" s="1" t="n">
        <v>45715.45438657407</v>
      </c>
      <c r="C1109" s="1" t="n">
        <v>45955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24.3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5861-2025</t>
        </is>
      </c>
      <c r="B1110" s="1" t="n">
        <v>45695.34664351852</v>
      </c>
      <c r="C1110" s="1" t="n">
        <v>45955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3.2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2688-2025</t>
        </is>
      </c>
      <c r="B1111" s="1" t="n">
        <v>45677.37628472222</v>
      </c>
      <c r="C1111" s="1" t="n">
        <v>45955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7.4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5195-2025</t>
        </is>
      </c>
      <c r="B1112" s="1" t="n">
        <v>45691.65653935185</v>
      </c>
      <c r="C1112" s="1" t="n">
        <v>45955</v>
      </c>
      <c r="D1112" t="inlineStr">
        <is>
          <t>GÄVLEBORGS LÄN</t>
        </is>
      </c>
      <c r="E1112" t="inlineStr">
        <is>
          <t>HUDIKSVALL</t>
        </is>
      </c>
      <c r="G1112" t="n">
        <v>1.3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55741-2023</t>
        </is>
      </c>
      <c r="B1113" s="1" t="n">
        <v>45239.4411574074</v>
      </c>
      <c r="C1113" s="1" t="n">
        <v>45955</v>
      </c>
      <c r="D1113" t="inlineStr">
        <is>
          <t>GÄVLEBORGS LÄN</t>
        </is>
      </c>
      <c r="E1113" t="inlineStr">
        <is>
          <t>HUDIKSVALL</t>
        </is>
      </c>
      <c r="F1113" t="inlineStr">
        <is>
          <t>Holmen skog AB</t>
        </is>
      </c>
      <c r="G1113" t="n">
        <v>7.1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7662-2023</t>
        </is>
      </c>
      <c r="B1114" s="1" t="n">
        <v>44972.65109953703</v>
      </c>
      <c r="C1114" s="1" t="n">
        <v>45955</v>
      </c>
      <c r="D1114" t="inlineStr">
        <is>
          <t>GÄVLEBORGS LÄN</t>
        </is>
      </c>
      <c r="E1114" t="inlineStr">
        <is>
          <t>HUDIKSVALL</t>
        </is>
      </c>
      <c r="G1114" t="n">
        <v>1.9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19641-2023</t>
        </is>
      </c>
      <c r="B1115" s="1" t="n">
        <v>45051.31606481481</v>
      </c>
      <c r="C1115" s="1" t="n">
        <v>45955</v>
      </c>
      <c r="D1115" t="inlineStr">
        <is>
          <t>GÄVLEBORGS LÄN</t>
        </is>
      </c>
      <c r="E1115" t="inlineStr">
        <is>
          <t>HUDIKSVALL</t>
        </is>
      </c>
      <c r="F1115" t="inlineStr">
        <is>
          <t>Holmen skog AB</t>
        </is>
      </c>
      <c r="G1115" t="n">
        <v>6.2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6331-2025</t>
        </is>
      </c>
      <c r="B1116" s="1" t="n">
        <v>45698.88701388889</v>
      </c>
      <c r="C1116" s="1" t="n">
        <v>45955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21.6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7485-2025</t>
        </is>
      </c>
      <c r="B1117" s="1" t="n">
        <v>45705.4721412037</v>
      </c>
      <c r="C1117" s="1" t="n">
        <v>45955</v>
      </c>
      <c r="D1117" t="inlineStr">
        <is>
          <t>GÄVLEBORGS LÄN</t>
        </is>
      </c>
      <c r="E1117" t="inlineStr">
        <is>
          <t>HUDIKSVALL</t>
        </is>
      </c>
      <c r="F1117" t="inlineStr">
        <is>
          <t>Holmen skog AB</t>
        </is>
      </c>
      <c r="G1117" t="n">
        <v>9.199999999999999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60917-2023</t>
        </is>
      </c>
      <c r="B1118" s="1" t="n">
        <v>45261.40464120371</v>
      </c>
      <c r="C1118" s="1" t="n">
        <v>45955</v>
      </c>
      <c r="D1118" t="inlineStr">
        <is>
          <t>GÄVLEBORGS LÄN</t>
        </is>
      </c>
      <c r="E1118" t="inlineStr">
        <is>
          <t>HUDIKSVALL</t>
        </is>
      </c>
      <c r="F1118" t="inlineStr">
        <is>
          <t>Holmen skog AB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43644-2024</t>
        </is>
      </c>
      <c r="B1119" s="1" t="n">
        <v>45569.51555555555</v>
      </c>
      <c r="C1119" s="1" t="n">
        <v>45955</v>
      </c>
      <c r="D1119" t="inlineStr">
        <is>
          <t>GÄVLEBORGS LÄN</t>
        </is>
      </c>
      <c r="E1119" t="inlineStr">
        <is>
          <t>HUDIKSVALL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68662-2021</t>
        </is>
      </c>
      <c r="B1120" s="1" t="n">
        <v>44529</v>
      </c>
      <c r="C1120" s="1" t="n">
        <v>45955</v>
      </c>
      <c r="D1120" t="inlineStr">
        <is>
          <t>GÄVLEBORGS LÄN</t>
        </is>
      </c>
      <c r="E1120" t="inlineStr">
        <is>
          <t>HUDIKSVALL</t>
        </is>
      </c>
      <c r="F1120" t="inlineStr">
        <is>
          <t>Holmen skog AB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37504-2025</t>
        </is>
      </c>
      <c r="B1121" s="1" t="n">
        <v>45877.65131944444</v>
      </c>
      <c r="C1121" s="1" t="n">
        <v>45955</v>
      </c>
      <c r="D1121" t="inlineStr">
        <is>
          <t>GÄVLEBORGS LÄN</t>
        </is>
      </c>
      <c r="E1121" t="inlineStr">
        <is>
          <t>HUDIKSVALL</t>
        </is>
      </c>
      <c r="F1121" t="inlineStr">
        <is>
          <t>Holmen skog AB</t>
        </is>
      </c>
      <c r="G1121" t="n">
        <v>10.8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45136-2025</t>
        </is>
      </c>
      <c r="B1122" s="1" t="n">
        <v>45919.45300925926</v>
      </c>
      <c r="C1122" s="1" t="n">
        <v>45955</v>
      </c>
      <c r="D1122" t="inlineStr">
        <is>
          <t>GÄVLEBORGS LÄN</t>
        </is>
      </c>
      <c r="E1122" t="inlineStr">
        <is>
          <t>HUDIKSVALL</t>
        </is>
      </c>
      <c r="G1122" t="n">
        <v>4.4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68342-2021</t>
        </is>
      </c>
      <c r="B1123" s="1" t="n">
        <v>44528.64484953704</v>
      </c>
      <c r="C1123" s="1" t="n">
        <v>45955</v>
      </c>
      <c r="D1123" t="inlineStr">
        <is>
          <t>GÄVLEBORGS LÄN</t>
        </is>
      </c>
      <c r="E1123" t="inlineStr">
        <is>
          <t>HUDIKSVALL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28708-2021</t>
        </is>
      </c>
      <c r="B1124" s="1" t="n">
        <v>44357</v>
      </c>
      <c r="C1124" s="1" t="n">
        <v>45955</v>
      </c>
      <c r="D1124" t="inlineStr">
        <is>
          <t>GÄVLEBORGS LÄN</t>
        </is>
      </c>
      <c r="E1124" t="inlineStr">
        <is>
          <t>HUDIKSVALL</t>
        </is>
      </c>
      <c r="G1124" t="n">
        <v>5.5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13806-2024</t>
        </is>
      </c>
      <c r="B1125" s="1" t="n">
        <v>45391.39333333333</v>
      </c>
      <c r="C1125" s="1" t="n">
        <v>45955</v>
      </c>
      <c r="D1125" t="inlineStr">
        <is>
          <t>GÄVLEBORGS LÄN</t>
        </is>
      </c>
      <c r="E1125" t="inlineStr">
        <is>
          <t>HUDIKSVALL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31876-2023</t>
        </is>
      </c>
      <c r="B1126" s="1" t="n">
        <v>45118.6359375</v>
      </c>
      <c r="C1126" s="1" t="n">
        <v>45955</v>
      </c>
      <c r="D1126" t="inlineStr">
        <is>
          <t>GÄVLEBORGS LÄN</t>
        </is>
      </c>
      <c r="E1126" t="inlineStr">
        <is>
          <t>HUDIKSVALL</t>
        </is>
      </c>
      <c r="G1126" t="n">
        <v>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9135-2023</t>
        </is>
      </c>
      <c r="B1127" s="1" t="n">
        <v>44980.34918981481</v>
      </c>
      <c r="C1127" s="1" t="n">
        <v>45955</v>
      </c>
      <c r="D1127" t="inlineStr">
        <is>
          <t>GÄVLEBORGS LÄN</t>
        </is>
      </c>
      <c r="E1127" t="inlineStr">
        <is>
          <t>HUDIKSVALL</t>
        </is>
      </c>
      <c r="F1127" t="inlineStr">
        <is>
          <t>Holmen skog AB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9172-2023</t>
        </is>
      </c>
      <c r="B1128" s="1" t="n">
        <v>44980.42094907408</v>
      </c>
      <c r="C1128" s="1" t="n">
        <v>45955</v>
      </c>
      <c r="D1128" t="inlineStr">
        <is>
          <t>GÄVLEBORGS LÄN</t>
        </is>
      </c>
      <c r="E1128" t="inlineStr">
        <is>
          <t>HUDIKSVALL</t>
        </is>
      </c>
      <c r="F1128" t="inlineStr">
        <is>
          <t>Holmen skog AB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45284-2025</t>
        </is>
      </c>
      <c r="B1129" s="1" t="n">
        <v>45919.86157407407</v>
      </c>
      <c r="C1129" s="1" t="n">
        <v>45955</v>
      </c>
      <c r="D1129" t="inlineStr">
        <is>
          <t>GÄVLEBORGS LÄN</t>
        </is>
      </c>
      <c r="E1129" t="inlineStr">
        <is>
          <t>HUDIKSVALL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68659-2021</t>
        </is>
      </c>
      <c r="B1130" s="1" t="n">
        <v>44529</v>
      </c>
      <c r="C1130" s="1" t="n">
        <v>45955</v>
      </c>
      <c r="D1130" t="inlineStr">
        <is>
          <t>GÄVLEBORGS LÄN</t>
        </is>
      </c>
      <c r="E1130" t="inlineStr">
        <is>
          <t>HUDIKSVALL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37616-2025</t>
        </is>
      </c>
      <c r="B1131" s="1" t="n">
        <v>45880.43641203704</v>
      </c>
      <c r="C1131" s="1" t="n">
        <v>45955</v>
      </c>
      <c r="D1131" t="inlineStr">
        <is>
          <t>GÄVLEBORGS LÄN</t>
        </is>
      </c>
      <c r="E1131" t="inlineStr">
        <is>
          <t>HUDIKSVALL</t>
        </is>
      </c>
      <c r="G1131" t="n">
        <v>6.9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2754-2025</t>
        </is>
      </c>
      <c r="B1132" s="1" t="n">
        <v>45677.47336805556</v>
      </c>
      <c r="C1132" s="1" t="n">
        <v>45955</v>
      </c>
      <c r="D1132" t="inlineStr">
        <is>
          <t>GÄVLEBORGS LÄN</t>
        </is>
      </c>
      <c r="E1132" t="inlineStr">
        <is>
          <t>HUDIKSVALL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34664-2022</t>
        </is>
      </c>
      <c r="B1133" s="1" t="n">
        <v>44795</v>
      </c>
      <c r="C1133" s="1" t="n">
        <v>45955</v>
      </c>
      <c r="D1133" t="inlineStr">
        <is>
          <t>GÄVLEBORGS LÄN</t>
        </is>
      </c>
      <c r="E1133" t="inlineStr">
        <is>
          <t>HUDIKSVALL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33959-2023</t>
        </is>
      </c>
      <c r="B1134" s="1" t="n">
        <v>45124</v>
      </c>
      <c r="C1134" s="1" t="n">
        <v>45955</v>
      </c>
      <c r="D1134" t="inlineStr">
        <is>
          <t>GÄVLEBORGS LÄN</t>
        </is>
      </c>
      <c r="E1134" t="inlineStr">
        <is>
          <t>HUDIKSVALL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15615-2021</t>
        </is>
      </c>
      <c r="B1135" s="1" t="n">
        <v>44285</v>
      </c>
      <c r="C1135" s="1" t="n">
        <v>45955</v>
      </c>
      <c r="D1135" t="inlineStr">
        <is>
          <t>GÄVLEBORGS LÄN</t>
        </is>
      </c>
      <c r="E1135" t="inlineStr">
        <is>
          <t>HUDIKSVALL</t>
        </is>
      </c>
      <c r="G1135" t="n">
        <v>2.7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386-2023</t>
        </is>
      </c>
      <c r="B1136" s="1" t="n">
        <v>44929.59525462963</v>
      </c>
      <c r="C1136" s="1" t="n">
        <v>45955</v>
      </c>
      <c r="D1136" t="inlineStr">
        <is>
          <t>GÄVLEBORGS LÄN</t>
        </is>
      </c>
      <c r="E1136" t="inlineStr">
        <is>
          <t>HUDIKSVALL</t>
        </is>
      </c>
      <c r="F1136" t="inlineStr">
        <is>
          <t>Holmen skog AB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51241-2023</t>
        </is>
      </c>
      <c r="B1137" s="1" t="n">
        <v>45219.47429398148</v>
      </c>
      <c r="C1137" s="1" t="n">
        <v>45955</v>
      </c>
      <c r="D1137" t="inlineStr">
        <is>
          <t>GÄVLEBORGS LÄN</t>
        </is>
      </c>
      <c r="E1137" t="inlineStr">
        <is>
          <t>HUDIKSVALL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4619-2024</t>
        </is>
      </c>
      <c r="B1138" s="1" t="n">
        <v>45328</v>
      </c>
      <c r="C1138" s="1" t="n">
        <v>45955</v>
      </c>
      <c r="D1138" t="inlineStr">
        <is>
          <t>GÄVLEBORGS LÄN</t>
        </is>
      </c>
      <c r="E1138" t="inlineStr">
        <is>
          <t>HUDIKSVALL</t>
        </is>
      </c>
      <c r="F1138" t="inlineStr">
        <is>
          <t>Holmen skog AB</t>
        </is>
      </c>
      <c r="G1138" t="n">
        <v>2.2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45962-2025</t>
        </is>
      </c>
      <c r="B1139" s="1" t="n">
        <v>45924.34805555556</v>
      </c>
      <c r="C1139" s="1" t="n">
        <v>45955</v>
      </c>
      <c r="D1139" t="inlineStr">
        <is>
          <t>GÄVLEBORGS LÄN</t>
        </is>
      </c>
      <c r="E1139" t="inlineStr">
        <is>
          <t>HUDIKSVALL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15964-2025</t>
        </is>
      </c>
      <c r="B1140" s="1" t="n">
        <v>45749</v>
      </c>
      <c r="C1140" s="1" t="n">
        <v>45955</v>
      </c>
      <c r="D1140" t="inlineStr">
        <is>
          <t>GÄVLEBORGS LÄN</t>
        </is>
      </c>
      <c r="E1140" t="inlineStr">
        <is>
          <t>HUDIKSVALL</t>
        </is>
      </c>
      <c r="G1140" t="n">
        <v>3.5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46142-2025</t>
        </is>
      </c>
      <c r="B1141" s="1" t="n">
        <v>45924.60533564815</v>
      </c>
      <c r="C1141" s="1" t="n">
        <v>45955</v>
      </c>
      <c r="D1141" t="inlineStr">
        <is>
          <t>GÄVLEBORGS LÄN</t>
        </is>
      </c>
      <c r="E1141" t="inlineStr">
        <is>
          <t>HUDIKSVALL</t>
        </is>
      </c>
      <c r="G1141" t="n">
        <v>1.4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37811-2025</t>
        </is>
      </c>
      <c r="B1142" s="1" t="n">
        <v>45881.3714699074</v>
      </c>
      <c r="C1142" s="1" t="n">
        <v>45955</v>
      </c>
      <c r="D1142" t="inlineStr">
        <is>
          <t>GÄVLEBORGS LÄN</t>
        </is>
      </c>
      <c r="E1142" t="inlineStr">
        <is>
          <t>HUDIKSVALL</t>
        </is>
      </c>
      <c r="F1142" t="inlineStr">
        <is>
          <t>Holmen skog AB</t>
        </is>
      </c>
      <c r="G1142" t="n">
        <v>7.8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36829-2024</t>
        </is>
      </c>
      <c r="B1143" s="1" t="n">
        <v>45538.50928240741</v>
      </c>
      <c r="C1143" s="1" t="n">
        <v>45955</v>
      </c>
      <c r="D1143" t="inlineStr">
        <is>
          <t>GÄVLEBORGS LÄN</t>
        </is>
      </c>
      <c r="E1143" t="inlineStr">
        <is>
          <t>HUDIKSVALL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29904-2024</t>
        </is>
      </c>
      <c r="B1144" s="1" t="n">
        <v>45487.71040509259</v>
      </c>
      <c r="C1144" s="1" t="n">
        <v>45955</v>
      </c>
      <c r="D1144" t="inlineStr">
        <is>
          <t>GÄVLEBORGS LÄN</t>
        </is>
      </c>
      <c r="E1144" t="inlineStr">
        <is>
          <t>HUDIKSVALL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8441-2023</t>
        </is>
      </c>
      <c r="B1145" s="1" t="n">
        <v>44977</v>
      </c>
      <c r="C1145" s="1" t="n">
        <v>45955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10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60356-2024</t>
        </is>
      </c>
      <c r="B1146" s="1" t="n">
        <v>45643.44497685185</v>
      </c>
      <c r="C1146" s="1" t="n">
        <v>45955</v>
      </c>
      <c r="D1146" t="inlineStr">
        <is>
          <t>GÄVLEBORGS LÄN</t>
        </is>
      </c>
      <c r="E1146" t="inlineStr">
        <is>
          <t>HUDIKSVALL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14771-2025</t>
        </is>
      </c>
      <c r="B1147" s="1" t="n">
        <v>45742.68819444445</v>
      </c>
      <c r="C1147" s="1" t="n">
        <v>45955</v>
      </c>
      <c r="D1147" t="inlineStr">
        <is>
          <t>GÄVLEBORGS LÄN</t>
        </is>
      </c>
      <c r="E1147" t="inlineStr">
        <is>
          <t>HUDIKSVALL</t>
        </is>
      </c>
      <c r="G1147" t="n">
        <v>0.6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59522-2022</t>
        </is>
      </c>
      <c r="B1148" s="1" t="n">
        <v>44907.54619212963</v>
      </c>
      <c r="C1148" s="1" t="n">
        <v>45955</v>
      </c>
      <c r="D1148" t="inlineStr">
        <is>
          <t>GÄVLEBORGS LÄN</t>
        </is>
      </c>
      <c r="E1148" t="inlineStr">
        <is>
          <t>HUDIKSVALL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8752-2023</t>
        </is>
      </c>
      <c r="B1149" s="1" t="n">
        <v>44978.47886574074</v>
      </c>
      <c r="C1149" s="1" t="n">
        <v>45955</v>
      </c>
      <c r="D1149" t="inlineStr">
        <is>
          <t>GÄVLEBORGS LÄN</t>
        </is>
      </c>
      <c r="E1149" t="inlineStr">
        <is>
          <t>HUDIKSVALL</t>
        </is>
      </c>
      <c r="G1149" t="n">
        <v>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59822-2024</t>
        </is>
      </c>
      <c r="B1150" s="1" t="n">
        <v>45639.63640046296</v>
      </c>
      <c r="C1150" s="1" t="n">
        <v>45955</v>
      </c>
      <c r="D1150" t="inlineStr">
        <is>
          <t>GÄVLEBORGS LÄN</t>
        </is>
      </c>
      <c r="E1150" t="inlineStr">
        <is>
          <t>HUDIKSVALL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11668-2024</t>
        </is>
      </c>
      <c r="B1151" s="1" t="n">
        <v>45373.56177083333</v>
      </c>
      <c r="C1151" s="1" t="n">
        <v>45955</v>
      </c>
      <c r="D1151" t="inlineStr">
        <is>
          <t>GÄVLEBORGS LÄN</t>
        </is>
      </c>
      <c r="E1151" t="inlineStr">
        <is>
          <t>HUDIKSVALL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43665-2024</t>
        </is>
      </c>
      <c r="B1152" s="1" t="n">
        <v>45569.56012731481</v>
      </c>
      <c r="C1152" s="1" t="n">
        <v>45955</v>
      </c>
      <c r="D1152" t="inlineStr">
        <is>
          <t>GÄVLEBORGS LÄN</t>
        </is>
      </c>
      <c r="E1152" t="inlineStr">
        <is>
          <t>HUDIKSVALL</t>
        </is>
      </c>
      <c r="F1152" t="inlineStr">
        <is>
          <t>Kommuner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63045-2023</t>
        </is>
      </c>
      <c r="B1153" s="1" t="n">
        <v>45272.90516203704</v>
      </c>
      <c r="C1153" s="1" t="n">
        <v>45955</v>
      </c>
      <c r="D1153" t="inlineStr">
        <is>
          <t>GÄVLEBORGS LÄN</t>
        </is>
      </c>
      <c r="E1153" t="inlineStr">
        <is>
          <t>HUDIKSVALL</t>
        </is>
      </c>
      <c r="G1153" t="n">
        <v>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19484-2023</t>
        </is>
      </c>
      <c r="B1154" s="1" t="n">
        <v>45050</v>
      </c>
      <c r="C1154" s="1" t="n">
        <v>45955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3.9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32632-2024</t>
        </is>
      </c>
      <c r="B1155" s="1" t="n">
        <v>45513.88582175926</v>
      </c>
      <c r="C1155" s="1" t="n">
        <v>45955</v>
      </c>
      <c r="D1155" t="inlineStr">
        <is>
          <t>GÄVLEBORGS LÄN</t>
        </is>
      </c>
      <c r="E1155" t="inlineStr">
        <is>
          <t>HUDIKSVALL</t>
        </is>
      </c>
      <c r="F1155" t="inlineStr">
        <is>
          <t>Holmen skog AB</t>
        </is>
      </c>
      <c r="G1155" t="n">
        <v>6.6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7593-2023</t>
        </is>
      </c>
      <c r="B1156" s="1" t="n">
        <v>44972</v>
      </c>
      <c r="C1156" s="1" t="n">
        <v>45955</v>
      </c>
      <c r="D1156" t="inlineStr">
        <is>
          <t>GÄVLEBORGS LÄN</t>
        </is>
      </c>
      <c r="E1156" t="inlineStr">
        <is>
          <t>HUDIKSVALL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67088-2021</t>
        </is>
      </c>
      <c r="B1157" s="1" t="n">
        <v>44522</v>
      </c>
      <c r="C1157" s="1" t="n">
        <v>45955</v>
      </c>
      <c r="D1157" t="inlineStr">
        <is>
          <t>GÄVLEBORGS LÄN</t>
        </is>
      </c>
      <c r="E1157" t="inlineStr">
        <is>
          <t>HUDIKSVALL</t>
        </is>
      </c>
      <c r="G1157" t="n">
        <v>2.3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59759-2022</t>
        </is>
      </c>
      <c r="B1158" s="1" t="n">
        <v>44908.48275462963</v>
      </c>
      <c r="C1158" s="1" t="n">
        <v>45955</v>
      </c>
      <c r="D1158" t="inlineStr">
        <is>
          <t>GÄVLEBORGS LÄN</t>
        </is>
      </c>
      <c r="E1158" t="inlineStr">
        <is>
          <t>HUDIKSVALL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41747-2023</t>
        </is>
      </c>
      <c r="B1159" s="1" t="n">
        <v>45176.43505787037</v>
      </c>
      <c r="C1159" s="1" t="n">
        <v>45955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32376-2024</t>
        </is>
      </c>
      <c r="B1160" s="1" t="n">
        <v>45512.6081712963</v>
      </c>
      <c r="C1160" s="1" t="n">
        <v>45955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Holmen skog AB</t>
        </is>
      </c>
      <c r="G1160" t="n">
        <v>6.7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20711-2023</t>
        </is>
      </c>
      <c r="B1161" s="1" t="n">
        <v>45058</v>
      </c>
      <c r="C1161" s="1" t="n">
        <v>45955</v>
      </c>
      <c r="D1161" t="inlineStr">
        <is>
          <t>GÄVLEBORGS LÄN</t>
        </is>
      </c>
      <c r="E1161" t="inlineStr">
        <is>
          <t>HUDIKSVALL</t>
        </is>
      </c>
      <c r="G1161" t="n">
        <v>1.9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19724-2024</t>
        </is>
      </c>
      <c r="B1162" s="1" t="n">
        <v>45432</v>
      </c>
      <c r="C1162" s="1" t="n">
        <v>45955</v>
      </c>
      <c r="D1162" t="inlineStr">
        <is>
          <t>GÄVLEBORGS LÄN</t>
        </is>
      </c>
      <c r="E1162" t="inlineStr">
        <is>
          <t>HUDIKSVALL</t>
        </is>
      </c>
      <c r="G1162" t="n">
        <v>0.6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16736-2025</t>
        </is>
      </c>
      <c r="B1163" s="1" t="n">
        <v>45754.54481481481</v>
      </c>
      <c r="C1163" s="1" t="n">
        <v>45955</v>
      </c>
      <c r="D1163" t="inlineStr">
        <is>
          <t>GÄVLEBORGS LÄN</t>
        </is>
      </c>
      <c r="E1163" t="inlineStr">
        <is>
          <t>HUDIKSVALL</t>
        </is>
      </c>
      <c r="G1163" t="n">
        <v>3.4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24033-2024</t>
        </is>
      </c>
      <c r="B1164" s="1" t="n">
        <v>45456.46658564815</v>
      </c>
      <c r="C1164" s="1" t="n">
        <v>45955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22.8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18313-2025</t>
        </is>
      </c>
      <c r="B1165" s="1" t="n">
        <v>45762.44820601852</v>
      </c>
      <c r="C1165" s="1" t="n">
        <v>45955</v>
      </c>
      <c r="D1165" t="inlineStr">
        <is>
          <t>GÄVLEBORGS LÄN</t>
        </is>
      </c>
      <c r="E1165" t="inlineStr">
        <is>
          <t>HUDIKSVALL</t>
        </is>
      </c>
      <c r="G1165" t="n">
        <v>2.8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14955-2023</t>
        </is>
      </c>
      <c r="B1166" s="1" t="n">
        <v>45015</v>
      </c>
      <c r="C1166" s="1" t="n">
        <v>45955</v>
      </c>
      <c r="D1166" t="inlineStr">
        <is>
          <t>GÄVLEBORGS LÄN</t>
        </is>
      </c>
      <c r="E1166" t="inlineStr">
        <is>
          <t>HUDIKSVALL</t>
        </is>
      </c>
      <c r="G1166" t="n">
        <v>9.699999999999999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26547-2024</t>
        </is>
      </c>
      <c r="B1167" s="1" t="n">
        <v>45469.61952546296</v>
      </c>
      <c r="C1167" s="1" t="n">
        <v>45955</v>
      </c>
      <c r="D1167" t="inlineStr">
        <is>
          <t>GÄVLEBORGS LÄN</t>
        </is>
      </c>
      <c r="E1167" t="inlineStr">
        <is>
          <t>HUDIKSVALL</t>
        </is>
      </c>
      <c r="F1167" t="inlineStr">
        <is>
          <t>Holmen skog AB</t>
        </is>
      </c>
      <c r="G1167" t="n">
        <v>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23187-2023</t>
        </is>
      </c>
      <c r="B1168" s="1" t="n">
        <v>45075</v>
      </c>
      <c r="C1168" s="1" t="n">
        <v>45955</v>
      </c>
      <c r="D1168" t="inlineStr">
        <is>
          <t>GÄVLEBORGS LÄN</t>
        </is>
      </c>
      <c r="E1168" t="inlineStr">
        <is>
          <t>HUDIKSVALL</t>
        </is>
      </c>
      <c r="F1168" t="inlineStr">
        <is>
          <t>Kommuner</t>
        </is>
      </c>
      <c r="G1168" t="n">
        <v>0.3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33704-2023</t>
        </is>
      </c>
      <c r="B1169" s="1" t="n">
        <v>45132.78238425926</v>
      </c>
      <c r="C1169" s="1" t="n">
        <v>45955</v>
      </c>
      <c r="D1169" t="inlineStr">
        <is>
          <t>GÄVLEBORGS LÄN</t>
        </is>
      </c>
      <c r="E1169" t="inlineStr">
        <is>
          <t>HUDIKSVALL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37804-2025</t>
        </is>
      </c>
      <c r="B1170" s="1" t="n">
        <v>45881.34737268519</v>
      </c>
      <c r="C1170" s="1" t="n">
        <v>45955</v>
      </c>
      <c r="D1170" t="inlineStr">
        <is>
          <t>GÄVLEBORGS LÄN</t>
        </is>
      </c>
      <c r="E1170" t="inlineStr">
        <is>
          <t>HUDIKSVALL</t>
        </is>
      </c>
      <c r="F1170" t="inlineStr">
        <is>
          <t>Holmen skog AB</t>
        </is>
      </c>
      <c r="G1170" t="n">
        <v>25.3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49713-2022</t>
        </is>
      </c>
      <c r="B1171" s="1" t="n">
        <v>44862</v>
      </c>
      <c r="C1171" s="1" t="n">
        <v>45955</v>
      </c>
      <c r="D1171" t="inlineStr">
        <is>
          <t>GÄVLEBORGS LÄN</t>
        </is>
      </c>
      <c r="E1171" t="inlineStr">
        <is>
          <t>HUDIKSVALL</t>
        </is>
      </c>
      <c r="G1171" t="n">
        <v>3.1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23921-2023</t>
        </is>
      </c>
      <c r="B1172" s="1" t="n">
        <v>45078</v>
      </c>
      <c r="C1172" s="1" t="n">
        <v>45955</v>
      </c>
      <c r="D1172" t="inlineStr">
        <is>
          <t>GÄVLEBORGS LÄN</t>
        </is>
      </c>
      <c r="E1172" t="inlineStr">
        <is>
          <t>HUDIKSVALL</t>
        </is>
      </c>
      <c r="F1172" t="inlineStr">
        <is>
          <t>Holmen skog AB</t>
        </is>
      </c>
      <c r="G1172" t="n">
        <v>8.6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13484-2023</t>
        </is>
      </c>
      <c r="B1173" s="1" t="n">
        <v>45005</v>
      </c>
      <c r="C1173" s="1" t="n">
        <v>45955</v>
      </c>
      <c r="D1173" t="inlineStr">
        <is>
          <t>GÄVLEBORGS LÄN</t>
        </is>
      </c>
      <c r="E1173" t="inlineStr">
        <is>
          <t>HUDIKSVALL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61785-2024</t>
        </is>
      </c>
      <c r="B1174" s="1" t="n">
        <v>45649.47710648148</v>
      </c>
      <c r="C1174" s="1" t="n">
        <v>45955</v>
      </c>
      <c r="D1174" t="inlineStr">
        <is>
          <t>GÄVLEBORGS LÄN</t>
        </is>
      </c>
      <c r="E1174" t="inlineStr">
        <is>
          <t>HUDIKSVALL</t>
        </is>
      </c>
      <c r="G1174" t="n">
        <v>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61792-2024</t>
        </is>
      </c>
      <c r="B1175" s="1" t="n">
        <v>45649</v>
      </c>
      <c r="C1175" s="1" t="n">
        <v>45955</v>
      </c>
      <c r="D1175" t="inlineStr">
        <is>
          <t>GÄVLEBORGS LÄN</t>
        </is>
      </c>
      <c r="E1175" t="inlineStr">
        <is>
          <t>HUDIKSVALL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15233-2023</t>
        </is>
      </c>
      <c r="B1176" s="1" t="n">
        <v>45019.34851851852</v>
      </c>
      <c r="C1176" s="1" t="n">
        <v>45955</v>
      </c>
      <c r="D1176" t="inlineStr">
        <is>
          <t>GÄVLEBORGS LÄN</t>
        </is>
      </c>
      <c r="E1176" t="inlineStr">
        <is>
          <t>HUDIKSVALL</t>
        </is>
      </c>
      <c r="F1176" t="inlineStr">
        <is>
          <t>Holmen skog AB</t>
        </is>
      </c>
      <c r="G1176" t="n">
        <v>4.8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34982-2024</t>
        </is>
      </c>
      <c r="B1177" s="1" t="n">
        <v>45527.54805555556</v>
      </c>
      <c r="C1177" s="1" t="n">
        <v>45955</v>
      </c>
      <c r="D1177" t="inlineStr">
        <is>
          <t>GÄVLEBORGS LÄN</t>
        </is>
      </c>
      <c r="E1177" t="inlineStr">
        <is>
          <t>HUDIKSVALL</t>
        </is>
      </c>
      <c r="G1177" t="n">
        <v>1.5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20208-2023</t>
        </is>
      </c>
      <c r="B1178" s="1" t="n">
        <v>45055.60613425926</v>
      </c>
      <c r="C1178" s="1" t="n">
        <v>45955</v>
      </c>
      <c r="D1178" t="inlineStr">
        <is>
          <t>GÄVLEBORGS LÄN</t>
        </is>
      </c>
      <c r="E1178" t="inlineStr">
        <is>
          <t>HUDIKSVALL</t>
        </is>
      </c>
      <c r="G1178" t="n">
        <v>2.2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7532-2025</t>
        </is>
      </c>
      <c r="B1179" s="1" t="n">
        <v>45705.560625</v>
      </c>
      <c r="C1179" s="1" t="n">
        <v>45955</v>
      </c>
      <c r="D1179" t="inlineStr">
        <is>
          <t>GÄVLEBORGS LÄN</t>
        </is>
      </c>
      <c r="E1179" t="inlineStr">
        <is>
          <t>HUDIKSVALL</t>
        </is>
      </c>
      <c r="F1179" t="inlineStr">
        <is>
          <t>Holmen skog AB</t>
        </is>
      </c>
      <c r="G1179" t="n">
        <v>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37862-2025</t>
        </is>
      </c>
      <c r="B1180" s="1" t="n">
        <v>45881.46546296297</v>
      </c>
      <c r="C1180" s="1" t="n">
        <v>45955</v>
      </c>
      <c r="D1180" t="inlineStr">
        <is>
          <t>GÄVLEBORGS LÄN</t>
        </is>
      </c>
      <c r="E1180" t="inlineStr">
        <is>
          <t>HUDIKSVALL</t>
        </is>
      </c>
      <c r="F1180" t="inlineStr">
        <is>
          <t>Holmen skog AB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55460-2024</t>
        </is>
      </c>
      <c r="B1181" s="1" t="n">
        <v>45622</v>
      </c>
      <c r="C1181" s="1" t="n">
        <v>45955</v>
      </c>
      <c r="D1181" t="inlineStr">
        <is>
          <t>GÄVLEBORGS LÄN</t>
        </is>
      </c>
      <c r="E1181" t="inlineStr">
        <is>
          <t>HUDIKSVALL</t>
        </is>
      </c>
      <c r="F1181" t="inlineStr">
        <is>
          <t>Holmen skog AB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29905-2024</t>
        </is>
      </c>
      <c r="B1182" s="1" t="n">
        <v>45487</v>
      </c>
      <c r="C1182" s="1" t="n">
        <v>45955</v>
      </c>
      <c r="D1182" t="inlineStr">
        <is>
          <t>GÄVLEBORGS LÄN</t>
        </is>
      </c>
      <c r="E1182" t="inlineStr">
        <is>
          <t>HUDIKSVALL</t>
        </is>
      </c>
      <c r="F1182" t="inlineStr">
        <is>
          <t>Holmen skog AB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47149-2024</t>
        </is>
      </c>
      <c r="B1183" s="1" t="n">
        <v>45586.59251157408</v>
      </c>
      <c r="C1183" s="1" t="n">
        <v>45955</v>
      </c>
      <c r="D1183" t="inlineStr">
        <is>
          <t>GÄVLEBORGS LÄN</t>
        </is>
      </c>
      <c r="E1183" t="inlineStr">
        <is>
          <t>HUDIKSVALL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63414-2023</t>
        </is>
      </c>
      <c r="B1184" s="1" t="n">
        <v>45274.53872685185</v>
      </c>
      <c r="C1184" s="1" t="n">
        <v>45955</v>
      </c>
      <c r="D1184" t="inlineStr">
        <is>
          <t>GÄVLEBORGS LÄN</t>
        </is>
      </c>
      <c r="E1184" t="inlineStr">
        <is>
          <t>HUDIKSVALL</t>
        </is>
      </c>
      <c r="G1184" t="n">
        <v>9.1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47059-2024</t>
        </is>
      </c>
      <c r="B1185" s="1" t="n">
        <v>45586.46855324074</v>
      </c>
      <c r="C1185" s="1" t="n">
        <v>45955</v>
      </c>
      <c r="D1185" t="inlineStr">
        <is>
          <t>GÄVLEBORGS LÄN</t>
        </is>
      </c>
      <c r="E1185" t="inlineStr">
        <is>
          <t>HUDIKSVALL</t>
        </is>
      </c>
      <c r="G1185" t="n">
        <v>18.2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24372-2023</t>
        </is>
      </c>
      <c r="B1186" s="1" t="n">
        <v>45082</v>
      </c>
      <c r="C1186" s="1" t="n">
        <v>45955</v>
      </c>
      <c r="D1186" t="inlineStr">
        <is>
          <t>GÄVLEBORGS LÄN</t>
        </is>
      </c>
      <c r="E1186" t="inlineStr">
        <is>
          <t>HUDIKSVALL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5622-2025</t>
        </is>
      </c>
      <c r="B1187" s="1" t="n">
        <v>45693.63630787037</v>
      </c>
      <c r="C1187" s="1" t="n">
        <v>45955</v>
      </c>
      <c r="D1187" t="inlineStr">
        <is>
          <t>GÄVLEBORGS LÄN</t>
        </is>
      </c>
      <c r="E1187" t="inlineStr">
        <is>
          <t>HUDIKSVALL</t>
        </is>
      </c>
      <c r="G1187" t="n">
        <v>2.6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21251-2023</t>
        </is>
      </c>
      <c r="B1188" s="1" t="n">
        <v>45062</v>
      </c>
      <c r="C1188" s="1" t="n">
        <v>45955</v>
      </c>
      <c r="D1188" t="inlineStr">
        <is>
          <t>GÄVLEBORGS LÄN</t>
        </is>
      </c>
      <c r="E1188" t="inlineStr">
        <is>
          <t>HUDIKSVALL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46076-2025</t>
        </is>
      </c>
      <c r="B1189" s="1" t="n">
        <v>45924.50258101852</v>
      </c>
      <c r="C1189" s="1" t="n">
        <v>45955</v>
      </c>
      <c r="D1189" t="inlineStr">
        <is>
          <t>GÄVLEBORGS LÄN</t>
        </is>
      </c>
      <c r="E1189" t="inlineStr">
        <is>
          <t>HUDIKSVALL</t>
        </is>
      </c>
      <c r="G1189" t="n">
        <v>2.4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45723-2025</t>
        </is>
      </c>
      <c r="B1190" s="1" t="n">
        <v>45923.45673611111</v>
      </c>
      <c r="C1190" s="1" t="n">
        <v>45955</v>
      </c>
      <c r="D1190" t="inlineStr">
        <is>
          <t>GÄVLEBORGS LÄN</t>
        </is>
      </c>
      <c r="E1190" t="inlineStr">
        <is>
          <t>HUDIKSVALL</t>
        </is>
      </c>
      <c r="G1190" t="n">
        <v>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18657-2023</t>
        </is>
      </c>
      <c r="B1191" s="1" t="n">
        <v>45043.5578587963</v>
      </c>
      <c r="C1191" s="1" t="n">
        <v>45955</v>
      </c>
      <c r="D1191" t="inlineStr">
        <is>
          <t>GÄVLEBORGS LÄN</t>
        </is>
      </c>
      <c r="E1191" t="inlineStr">
        <is>
          <t>HUDIKSVALL</t>
        </is>
      </c>
      <c r="F1191" t="inlineStr">
        <is>
          <t>Holmen skog AB</t>
        </is>
      </c>
      <c r="G1191" t="n">
        <v>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363-2024</t>
        </is>
      </c>
      <c r="B1192" s="1" t="n">
        <v>45295.92835648148</v>
      </c>
      <c r="C1192" s="1" t="n">
        <v>45955</v>
      </c>
      <c r="D1192" t="inlineStr">
        <is>
          <t>GÄVLEBORGS LÄN</t>
        </is>
      </c>
      <c r="E1192" t="inlineStr">
        <is>
          <t>HUDIKSVALL</t>
        </is>
      </c>
      <c r="G1192" t="n">
        <v>13.3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365-2024</t>
        </is>
      </c>
      <c r="B1193" s="1" t="n">
        <v>45295.92863425926</v>
      </c>
      <c r="C1193" s="1" t="n">
        <v>45955</v>
      </c>
      <c r="D1193" t="inlineStr">
        <is>
          <t>GÄVLEBORGS LÄN</t>
        </is>
      </c>
      <c r="E1193" t="inlineStr">
        <is>
          <t>HUDIKSVALL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48593-2024</t>
        </is>
      </c>
      <c r="B1194" s="1" t="n">
        <v>45593.43715277778</v>
      </c>
      <c r="C1194" s="1" t="n">
        <v>45955</v>
      </c>
      <c r="D1194" t="inlineStr">
        <is>
          <t>GÄVLEBORGS LÄN</t>
        </is>
      </c>
      <c r="E1194" t="inlineStr">
        <is>
          <t>HUDIKSVALL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2999-2025</t>
        </is>
      </c>
      <c r="B1195" s="1" t="n">
        <v>45678.54983796296</v>
      </c>
      <c r="C1195" s="1" t="n">
        <v>45955</v>
      </c>
      <c r="D1195" t="inlineStr">
        <is>
          <t>GÄVLEBORGS LÄN</t>
        </is>
      </c>
      <c r="E1195" t="inlineStr">
        <is>
          <t>HUDIKSVALL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9804-2025</t>
        </is>
      </c>
      <c r="B1196" s="1" t="n">
        <v>45716.55760416666</v>
      </c>
      <c r="C1196" s="1" t="n">
        <v>45955</v>
      </c>
      <c r="D1196" t="inlineStr">
        <is>
          <t>GÄVLEBORGS LÄN</t>
        </is>
      </c>
      <c r="E1196" t="inlineStr">
        <is>
          <t>HUDIKSVALL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6985-2025</t>
        </is>
      </c>
      <c r="B1197" s="1" t="n">
        <v>45701.56611111111</v>
      </c>
      <c r="C1197" s="1" t="n">
        <v>45955</v>
      </c>
      <c r="D1197" t="inlineStr">
        <is>
          <t>GÄVLEBORGS LÄN</t>
        </is>
      </c>
      <c r="E1197" t="inlineStr">
        <is>
          <t>HUDIKSVALL</t>
        </is>
      </c>
      <c r="G1197" t="n">
        <v>6.7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45221-2023</t>
        </is>
      </c>
      <c r="B1198" s="1" t="n">
        <v>45191.57886574074</v>
      </c>
      <c r="C1198" s="1" t="n">
        <v>45955</v>
      </c>
      <c r="D1198" t="inlineStr">
        <is>
          <t>GÄVLEBORGS LÄN</t>
        </is>
      </c>
      <c r="E1198" t="inlineStr">
        <is>
          <t>HUDIKSVALL</t>
        </is>
      </c>
      <c r="F1198" t="inlineStr">
        <is>
          <t>Holmen skog AB</t>
        </is>
      </c>
      <c r="G1198" t="n">
        <v>1.2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19190-2025</t>
        </is>
      </c>
      <c r="B1199" s="1" t="n">
        <v>45767</v>
      </c>
      <c r="C1199" s="1" t="n">
        <v>45955</v>
      </c>
      <c r="D1199" t="inlineStr">
        <is>
          <t>GÄVLEBORGS LÄN</t>
        </is>
      </c>
      <c r="E1199" t="inlineStr">
        <is>
          <t>HUDIKSVALL</t>
        </is>
      </c>
      <c r="G1199" t="n">
        <v>1.5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473-2024</t>
        </is>
      </c>
      <c r="B1200" s="1" t="n">
        <v>45297</v>
      </c>
      <c r="C1200" s="1" t="n">
        <v>45955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Holmen skog AB</t>
        </is>
      </c>
      <c r="G1200" t="n">
        <v>1.6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45851-2025</t>
        </is>
      </c>
      <c r="B1201" s="1" t="n">
        <v>45923.62560185185</v>
      </c>
      <c r="C1201" s="1" t="n">
        <v>45955</v>
      </c>
      <c r="D1201" t="inlineStr">
        <is>
          <t>GÄVLEBORGS LÄN</t>
        </is>
      </c>
      <c r="E1201" t="inlineStr">
        <is>
          <t>HUDIKSVALL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28853-2024</t>
        </is>
      </c>
      <c r="B1202" s="1" t="n">
        <v>45478.82053240741</v>
      </c>
      <c r="C1202" s="1" t="n">
        <v>45955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4062-2025</t>
        </is>
      </c>
      <c r="B1203" s="1" t="n">
        <v>45684.63040509259</v>
      </c>
      <c r="C1203" s="1" t="n">
        <v>45955</v>
      </c>
      <c r="D1203" t="inlineStr">
        <is>
          <t>GÄVLEBORGS LÄN</t>
        </is>
      </c>
      <c r="E1203" t="inlineStr">
        <is>
          <t>HUDIKSVALL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45725-2023</t>
        </is>
      </c>
      <c r="B1204" s="1" t="n">
        <v>45195</v>
      </c>
      <c r="C1204" s="1" t="n">
        <v>45955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Holmen skog AB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60736-2023</t>
        </is>
      </c>
      <c r="B1205" s="1" t="n">
        <v>45260.55894675926</v>
      </c>
      <c r="C1205" s="1" t="n">
        <v>45955</v>
      </c>
      <c r="D1205" t="inlineStr">
        <is>
          <t>GÄVLEBORGS LÄN</t>
        </is>
      </c>
      <c r="E1205" t="inlineStr">
        <is>
          <t>HUDIKSVALL</t>
        </is>
      </c>
      <c r="F1205" t="inlineStr">
        <is>
          <t>Holmen skog AB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21880-2023</t>
        </is>
      </c>
      <c r="B1206" s="1" t="n">
        <v>45068</v>
      </c>
      <c r="C1206" s="1" t="n">
        <v>45955</v>
      </c>
      <c r="D1206" t="inlineStr">
        <is>
          <t>GÄVLEBORGS LÄN</t>
        </is>
      </c>
      <c r="E1206" t="inlineStr">
        <is>
          <t>HUDIKSVALL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40332-2024</t>
        </is>
      </c>
      <c r="B1207" s="1" t="n">
        <v>45555.31811342593</v>
      </c>
      <c r="C1207" s="1" t="n">
        <v>45955</v>
      </c>
      <c r="D1207" t="inlineStr">
        <is>
          <t>GÄVLEBORGS LÄN</t>
        </is>
      </c>
      <c r="E1207" t="inlineStr">
        <is>
          <t>HUDIKSVALL</t>
        </is>
      </c>
      <c r="F1207" t="inlineStr">
        <is>
          <t>Naturvårdsverket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7992-2024</t>
        </is>
      </c>
      <c r="B1208" s="1" t="n">
        <v>45350.63182870371</v>
      </c>
      <c r="C1208" s="1" t="n">
        <v>45955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38077-2025</t>
        </is>
      </c>
      <c r="B1209" s="1" t="n">
        <v>45882.4669212963</v>
      </c>
      <c r="C1209" s="1" t="n">
        <v>45955</v>
      </c>
      <c r="D1209" t="inlineStr">
        <is>
          <t>GÄVLEBORGS LÄN</t>
        </is>
      </c>
      <c r="E1209" t="inlineStr">
        <is>
          <t>HUDIKSVALL</t>
        </is>
      </c>
      <c r="G1209" t="n">
        <v>4.5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45738-2025</t>
        </is>
      </c>
      <c r="B1210" s="1" t="n">
        <v>45923.46806712963</v>
      </c>
      <c r="C1210" s="1" t="n">
        <v>45955</v>
      </c>
      <c r="D1210" t="inlineStr">
        <is>
          <t>GÄVLEBORGS LÄN</t>
        </is>
      </c>
      <c r="E1210" t="inlineStr">
        <is>
          <t>HUDIKSVALL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56366-2024</t>
        </is>
      </c>
      <c r="B1211" s="1" t="n">
        <v>45625</v>
      </c>
      <c r="C1211" s="1" t="n">
        <v>45955</v>
      </c>
      <c r="D1211" t="inlineStr">
        <is>
          <t>GÄVLEBORGS LÄN</t>
        </is>
      </c>
      <c r="E1211" t="inlineStr">
        <is>
          <t>HUDIKSVALL</t>
        </is>
      </c>
      <c r="G1211" t="n">
        <v>5.7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9546-2025</t>
        </is>
      </c>
      <c r="B1212" s="1" t="n">
        <v>45715.59042824074</v>
      </c>
      <c r="C1212" s="1" t="n">
        <v>45955</v>
      </c>
      <c r="D1212" t="inlineStr">
        <is>
          <t>GÄVLEBORGS LÄN</t>
        </is>
      </c>
      <c r="E1212" t="inlineStr">
        <is>
          <t>HUDIKSVALL</t>
        </is>
      </c>
      <c r="F1212" t="inlineStr">
        <is>
          <t>Holmen skog AB</t>
        </is>
      </c>
      <c r="G1212" t="n">
        <v>29.4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29004-2024</t>
        </is>
      </c>
      <c r="B1213" s="1" t="n">
        <v>45481.53094907408</v>
      </c>
      <c r="C1213" s="1" t="n">
        <v>45955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56277-2024</t>
        </is>
      </c>
      <c r="B1214" s="1" t="n">
        <v>45624.66956018518</v>
      </c>
      <c r="C1214" s="1" t="n">
        <v>45955</v>
      </c>
      <c r="D1214" t="inlineStr">
        <is>
          <t>GÄVLEBORGS LÄN</t>
        </is>
      </c>
      <c r="E1214" t="inlineStr">
        <is>
          <t>HUDIKSVALL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52656-2024</t>
        </is>
      </c>
      <c r="B1215" s="1" t="n">
        <v>45610.35722222222</v>
      </c>
      <c r="C1215" s="1" t="n">
        <v>45955</v>
      </c>
      <c r="D1215" t="inlineStr">
        <is>
          <t>GÄVLEBORGS LÄN</t>
        </is>
      </c>
      <c r="E1215" t="inlineStr">
        <is>
          <t>HUDIKSVALL</t>
        </is>
      </c>
      <c r="G1215" t="n">
        <v>15.6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56215-2024</t>
        </is>
      </c>
      <c r="B1216" s="1" t="n">
        <v>45624</v>
      </c>
      <c r="C1216" s="1" t="n">
        <v>45955</v>
      </c>
      <c r="D1216" t="inlineStr">
        <is>
          <t>GÄVLEBORGS LÄN</t>
        </is>
      </c>
      <c r="E1216" t="inlineStr">
        <is>
          <t>HUDIKSVALL</t>
        </is>
      </c>
      <c r="F1216" t="inlineStr">
        <is>
          <t>Holmen skog AB</t>
        </is>
      </c>
      <c r="G1216" t="n">
        <v>1.6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6274-2025</t>
        </is>
      </c>
      <c r="B1217" s="1" t="n">
        <v>45698.61483796296</v>
      </c>
      <c r="C1217" s="1" t="n">
        <v>45955</v>
      </c>
      <c r="D1217" t="inlineStr">
        <is>
          <t>GÄVLEBORGS LÄN</t>
        </is>
      </c>
      <c r="E1217" t="inlineStr">
        <is>
          <t>HUDIKSVALL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35805-2024</t>
        </is>
      </c>
      <c r="B1218" s="1" t="n">
        <v>45532</v>
      </c>
      <c r="C1218" s="1" t="n">
        <v>45955</v>
      </c>
      <c r="D1218" t="inlineStr">
        <is>
          <t>GÄVLEBORGS LÄN</t>
        </is>
      </c>
      <c r="E1218" t="inlineStr">
        <is>
          <t>HUDIKSVALL</t>
        </is>
      </c>
      <c r="G1218" t="n">
        <v>1.5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13853-2025</t>
        </is>
      </c>
      <c r="B1219" s="1" t="n">
        <v>45737.56875</v>
      </c>
      <c r="C1219" s="1" t="n">
        <v>45955</v>
      </c>
      <c r="D1219" t="inlineStr">
        <is>
          <t>GÄVLEBORGS LÄN</t>
        </is>
      </c>
      <c r="E1219" t="inlineStr">
        <is>
          <t>HUDIKSVALL</t>
        </is>
      </c>
      <c r="G1219" t="n">
        <v>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4774-2025</t>
        </is>
      </c>
      <c r="B1220" s="1" t="n">
        <v>45688.50829861111</v>
      </c>
      <c r="C1220" s="1" t="n">
        <v>45955</v>
      </c>
      <c r="D1220" t="inlineStr">
        <is>
          <t>GÄVLEBORGS LÄN</t>
        </is>
      </c>
      <c r="E1220" t="inlineStr">
        <is>
          <t>HUDIKSVALL</t>
        </is>
      </c>
      <c r="G1220" t="n">
        <v>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18084-2021</t>
        </is>
      </c>
      <c r="B1221" s="1" t="n">
        <v>44302.45947916667</v>
      </c>
      <c r="C1221" s="1" t="n">
        <v>45955</v>
      </c>
      <c r="D1221" t="inlineStr">
        <is>
          <t>GÄVLEBORGS LÄN</t>
        </is>
      </c>
      <c r="E1221" t="inlineStr">
        <is>
          <t>HUDIKSVALL</t>
        </is>
      </c>
      <c r="G1221" t="n">
        <v>2.1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22976-2024</t>
        </is>
      </c>
      <c r="B1222" s="1" t="n">
        <v>45449.8512962963</v>
      </c>
      <c r="C1222" s="1" t="n">
        <v>45955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5.9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53553-2023</t>
        </is>
      </c>
      <c r="B1223" s="1" t="n">
        <v>45230</v>
      </c>
      <c r="C1223" s="1" t="n">
        <v>45955</v>
      </c>
      <c r="D1223" t="inlineStr">
        <is>
          <t>GÄVLEBORGS LÄN</t>
        </is>
      </c>
      <c r="E1223" t="inlineStr">
        <is>
          <t>HUDIKSVALL</t>
        </is>
      </c>
      <c r="F1223" t="inlineStr">
        <is>
          <t>Holmen skog AB</t>
        </is>
      </c>
      <c r="G1223" t="n">
        <v>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22136-2022</t>
        </is>
      </c>
      <c r="B1224" s="1" t="n">
        <v>44712</v>
      </c>
      <c r="C1224" s="1" t="n">
        <v>45955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Holmen skog AB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42128-2023</t>
        </is>
      </c>
      <c r="B1225" s="1" t="n">
        <v>45177</v>
      </c>
      <c r="C1225" s="1" t="n">
        <v>45955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9.1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22261-2024</t>
        </is>
      </c>
      <c r="B1226" s="1" t="n">
        <v>45446.49317129629</v>
      </c>
      <c r="C1226" s="1" t="n">
        <v>45955</v>
      </c>
      <c r="D1226" t="inlineStr">
        <is>
          <t>GÄVLEBORGS LÄN</t>
        </is>
      </c>
      <c r="E1226" t="inlineStr">
        <is>
          <t>HUDIKSVALL</t>
        </is>
      </c>
      <c r="G1226" t="n">
        <v>7.6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2418-2024</t>
        </is>
      </c>
      <c r="B1227" s="1" t="n">
        <v>45310.92701388889</v>
      </c>
      <c r="C1227" s="1" t="n">
        <v>45955</v>
      </c>
      <c r="D1227" t="inlineStr">
        <is>
          <t>GÄVLEBORGS LÄN</t>
        </is>
      </c>
      <c r="E1227" t="inlineStr">
        <is>
          <t>HUDIKSVALL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33138-2022</t>
        </is>
      </c>
      <c r="B1228" s="1" t="n">
        <v>44785.54732638889</v>
      </c>
      <c r="C1228" s="1" t="n">
        <v>45955</v>
      </c>
      <c r="D1228" t="inlineStr">
        <is>
          <t>GÄVLEBORGS LÄN</t>
        </is>
      </c>
      <c r="E1228" t="inlineStr">
        <is>
          <t>HUDIKSVALL</t>
        </is>
      </c>
      <c r="F1228" t="inlineStr">
        <is>
          <t>Holmen skog AB</t>
        </is>
      </c>
      <c r="G1228" t="n">
        <v>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54565-2021</t>
        </is>
      </c>
      <c r="B1229" s="1" t="n">
        <v>44473.57090277778</v>
      </c>
      <c r="C1229" s="1" t="n">
        <v>45955</v>
      </c>
      <c r="D1229" t="inlineStr">
        <is>
          <t>GÄVLEBORGS LÄN</t>
        </is>
      </c>
      <c r="E1229" t="inlineStr">
        <is>
          <t>HUDIKSVALL</t>
        </is>
      </c>
      <c r="F1229" t="inlineStr">
        <is>
          <t>Holmen skog AB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12526-2024</t>
        </is>
      </c>
      <c r="B1230" s="1" t="n">
        <v>45379.61818287037</v>
      </c>
      <c r="C1230" s="1" t="n">
        <v>45955</v>
      </c>
      <c r="D1230" t="inlineStr">
        <is>
          <t>GÄVLEBORGS LÄN</t>
        </is>
      </c>
      <c r="E1230" t="inlineStr">
        <is>
          <t>HUDIKSVALL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12545-2024</t>
        </is>
      </c>
      <c r="B1231" s="1" t="n">
        <v>45379</v>
      </c>
      <c r="C1231" s="1" t="n">
        <v>45955</v>
      </c>
      <c r="D1231" t="inlineStr">
        <is>
          <t>GÄVLEBORGS LÄN</t>
        </is>
      </c>
      <c r="E1231" t="inlineStr">
        <is>
          <t>HUDIKSVALL</t>
        </is>
      </c>
      <c r="G1231" t="n">
        <v>2.6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553-2025</t>
        </is>
      </c>
      <c r="B1232" s="1" t="n">
        <v>45664</v>
      </c>
      <c r="C1232" s="1" t="n">
        <v>45955</v>
      </c>
      <c r="D1232" t="inlineStr">
        <is>
          <t>GÄVLEBORGS LÄN</t>
        </is>
      </c>
      <c r="E1232" t="inlineStr">
        <is>
          <t>HUDIKSVALL</t>
        </is>
      </c>
      <c r="G1232" t="n">
        <v>2.4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10571-2025</t>
        </is>
      </c>
      <c r="B1233" s="1" t="n">
        <v>45721</v>
      </c>
      <c r="C1233" s="1" t="n">
        <v>45955</v>
      </c>
      <c r="D1233" t="inlineStr">
        <is>
          <t>GÄVLEBORGS LÄN</t>
        </is>
      </c>
      <c r="E1233" t="inlineStr">
        <is>
          <t>HUDIKSVALL</t>
        </is>
      </c>
      <c r="F1233" t="inlineStr">
        <is>
          <t>Holmen skog AB</t>
        </is>
      </c>
      <c r="G1233" t="n">
        <v>8.4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27620-2024</t>
        </is>
      </c>
      <c r="B1234" s="1" t="n">
        <v>45474.88189814815</v>
      </c>
      <c r="C1234" s="1" t="n">
        <v>45955</v>
      </c>
      <c r="D1234" t="inlineStr">
        <is>
          <t>GÄVLEBORGS LÄN</t>
        </is>
      </c>
      <c r="E1234" t="inlineStr">
        <is>
          <t>HUDIKSVALL</t>
        </is>
      </c>
      <c r="F1234" t="inlineStr">
        <is>
          <t>Holmen skog AB</t>
        </is>
      </c>
      <c r="G1234" t="n">
        <v>11.7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71408-2021</t>
        </is>
      </c>
      <c r="B1235" s="1" t="n">
        <v>44540.38681712963</v>
      </c>
      <c r="C1235" s="1" t="n">
        <v>45955</v>
      </c>
      <c r="D1235" t="inlineStr">
        <is>
          <t>GÄVLEBORGS LÄN</t>
        </is>
      </c>
      <c r="E1235" t="inlineStr">
        <is>
          <t>HUDIKSVALL</t>
        </is>
      </c>
      <c r="F1235" t="inlineStr">
        <is>
          <t>Holmen skog AB</t>
        </is>
      </c>
      <c r="G1235" t="n">
        <v>1.5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60750-2023</t>
        </is>
      </c>
      <c r="B1236" s="1" t="n">
        <v>45260.5928587963</v>
      </c>
      <c r="C1236" s="1" t="n">
        <v>45955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Holmen skog AB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10159-2025</t>
        </is>
      </c>
      <c r="B1237" s="1" t="n">
        <v>45719.64797453704</v>
      </c>
      <c r="C1237" s="1" t="n">
        <v>45955</v>
      </c>
      <c r="D1237" t="inlineStr">
        <is>
          <t>GÄVLEBORGS LÄN</t>
        </is>
      </c>
      <c r="E1237" t="inlineStr">
        <is>
          <t>HUDIKSVALL</t>
        </is>
      </c>
      <c r="F1237" t="inlineStr">
        <is>
          <t>Kommuner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18706-2024</t>
        </is>
      </c>
      <c r="B1238" s="1" t="n">
        <v>45426</v>
      </c>
      <c r="C1238" s="1" t="n">
        <v>45955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9.199999999999999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7496-2025</t>
        </is>
      </c>
      <c r="B1239" s="1" t="n">
        <v>45702</v>
      </c>
      <c r="C1239" s="1" t="n">
        <v>45955</v>
      </c>
      <c r="D1239" t="inlineStr">
        <is>
          <t>GÄVLEBORGS LÄN</t>
        </is>
      </c>
      <c r="E1239" t="inlineStr">
        <is>
          <t>HUDIKSVALL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60283-2022</t>
        </is>
      </c>
      <c r="B1240" s="1" t="n">
        <v>44910</v>
      </c>
      <c r="C1240" s="1" t="n">
        <v>45955</v>
      </c>
      <c r="D1240" t="inlineStr">
        <is>
          <t>GÄVLEBORGS LÄN</t>
        </is>
      </c>
      <c r="E1240" t="inlineStr">
        <is>
          <t>HUDIKSVALL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46579-2025</t>
        </is>
      </c>
      <c r="B1241" s="1" t="n">
        <v>45926.37582175926</v>
      </c>
      <c r="C1241" s="1" t="n">
        <v>45955</v>
      </c>
      <c r="D1241" t="inlineStr">
        <is>
          <t>GÄVLEBORGS LÄN</t>
        </is>
      </c>
      <c r="E1241" t="inlineStr">
        <is>
          <t>HUDIKSVALL</t>
        </is>
      </c>
      <c r="F1241" t="inlineStr">
        <is>
          <t>Holmen skog AB</t>
        </is>
      </c>
      <c r="G1241" t="n">
        <v>5.1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34983-2024</t>
        </is>
      </c>
      <c r="B1242" s="1" t="n">
        <v>45527.54850694445</v>
      </c>
      <c r="C1242" s="1" t="n">
        <v>45955</v>
      </c>
      <c r="D1242" t="inlineStr">
        <is>
          <t>GÄVLEBORGS LÄN</t>
        </is>
      </c>
      <c r="E1242" t="inlineStr">
        <is>
          <t>HUDIKSVALL</t>
        </is>
      </c>
      <c r="F1242" t="inlineStr">
        <is>
          <t>Holmen skog AB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38167-2024</t>
        </is>
      </c>
      <c r="B1243" s="1" t="n">
        <v>45545.45190972222</v>
      </c>
      <c r="C1243" s="1" t="n">
        <v>45955</v>
      </c>
      <c r="D1243" t="inlineStr">
        <is>
          <t>GÄVLEBORGS LÄN</t>
        </is>
      </c>
      <c r="E1243" t="inlineStr">
        <is>
          <t>HUDIKSVALL</t>
        </is>
      </c>
      <c r="F1243" t="inlineStr">
        <is>
          <t>Holmen skog AB</t>
        </is>
      </c>
      <c r="G1243" t="n">
        <v>3.8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60777-2024</t>
        </is>
      </c>
      <c r="B1244" s="1" t="n">
        <v>45644.58909722222</v>
      </c>
      <c r="C1244" s="1" t="n">
        <v>45955</v>
      </c>
      <c r="D1244" t="inlineStr">
        <is>
          <t>GÄVLEBORGS LÄN</t>
        </is>
      </c>
      <c r="E1244" t="inlineStr">
        <is>
          <t>HUDIKSVALL</t>
        </is>
      </c>
      <c r="G1244" t="n">
        <v>2.5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68730-2021</t>
        </is>
      </c>
      <c r="B1245" s="1" t="n">
        <v>44529.78263888889</v>
      </c>
      <c r="C1245" s="1" t="n">
        <v>45955</v>
      </c>
      <c r="D1245" t="inlineStr">
        <is>
          <t>GÄVLEBORGS LÄN</t>
        </is>
      </c>
      <c r="E1245" t="inlineStr">
        <is>
          <t>HUDIKSVALL</t>
        </is>
      </c>
      <c r="G1245" t="n">
        <v>4.4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65195-2023</t>
        </is>
      </c>
      <c r="B1246" s="1" t="n">
        <v>45289.39172453704</v>
      </c>
      <c r="C1246" s="1" t="n">
        <v>45955</v>
      </c>
      <c r="D1246" t="inlineStr">
        <is>
          <t>GÄVLEBORGS LÄN</t>
        </is>
      </c>
      <c r="E1246" t="inlineStr">
        <is>
          <t>HUDIKSVALL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46676-2025</t>
        </is>
      </c>
      <c r="B1247" s="1" t="n">
        <v>45926.54412037037</v>
      </c>
      <c r="C1247" s="1" t="n">
        <v>45955</v>
      </c>
      <c r="D1247" t="inlineStr">
        <is>
          <t>GÄVLEBORGS LÄN</t>
        </is>
      </c>
      <c r="E1247" t="inlineStr">
        <is>
          <t>HUDIKSVALL</t>
        </is>
      </c>
      <c r="G1247" t="n">
        <v>3.3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2651-2024</t>
        </is>
      </c>
      <c r="B1248" s="1" t="n">
        <v>45314.37082175926</v>
      </c>
      <c r="C1248" s="1" t="n">
        <v>45955</v>
      </c>
      <c r="D1248" t="inlineStr">
        <is>
          <t>GÄVLEBORGS LÄN</t>
        </is>
      </c>
      <c r="E1248" t="inlineStr">
        <is>
          <t>HUDIKSVALL</t>
        </is>
      </c>
      <c r="F1248" t="inlineStr">
        <is>
          <t>Holmen skog AB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2658-2024</t>
        </is>
      </c>
      <c r="B1249" s="1" t="n">
        <v>45314.37314814814</v>
      </c>
      <c r="C1249" s="1" t="n">
        <v>45955</v>
      </c>
      <c r="D1249" t="inlineStr">
        <is>
          <t>GÄVLEBORGS LÄN</t>
        </is>
      </c>
      <c r="E1249" t="inlineStr">
        <is>
          <t>HUDIKSVALL</t>
        </is>
      </c>
      <c r="F1249" t="inlineStr">
        <is>
          <t>Holmen skog AB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58942-2022</t>
        </is>
      </c>
      <c r="B1250" s="1" t="n">
        <v>44903</v>
      </c>
      <c r="C1250" s="1" t="n">
        <v>45955</v>
      </c>
      <c r="D1250" t="inlineStr">
        <is>
          <t>GÄVLEBORGS LÄN</t>
        </is>
      </c>
      <c r="E1250" t="inlineStr">
        <is>
          <t>HUDIKSVALL</t>
        </is>
      </c>
      <c r="F1250" t="inlineStr">
        <is>
          <t>Holmen skog AB</t>
        </is>
      </c>
      <c r="G1250" t="n">
        <v>5.7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12893-2024</t>
        </is>
      </c>
      <c r="B1251" s="1" t="n">
        <v>45385.36851851852</v>
      </c>
      <c r="C1251" s="1" t="n">
        <v>45955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Holmen skog AB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43007-2023</t>
        </is>
      </c>
      <c r="B1252" s="1" t="n">
        <v>45182.63752314815</v>
      </c>
      <c r="C1252" s="1" t="n">
        <v>45955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5.8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12393-2025</t>
        </is>
      </c>
      <c r="B1253" s="1" t="n">
        <v>45730.40202546296</v>
      </c>
      <c r="C1253" s="1" t="n">
        <v>45955</v>
      </c>
      <c r="D1253" t="inlineStr">
        <is>
          <t>GÄVLEBORGS LÄN</t>
        </is>
      </c>
      <c r="E1253" t="inlineStr">
        <is>
          <t>HUDIKSVALL</t>
        </is>
      </c>
      <c r="G1253" t="n">
        <v>3.2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43070-2024</t>
        </is>
      </c>
      <c r="B1254" s="1" t="n">
        <v>45567.47835648148</v>
      </c>
      <c r="C1254" s="1" t="n">
        <v>45955</v>
      </c>
      <c r="D1254" t="inlineStr">
        <is>
          <t>GÄVLEBORGS LÄN</t>
        </is>
      </c>
      <c r="E1254" t="inlineStr">
        <is>
          <t>HUDIKSVALL</t>
        </is>
      </c>
      <c r="G1254" t="n">
        <v>3.7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19227-2025</t>
        </is>
      </c>
      <c r="B1255" s="1" t="n">
        <v>45769.45020833334</v>
      </c>
      <c r="C1255" s="1" t="n">
        <v>45955</v>
      </c>
      <c r="D1255" t="inlineStr">
        <is>
          <t>GÄVLEBORGS LÄN</t>
        </is>
      </c>
      <c r="E1255" t="inlineStr">
        <is>
          <t>HUDIKSVALL</t>
        </is>
      </c>
      <c r="F1255" t="inlineStr">
        <is>
          <t>Holmen skog AB</t>
        </is>
      </c>
      <c r="G1255" t="n">
        <v>5.3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42239-2023</t>
        </is>
      </c>
      <c r="B1256" s="1" t="n">
        <v>45180</v>
      </c>
      <c r="C1256" s="1" t="n">
        <v>45955</v>
      </c>
      <c r="D1256" t="inlineStr">
        <is>
          <t>GÄVLEBORGS LÄN</t>
        </is>
      </c>
      <c r="E1256" t="inlineStr">
        <is>
          <t>HUDIKSVALL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54468-2024</t>
        </is>
      </c>
      <c r="B1257" s="1" t="n">
        <v>45617.54085648148</v>
      </c>
      <c r="C1257" s="1" t="n">
        <v>45955</v>
      </c>
      <c r="D1257" t="inlineStr">
        <is>
          <t>GÄVLEBORGS LÄN</t>
        </is>
      </c>
      <c r="E1257" t="inlineStr">
        <is>
          <t>HUDIKSVALL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54690-2024</t>
        </is>
      </c>
      <c r="B1258" s="1" t="n">
        <v>45618.37921296297</v>
      </c>
      <c r="C1258" s="1" t="n">
        <v>45955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62926-2023</t>
        </is>
      </c>
      <c r="B1259" s="1" t="n">
        <v>45272</v>
      </c>
      <c r="C1259" s="1" t="n">
        <v>45955</v>
      </c>
      <c r="D1259" t="inlineStr">
        <is>
          <t>GÄVLEBORGS LÄN</t>
        </is>
      </c>
      <c r="E1259" t="inlineStr">
        <is>
          <t>HUDIKSVALL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33591-2021</t>
        </is>
      </c>
      <c r="B1260" s="1" t="n">
        <v>44378</v>
      </c>
      <c r="C1260" s="1" t="n">
        <v>45955</v>
      </c>
      <c r="D1260" t="inlineStr">
        <is>
          <t>GÄVLEBORGS LÄN</t>
        </is>
      </c>
      <c r="E1260" t="inlineStr">
        <is>
          <t>HUDIKSVALL</t>
        </is>
      </c>
      <c r="F1260" t="inlineStr">
        <is>
          <t>Kyrkan</t>
        </is>
      </c>
      <c r="G1260" t="n">
        <v>16.5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56898-2023</t>
        </is>
      </c>
      <c r="B1261" s="1" t="n">
        <v>45244.5674537037</v>
      </c>
      <c r="C1261" s="1" t="n">
        <v>45955</v>
      </c>
      <c r="D1261" t="inlineStr">
        <is>
          <t>GÄVLEBORGS LÄN</t>
        </is>
      </c>
      <c r="E1261" t="inlineStr">
        <is>
          <t>HUDIKSVALL</t>
        </is>
      </c>
      <c r="F1261" t="inlineStr">
        <is>
          <t>Holmen skog AB</t>
        </is>
      </c>
      <c r="G1261" t="n">
        <v>1.1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20670-2022</t>
        </is>
      </c>
      <c r="B1262" s="1" t="n">
        <v>44700.65533564815</v>
      </c>
      <c r="C1262" s="1" t="n">
        <v>45955</v>
      </c>
      <c r="D1262" t="inlineStr">
        <is>
          <t>GÄVLEBORGS LÄN</t>
        </is>
      </c>
      <c r="E1262" t="inlineStr">
        <is>
          <t>HUDIKSVALL</t>
        </is>
      </c>
      <c r="F1262" t="inlineStr">
        <is>
          <t>Holmen skog AB</t>
        </is>
      </c>
      <c r="G1262" t="n">
        <v>11.9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461-2024</t>
        </is>
      </c>
      <c r="B1263" s="1" t="n">
        <v>45297</v>
      </c>
      <c r="C1263" s="1" t="n">
        <v>45955</v>
      </c>
      <c r="D1263" t="inlineStr">
        <is>
          <t>GÄVLEBORGS LÄN</t>
        </is>
      </c>
      <c r="E1263" t="inlineStr">
        <is>
          <t>HUDIKSVALL</t>
        </is>
      </c>
      <c r="G1263" t="n">
        <v>43.2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32631-2024</t>
        </is>
      </c>
      <c r="B1264" s="1" t="n">
        <v>45513.87604166667</v>
      </c>
      <c r="C1264" s="1" t="n">
        <v>45955</v>
      </c>
      <c r="D1264" t="inlineStr">
        <is>
          <t>GÄVLEBORGS LÄN</t>
        </is>
      </c>
      <c r="E1264" t="inlineStr">
        <is>
          <t>HUDIKSVALL</t>
        </is>
      </c>
      <c r="F1264" t="inlineStr">
        <is>
          <t>Holmen skog AB</t>
        </is>
      </c>
      <c r="G1264" t="n">
        <v>3.5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31117-2024</t>
        </is>
      </c>
      <c r="B1265" s="1" t="n">
        <v>45502.57020833333</v>
      </c>
      <c r="C1265" s="1" t="n">
        <v>45955</v>
      </c>
      <c r="D1265" t="inlineStr">
        <is>
          <t>GÄVLEBORGS LÄN</t>
        </is>
      </c>
      <c r="E1265" t="inlineStr">
        <is>
          <t>HUDIKSVALL</t>
        </is>
      </c>
      <c r="F1265" t="inlineStr">
        <is>
          <t>Holmen skog AB</t>
        </is>
      </c>
      <c r="G1265" t="n">
        <v>10.9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31119-2024</t>
        </is>
      </c>
      <c r="B1266" s="1" t="n">
        <v>45502.57400462963</v>
      </c>
      <c r="C1266" s="1" t="n">
        <v>45955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3.1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3942-2023</t>
        </is>
      </c>
      <c r="B1267" s="1" t="n">
        <v>44952</v>
      </c>
      <c r="C1267" s="1" t="n">
        <v>45955</v>
      </c>
      <c r="D1267" t="inlineStr">
        <is>
          <t>GÄVLEBORGS LÄN</t>
        </is>
      </c>
      <c r="E1267" t="inlineStr">
        <is>
          <t>HUDIKSVALL</t>
        </is>
      </c>
      <c r="G1267" t="n">
        <v>1.9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4605-2023</t>
        </is>
      </c>
      <c r="B1268" s="1" t="n">
        <v>44956.92472222223</v>
      </c>
      <c r="C1268" s="1" t="n">
        <v>45955</v>
      </c>
      <c r="D1268" t="inlineStr">
        <is>
          <t>GÄVLEBORGS LÄN</t>
        </is>
      </c>
      <c r="E1268" t="inlineStr">
        <is>
          <t>HUDIKSVALL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10190-2023</t>
        </is>
      </c>
      <c r="B1269" s="1" t="n">
        <v>44986</v>
      </c>
      <c r="C1269" s="1" t="n">
        <v>45955</v>
      </c>
      <c r="D1269" t="inlineStr">
        <is>
          <t>GÄVLEBORGS LÄN</t>
        </is>
      </c>
      <c r="E1269" t="inlineStr">
        <is>
          <t>HUDIKSVALL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1377-2022</t>
        </is>
      </c>
      <c r="B1270" s="1" t="n">
        <v>44573</v>
      </c>
      <c r="C1270" s="1" t="n">
        <v>45955</v>
      </c>
      <c r="D1270" t="inlineStr">
        <is>
          <t>GÄVLEBORGS LÄN</t>
        </is>
      </c>
      <c r="E1270" t="inlineStr">
        <is>
          <t>HUDIKSVALL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816-2022</t>
        </is>
      </c>
      <c r="B1271" s="1" t="n">
        <v>44571</v>
      </c>
      <c r="C1271" s="1" t="n">
        <v>45955</v>
      </c>
      <c r="D1271" t="inlineStr">
        <is>
          <t>GÄVLEBORGS LÄN</t>
        </is>
      </c>
      <c r="E1271" t="inlineStr">
        <is>
          <t>HUDIKSVALL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47472-2023</t>
        </is>
      </c>
      <c r="B1272" s="1" t="n">
        <v>45202.92271990741</v>
      </c>
      <c r="C1272" s="1" t="n">
        <v>45955</v>
      </c>
      <c r="D1272" t="inlineStr">
        <is>
          <t>GÄVLEBORGS LÄN</t>
        </is>
      </c>
      <c r="E1272" t="inlineStr">
        <is>
          <t>HUDIKSVALL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60500-2022</t>
        </is>
      </c>
      <c r="B1273" s="1" t="n">
        <v>44911</v>
      </c>
      <c r="C1273" s="1" t="n">
        <v>45955</v>
      </c>
      <c r="D1273" t="inlineStr">
        <is>
          <t>GÄVLEBORGS LÄN</t>
        </is>
      </c>
      <c r="E1273" t="inlineStr">
        <is>
          <t>HUDIKSVALL</t>
        </is>
      </c>
      <c r="F1273" t="inlineStr">
        <is>
          <t>Holmen skog AB</t>
        </is>
      </c>
      <c r="G1273" t="n">
        <v>1.9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18985-2025</t>
        </is>
      </c>
      <c r="B1274" s="1" t="n">
        <v>45764.56071759259</v>
      </c>
      <c r="C1274" s="1" t="n">
        <v>45955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8.1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43216-2024</t>
        </is>
      </c>
      <c r="B1275" s="1" t="n">
        <v>45567.79040509259</v>
      </c>
      <c r="C1275" s="1" t="n">
        <v>45955</v>
      </c>
      <c r="D1275" t="inlineStr">
        <is>
          <t>GÄVLEBORGS LÄN</t>
        </is>
      </c>
      <c r="E1275" t="inlineStr">
        <is>
          <t>HUDIKSVALL</t>
        </is>
      </c>
      <c r="F1275" t="inlineStr">
        <is>
          <t>Holmen skog AB</t>
        </is>
      </c>
      <c r="G1275" t="n">
        <v>22.4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18825-2024</t>
        </is>
      </c>
      <c r="B1276" s="1" t="n">
        <v>45426</v>
      </c>
      <c r="C1276" s="1" t="n">
        <v>45955</v>
      </c>
      <c r="D1276" t="inlineStr">
        <is>
          <t>GÄVLEBORGS LÄN</t>
        </is>
      </c>
      <c r="E1276" t="inlineStr">
        <is>
          <t>HUDIKSVALL</t>
        </is>
      </c>
      <c r="G1276" t="n">
        <v>0.3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18832-2024</t>
        </is>
      </c>
      <c r="B1277" s="1" t="n">
        <v>45426</v>
      </c>
      <c r="C1277" s="1" t="n">
        <v>45955</v>
      </c>
      <c r="D1277" t="inlineStr">
        <is>
          <t>GÄVLEBORGS LÄN</t>
        </is>
      </c>
      <c r="E1277" t="inlineStr">
        <is>
          <t>HUDIKSVALL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56813-2022</t>
        </is>
      </c>
      <c r="B1278" s="1" t="n">
        <v>44894.44023148148</v>
      </c>
      <c r="C1278" s="1" t="n">
        <v>45955</v>
      </c>
      <c r="D1278" t="inlineStr">
        <is>
          <t>GÄVLEBORGS LÄN</t>
        </is>
      </c>
      <c r="E1278" t="inlineStr">
        <is>
          <t>HUDIKSVALL</t>
        </is>
      </c>
      <c r="F1278" t="inlineStr">
        <is>
          <t>Kommuner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10332-2023</t>
        </is>
      </c>
      <c r="B1279" s="1" t="n">
        <v>44987</v>
      </c>
      <c r="C1279" s="1" t="n">
        <v>45955</v>
      </c>
      <c r="D1279" t="inlineStr">
        <is>
          <t>GÄVLEBORGS LÄN</t>
        </is>
      </c>
      <c r="E1279" t="inlineStr">
        <is>
          <t>HUDIKSVALL</t>
        </is>
      </c>
      <c r="F1279" t="inlineStr">
        <is>
          <t>Holmen skog AB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44227-2024</t>
        </is>
      </c>
      <c r="B1280" s="1" t="n">
        <v>45573.39623842593</v>
      </c>
      <c r="C1280" s="1" t="n">
        <v>45955</v>
      </c>
      <c r="D1280" t="inlineStr">
        <is>
          <t>GÄVLEBORGS LÄN</t>
        </is>
      </c>
      <c r="E1280" t="inlineStr">
        <is>
          <t>HUDIKSVALL</t>
        </is>
      </c>
      <c r="G1280" t="n">
        <v>2.7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41191-2024</t>
        </is>
      </c>
      <c r="B1281" s="1" t="n">
        <v>45559.50726851852</v>
      </c>
      <c r="C1281" s="1" t="n">
        <v>45955</v>
      </c>
      <c r="D1281" t="inlineStr">
        <is>
          <t>GÄVLEBORGS LÄN</t>
        </is>
      </c>
      <c r="E1281" t="inlineStr">
        <is>
          <t>HUDIKSVALL</t>
        </is>
      </c>
      <c r="F1281" t="inlineStr">
        <is>
          <t>Holmen skog AB</t>
        </is>
      </c>
      <c r="G1281" t="n">
        <v>15.7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23657-2023</t>
        </is>
      </c>
      <c r="B1282" s="1" t="n">
        <v>45077.56275462963</v>
      </c>
      <c r="C1282" s="1" t="n">
        <v>45955</v>
      </c>
      <c r="D1282" t="inlineStr">
        <is>
          <t>GÄVLEBORGS LÄN</t>
        </is>
      </c>
      <c r="E1282" t="inlineStr">
        <is>
          <t>HUDIKSVALL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1809-2023</t>
        </is>
      </c>
      <c r="B1283" s="1" t="n">
        <v>44938.64925925926</v>
      </c>
      <c r="C1283" s="1" t="n">
        <v>45955</v>
      </c>
      <c r="D1283" t="inlineStr">
        <is>
          <t>GÄVLEBORGS LÄN</t>
        </is>
      </c>
      <c r="E1283" t="inlineStr">
        <is>
          <t>HUDIKSVALL</t>
        </is>
      </c>
      <c r="F1283" t="inlineStr">
        <is>
          <t>Holmen skog AB</t>
        </is>
      </c>
      <c r="G1283" t="n">
        <v>3.3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10537-2025</t>
        </is>
      </c>
      <c r="B1284" s="1" t="n">
        <v>45721</v>
      </c>
      <c r="C1284" s="1" t="n">
        <v>45955</v>
      </c>
      <c r="D1284" t="inlineStr">
        <is>
          <t>GÄVLEBORGS LÄN</t>
        </is>
      </c>
      <c r="E1284" t="inlineStr">
        <is>
          <t>HUDIKSVALL</t>
        </is>
      </c>
      <c r="F1284" t="inlineStr">
        <is>
          <t>Holmen skog AB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55182-2023</t>
        </is>
      </c>
      <c r="B1285" s="1" t="n">
        <v>45230</v>
      </c>
      <c r="C1285" s="1" t="n">
        <v>45955</v>
      </c>
      <c r="D1285" t="inlineStr">
        <is>
          <t>GÄVLEBORGS LÄN</t>
        </is>
      </c>
      <c r="E1285" t="inlineStr">
        <is>
          <t>HUDIKSVALL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59741-2022</t>
        </is>
      </c>
      <c r="B1286" s="1" t="n">
        <v>44908</v>
      </c>
      <c r="C1286" s="1" t="n">
        <v>45955</v>
      </c>
      <c r="D1286" t="inlineStr">
        <is>
          <t>GÄVLEBORGS LÄN</t>
        </is>
      </c>
      <c r="E1286" t="inlineStr">
        <is>
          <t>HUDIKSVALL</t>
        </is>
      </c>
      <c r="G1286" t="n">
        <v>7.3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39440-2024</t>
        </is>
      </c>
      <c r="B1287" s="1" t="n">
        <v>45551.6096875</v>
      </c>
      <c r="C1287" s="1" t="n">
        <v>45955</v>
      </c>
      <c r="D1287" t="inlineStr">
        <is>
          <t>GÄVLEBORGS LÄN</t>
        </is>
      </c>
      <c r="E1287" t="inlineStr">
        <is>
          <t>HUDIKSVALL</t>
        </is>
      </c>
      <c r="F1287" t="inlineStr">
        <is>
          <t>Holmen skog AB</t>
        </is>
      </c>
      <c r="G1287" t="n">
        <v>3.5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6425-2024</t>
        </is>
      </c>
      <c r="B1288" s="1" t="n">
        <v>45338.63030092593</v>
      </c>
      <c r="C1288" s="1" t="n">
        <v>45955</v>
      </c>
      <c r="D1288" t="inlineStr">
        <is>
          <t>GÄVLEBORGS LÄN</t>
        </is>
      </c>
      <c r="E1288" t="inlineStr">
        <is>
          <t>HUDIKSVALL</t>
        </is>
      </c>
      <c r="F1288" t="inlineStr">
        <is>
          <t>Holmen skog AB</t>
        </is>
      </c>
      <c r="G1288" t="n">
        <v>2.8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13201-2024</t>
        </is>
      </c>
      <c r="B1289" s="1" t="n">
        <v>45386.48677083333</v>
      </c>
      <c r="C1289" s="1" t="n">
        <v>45955</v>
      </c>
      <c r="D1289" t="inlineStr">
        <is>
          <t>GÄVLEBORGS LÄN</t>
        </is>
      </c>
      <c r="E1289" t="inlineStr">
        <is>
          <t>HUDIKSVALL</t>
        </is>
      </c>
      <c r="G1289" t="n">
        <v>0.9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38670-2023</t>
        </is>
      </c>
      <c r="B1290" s="1" t="n">
        <v>45162</v>
      </c>
      <c r="C1290" s="1" t="n">
        <v>45955</v>
      </c>
      <c r="D1290" t="inlineStr">
        <is>
          <t>GÄVLEBORGS LÄN</t>
        </is>
      </c>
      <c r="E1290" t="inlineStr">
        <is>
          <t>HUDIKSVALL</t>
        </is>
      </c>
      <c r="G1290" t="n">
        <v>1.9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12850-2025</t>
        </is>
      </c>
      <c r="B1291" s="1" t="n">
        <v>45733.65700231482</v>
      </c>
      <c r="C1291" s="1" t="n">
        <v>45955</v>
      </c>
      <c r="D1291" t="inlineStr">
        <is>
          <t>GÄVLEBORGS LÄN</t>
        </is>
      </c>
      <c r="E1291" t="inlineStr">
        <is>
          <t>HUDIKSVALL</t>
        </is>
      </c>
      <c r="G1291" t="n">
        <v>7.4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>
      <c r="A1292" t="inlineStr">
        <is>
          <t>A 56882-2023</t>
        </is>
      </c>
      <c r="B1292" s="1" t="n">
        <v>45244</v>
      </c>
      <c r="C1292" s="1" t="n">
        <v>45955</v>
      </c>
      <c r="D1292" t="inlineStr">
        <is>
          <t>GÄVLEBORGS LÄN</t>
        </is>
      </c>
      <c r="E1292" t="inlineStr">
        <is>
          <t>HUDIKSVALL</t>
        </is>
      </c>
      <c r="G1292" t="n">
        <v>7.7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2025-10-25T09:42:01Z</dcterms:created>
  <dcterms:modified xmlns:dcterms="http://purl.org/dc/terms/" xmlns:xsi="http://www.w3.org/2001/XMLSchema-instance" xsi:type="dcterms:W3CDTF">2025-10-25T09:42:02Z</dcterms:modified>
</cp:coreProperties>
</file>